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335644/PycharmProjects/my_inv_mgr/01_params/"/>
    </mc:Choice>
  </mc:AlternateContent>
  <xr:revisionPtr revIDLastSave="0" documentId="8_{24BCCB08-6AF6-F340-8E5E-F1B70EAB3ACD}" xr6:coauthVersionLast="46" xr6:coauthVersionMax="46" xr10:uidLastSave="{00000000-0000-0000-0000-000000000000}"/>
  <bookViews>
    <workbookView xWindow="0" yWindow="500" windowWidth="35840" windowHeight="21260" activeTab="6" xr2:uid="{86CA5C0F-90BD-7E41-B7E3-88EA8E09F9E3}"/>
  </bookViews>
  <sheets>
    <sheet name="MasterData" sheetId="11" r:id="rId1"/>
    <sheet name="E_TransRecord" sheetId="12" r:id="rId2"/>
    <sheet name="I_TransRecord" sheetId="13" r:id="rId3"/>
    <sheet name="P_TransRecord" sheetId="19" r:id="rId4"/>
    <sheet name="Monthly_Report" sheetId="23" r:id="rId5"/>
    <sheet name="Inv Portfolio" sheetId="21" r:id="rId6"/>
    <sheet name="3_years_target" sheetId="25" r:id="rId7"/>
  </sheets>
  <definedNames>
    <definedName name="_xlnm._FilterDatabase" localSheetId="2" hidden="1">I_TransRecord!$A$1:$E$31</definedName>
    <definedName name="_xlnm._FilterDatabase" localSheetId="5" hidden="1">'Inv Portfolio'!$A$1:$G$17</definedName>
    <definedName name="demo3" localSheetId="2">I_TransRecord!#REF!</definedName>
    <definedName name="demo3_1" localSheetId="2">I_TransRecord!#REF!</definedName>
    <definedName name="demo3_2" localSheetId="2">I_TransRecord!$A$1:$E$7</definedName>
  </definedNames>
  <calcPr calcId="191028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5" l="1"/>
  <c r="F3" i="25" s="1"/>
  <c r="F4" i="25" s="1"/>
  <c r="F1" i="25"/>
  <c r="E29" i="13"/>
  <c r="G2" i="25" l="1"/>
  <c r="G3" i="25" s="1"/>
  <c r="G4" i="25" s="1"/>
  <c r="H157" i="23"/>
  <c r="H155" i="23"/>
  <c r="H121" i="23"/>
  <c r="H119" i="23"/>
  <c r="H87" i="23"/>
  <c r="H85" i="23"/>
  <c r="H45" i="23"/>
  <c r="H43" i="23"/>
  <c r="K15" i="21"/>
  <c r="N14" i="21"/>
  <c r="L14" i="21"/>
  <c r="N13" i="21"/>
  <c r="L13" i="21"/>
  <c r="N12" i="21"/>
  <c r="N15" i="21"/>
  <c r="L12" i="21"/>
  <c r="K10" i="21"/>
  <c r="K5" i="21"/>
  <c r="N9" i="21"/>
  <c r="L9" i="21"/>
  <c r="N8" i="21"/>
  <c r="L8" i="21"/>
  <c r="N7" i="21"/>
  <c r="N10" i="21"/>
  <c r="L7" i="21"/>
  <c r="N4" i="21"/>
  <c r="N3" i="21"/>
  <c r="N2" i="21"/>
  <c r="L4" i="21"/>
  <c r="L3" i="21"/>
  <c r="L2" i="21"/>
  <c r="D17" i="21"/>
  <c r="G4" i="21"/>
  <c r="D31" i="12"/>
  <c r="N5" i="21"/>
  <c r="G2" i="21"/>
  <c r="G11" i="21"/>
  <c r="G16" i="21"/>
  <c r="G14" i="21"/>
  <c r="G9" i="21"/>
  <c r="G10" i="21"/>
  <c r="G8" i="21"/>
  <c r="G12" i="21"/>
  <c r="G13" i="21"/>
  <c r="G7" i="21"/>
  <c r="G3" i="21"/>
  <c r="G6" i="21"/>
  <c r="G5" i="21"/>
  <c r="G15" i="21"/>
  <c r="G17" i="2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emo31" type="6" refreshedVersion="6" deleted="1" background="1" saveData="1">
    <textPr sourceFile="/Users/i335644/PycharmProjects/xalpha/tests/demo3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<sst xmlns="http://schemas.openxmlformats.org/spreadsheetml/2006/main" count="1460" uniqueCount="199">
  <si>
    <t>name</t>
  </si>
  <si>
    <t>code</t>
  </si>
  <si>
    <t>inv_place</t>
  </si>
  <si>
    <t>type_1</t>
  </si>
  <si>
    <t>type_2</t>
  </si>
  <si>
    <t>易方达安心回报债券A</t>
  </si>
  <si>
    <t>110027</t>
  </si>
  <si>
    <t>蚂蚁财富</t>
  </si>
  <si>
    <t>fund_external</t>
  </si>
  <si>
    <t>convertible_bond</t>
  </si>
  <si>
    <t>建信中证500指数增强A</t>
  </si>
  <si>
    <t>000478</t>
  </si>
  <si>
    <t>A</t>
  </si>
  <si>
    <t>华安德国30(DAX)ETF</t>
  </si>
  <si>
    <t>000614</t>
  </si>
  <si>
    <t>oversea</t>
  </si>
  <si>
    <t>广发养老指数A</t>
  </si>
  <si>
    <t>000968</t>
  </si>
  <si>
    <t>陆金所</t>
  </si>
  <si>
    <t>广发中证环保ETF联接A</t>
  </si>
  <si>
    <t>001064</t>
  </si>
  <si>
    <t>广发医药卫生联接A</t>
  </si>
  <si>
    <t>001180</t>
  </si>
  <si>
    <t>广发中证全指金融地产联接A</t>
  </si>
  <si>
    <t>001469</t>
  </si>
  <si>
    <t>天弘创业板ETF联接基金C</t>
  </si>
  <si>
    <t>001593</t>
  </si>
  <si>
    <t>广发中证100ETF联接C</t>
  </si>
  <si>
    <t>007136</t>
  </si>
  <si>
    <t>富国中证红利指数增强A</t>
  </si>
  <si>
    <t>100032</t>
  </si>
  <si>
    <t>华泰证券</t>
  </si>
  <si>
    <t>易方达消费行业股票</t>
  </si>
  <si>
    <t>110022</t>
  </si>
  <si>
    <t>159915</t>
  </si>
  <si>
    <t>fund_internal</t>
  </si>
  <si>
    <t>159920</t>
  </si>
  <si>
    <t>富国中证500指数(LOF)</t>
  </si>
  <si>
    <t>161017</t>
  </si>
  <si>
    <t>162411</t>
  </si>
  <si>
    <t>中欧价值发现混合A</t>
  </si>
  <si>
    <t>166005</t>
  </si>
  <si>
    <t>申万菱信沪深300指数增强A</t>
  </si>
  <si>
    <t>310318</t>
  </si>
  <si>
    <t>兴全可转债混合</t>
  </si>
  <si>
    <t>340001</t>
  </si>
  <si>
    <t>易方达证券公司分级</t>
  </si>
  <si>
    <t>502010</t>
  </si>
  <si>
    <t>510050</t>
  </si>
  <si>
    <t>510900</t>
  </si>
  <si>
    <t>512980</t>
  </si>
  <si>
    <t>513030</t>
  </si>
  <si>
    <t>汇添富价值精选混合A</t>
  </si>
  <si>
    <t>519069</t>
  </si>
  <si>
    <t>余额宝/微信</t>
  </si>
  <si>
    <t>支付宝</t>
  </si>
  <si>
    <t>fix_return</t>
  </si>
  <si>
    <t>华泰证券-现金余额</t>
  </si>
  <si>
    <t>招行-货币基金/招行余额</t>
  </si>
  <si>
    <t>招商银行</t>
  </si>
  <si>
    <t>香港AIA保险</t>
  </si>
  <si>
    <t>AIA</t>
  </si>
  <si>
    <t>other</t>
  </si>
  <si>
    <t>insurance</t>
  </si>
  <si>
    <t>中信信托100万</t>
  </si>
  <si>
    <t>中信信托</t>
  </si>
  <si>
    <t>trust</t>
  </si>
  <si>
    <t>天弘500增强私募</t>
  </si>
  <si>
    <t>private</t>
  </si>
  <si>
    <t>SAP德国股票-OwnSAP</t>
  </si>
  <si>
    <t>SAP</t>
  </si>
  <si>
    <t>stock</t>
  </si>
  <si>
    <t>招商股票+现金</t>
  </si>
  <si>
    <t>招商证券</t>
  </si>
  <si>
    <t>建信理财佳</t>
  </si>
  <si>
    <t>bond</t>
  </si>
  <si>
    <t>date</t>
  </si>
  <si>
    <t>property</t>
  </si>
  <si>
    <t>value</t>
  </si>
  <si>
    <t>share</t>
  </si>
  <si>
    <t>fee</t>
  </si>
  <si>
    <t>SZ159915</t>
  </si>
  <si>
    <t>SZ159920</t>
  </si>
  <si>
    <t>SZ162411</t>
  </si>
  <si>
    <t>SH510050</t>
  </si>
  <si>
    <t>SH510900</t>
  </si>
  <si>
    <t>SH512980</t>
  </si>
  <si>
    <t>SH513030</t>
  </si>
  <si>
    <t>tobedeleted</t>
  </si>
  <si>
    <t>下面是金额调整</t>
  </si>
  <si>
    <t>20190331</t>
  </si>
  <si>
    <t>创业板</t>
  </si>
  <si>
    <t>恒生ETF</t>
  </si>
  <si>
    <t>华宝油气</t>
  </si>
  <si>
    <t>上证50ETF</t>
  </si>
  <si>
    <t>H股ETF</t>
  </si>
  <si>
    <t>传媒ETF</t>
  </si>
  <si>
    <t>德国30ETF</t>
  </si>
  <si>
    <t>华安德国30(DAX)联接</t>
  </si>
  <si>
    <t>期间</t>
  </si>
  <si>
    <t>记录日期</t>
  </si>
  <si>
    <t>项目</t>
  </si>
  <si>
    <t>代码</t>
  </si>
  <si>
    <t>分类1</t>
  </si>
  <si>
    <t>分类2</t>
  </si>
  <si>
    <t>现值</t>
  </si>
  <si>
    <t>大成中证红利指数A</t>
  </si>
  <si>
    <t>090010</t>
  </si>
  <si>
    <t>易方达证券公司(LOF)</t>
  </si>
  <si>
    <t>2020/12/31</t>
  </si>
  <si>
    <t>006585</t>
  </si>
  <si>
    <t>006060</t>
  </si>
  <si>
    <t>485011</t>
  </si>
  <si>
    <t>001406</t>
  </si>
  <si>
    <t>南方宝元债券C</t>
  </si>
  <si>
    <t>鹏扬泓利债券C</t>
  </si>
  <si>
    <t>工银瑞信双利债券B</t>
  </si>
  <si>
    <t>东方红策略精选混合C</t>
  </si>
  <si>
    <t>008127</t>
  </si>
  <si>
    <t>广发趋势优选灵活配置混合C</t>
  </si>
  <si>
    <t>稳稳的幸福</t>
  </si>
  <si>
    <t>且慢</t>
  </si>
  <si>
    <t>南方安裕混合C</t>
  </si>
  <si>
    <t>006586</t>
  </si>
  <si>
    <t>SZ159967</t>
  </si>
  <si>
    <t>创成长</t>
  </si>
  <si>
    <t>159967</t>
  </si>
  <si>
    <t>易方达蓝筹精选混合</t>
  </si>
  <si>
    <t>005827</t>
  </si>
  <si>
    <t>指数增强</t>
  </si>
  <si>
    <t>红利</t>
  </si>
  <si>
    <t>环保</t>
  </si>
  <si>
    <t>传媒</t>
  </si>
  <si>
    <t>金融地产</t>
  </si>
  <si>
    <t>中欧价值发现</t>
  </si>
  <si>
    <t>公募</t>
  </si>
  <si>
    <t>私募</t>
  </si>
  <si>
    <t>进化论</t>
  </si>
  <si>
    <t>2021/01/31</t>
  </si>
  <si>
    <t>Y</t>
  </si>
  <si>
    <t>Validation</t>
  </si>
  <si>
    <t>N</t>
  </si>
  <si>
    <t>投资项目</t>
  </si>
  <si>
    <t>投资地点</t>
  </si>
  <si>
    <t>投资日期</t>
  </si>
  <si>
    <t>投资金额</t>
  </si>
  <si>
    <t>Tendency_28</t>
  </si>
  <si>
    <t>白鹭量化CTA一号</t>
  </si>
  <si>
    <t>白鹭</t>
  </si>
  <si>
    <t>主观多头</t>
  </si>
  <si>
    <t>希瓦或石峰</t>
  </si>
  <si>
    <t>幻方500</t>
  </si>
  <si>
    <t>量化对冲</t>
  </si>
  <si>
    <t>白鹭群贤2</t>
  </si>
  <si>
    <t>白鹭CTA</t>
  </si>
  <si>
    <t>项目金额</t>
  </si>
  <si>
    <t>合计：</t>
  </si>
  <si>
    <t>二八轮动</t>
  </si>
  <si>
    <t>创业板/中证100</t>
  </si>
  <si>
    <t>预期收益率</t>
  </si>
  <si>
    <t>X</t>
  </si>
  <si>
    <t>已经配备</t>
  </si>
  <si>
    <t>汇添富价值精选</t>
  </si>
  <si>
    <t>SH512910</t>
  </si>
  <si>
    <t>幻方量化专享71号1期</t>
  </si>
  <si>
    <t>医药 - 葛兰</t>
  </si>
  <si>
    <t>消费 - 张坤</t>
  </si>
  <si>
    <t>进化论复合策略一号</t>
  </si>
  <si>
    <t>中欧医疗健康混合A</t>
  </si>
  <si>
    <t>003095</t>
  </si>
  <si>
    <t>中证100ETF</t>
  </si>
  <si>
    <t>512910</t>
  </si>
  <si>
    <t>2021/02/27</t>
  </si>
  <si>
    <t>分类</t>
  </si>
  <si>
    <t>低风险</t>
  </si>
  <si>
    <t>比例</t>
  </si>
  <si>
    <t>总金额</t>
  </si>
  <si>
    <t>金额</t>
  </si>
  <si>
    <t>收益率</t>
  </si>
  <si>
    <t>海外指数</t>
  </si>
  <si>
    <t>加权收益率</t>
  </si>
  <si>
    <t>type_3</t>
  </si>
  <si>
    <t>分类3</t>
  </si>
  <si>
    <t>Sum of 现值</t>
  </si>
  <si>
    <t>Row Labels</t>
  </si>
  <si>
    <t>Grand Total</t>
  </si>
  <si>
    <t>Column Labels</t>
  </si>
  <si>
    <t>白鹭群贤二号量化多策略</t>
  </si>
  <si>
    <t>2021/03/31</t>
  </si>
  <si>
    <t>希瓦小牛45号</t>
  </si>
  <si>
    <t>中金财富</t>
  </si>
  <si>
    <t>Amount</t>
  </si>
  <si>
    <t>Days remained</t>
  </si>
  <si>
    <t>Today is:</t>
  </si>
  <si>
    <t>Gap amount</t>
  </si>
  <si>
    <t>&lt;-deduct salary pay</t>
  </si>
  <si>
    <t>Target date is:</t>
  </si>
  <si>
    <t>Gap ratio</t>
  </si>
  <si>
    <t>Compound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</si>
</sst>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000"/>
    <numFmt numFmtId="165" formatCode="#,##0.000000"/>
    <numFmt numFmtId="166" formatCode="yyyy/mm"/>
    <numFmt numFmtId="167" formatCode="0.00_);[Red]\(0.00\)"/>
    <numFmt numFmtId="168" formatCode="#,##0.0"/>
    <numFmt numFmtId="169" formatCode="#,##0.00_ 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8EA9DB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4" tint="0.39997558519241921"/>
      </left>
      <right/>
      <top style="thin">
        <color auto="1"/>
      </top>
      <bottom/>
      <diagonal/>
    </border>
    <border>
      <left/>
      <right style="thin">
        <color theme="4" tint="0.3999755851924192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2" xfId="0" applyNumberFormat="1" applyBorder="1"/>
    <xf numFmtId="164" fontId="0" fillId="0" borderId="0" xfId="0" applyNumberFormat="1"/>
    <xf numFmtId="165" fontId="0" fillId="0" borderId="0" xfId="0" applyNumberFormat="1"/>
    <xf numFmtId="164" fontId="3" fillId="0" borderId="0" xfId="0" applyNumberFormat="1" applyFont="1"/>
    <xf numFmtId="0" fontId="0" fillId="0" borderId="0" xfId="0" applyNumberFormat="1"/>
    <xf numFmtId="4" fontId="0" fillId="0" borderId="0" xfId="0" applyNumberFormat="1"/>
    <xf numFmtId="49" fontId="1" fillId="0" borderId="3" xfId="0" applyNumberFormat="1" applyFont="1" applyBorder="1"/>
    <xf numFmtId="49" fontId="1" fillId="0" borderId="2" xfId="0" applyNumberFormat="1" applyFont="1" applyBorder="1"/>
    <xf numFmtId="49" fontId="1" fillId="0" borderId="2" xfId="0" applyNumberFormat="1" applyFont="1" applyFill="1" applyBorder="1"/>
    <xf numFmtId="0" fontId="1" fillId="0" borderId="1" xfId="0" applyFont="1" applyFill="1" applyBorder="1"/>
    <xf numFmtId="49" fontId="1" fillId="0" borderId="0" xfId="0" applyNumberFormat="1" applyFont="1" applyFill="1" applyBorder="1"/>
    <xf numFmtId="2" fontId="0" fillId="0" borderId="0" xfId="0" applyNumberFormat="1"/>
    <xf numFmtId="10" fontId="0" fillId="0" borderId="0" xfId="0" applyNumberFormat="1"/>
    <xf numFmtId="9" fontId="0" fillId="0" borderId="0" xfId="0" applyNumberFormat="1"/>
    <xf numFmtId="167" fontId="0" fillId="0" borderId="0" xfId="0" applyNumberFormat="1"/>
    <xf numFmtId="0" fontId="5" fillId="0" borderId="0" xfId="0" applyFont="1"/>
    <xf numFmtId="0" fontId="0" fillId="0" borderId="0" xfId="0" applyAlignment="1">
      <alignment horizontal="center"/>
    </xf>
    <xf numFmtId="0" fontId="1" fillId="3" borderId="4" xfId="0" applyFont="1" applyFill="1" applyBorder="1"/>
    <xf numFmtId="0" fontId="1" fillId="0" borderId="4" xfId="0" applyFont="1" applyBorder="1"/>
    <xf numFmtId="49" fontId="1" fillId="3" borderId="3" xfId="0" applyNumberFormat="1" applyFont="1" applyFill="1" applyBorder="1"/>
    <xf numFmtId="0" fontId="1" fillId="3" borderId="3" xfId="0" applyFont="1" applyFill="1" applyBorder="1"/>
    <xf numFmtId="0" fontId="1" fillId="0" borderId="3" xfId="0" applyFont="1" applyBorder="1"/>
    <xf numFmtId="0" fontId="4" fillId="2" borderId="0" xfId="0" applyFont="1" applyFill="1" applyBorder="1"/>
    <xf numFmtId="49" fontId="4" fillId="2" borderId="0" xfId="0" applyNumberFormat="1" applyFont="1" applyFill="1" applyBorder="1"/>
    <xf numFmtId="166" fontId="0" fillId="3" borderId="5" xfId="0" applyNumberFormat="1" applyFont="1" applyFill="1" applyBorder="1"/>
    <xf numFmtId="0" fontId="0" fillId="3" borderId="3" xfId="0" applyFont="1" applyFill="1" applyBorder="1"/>
    <xf numFmtId="4" fontId="0" fillId="3" borderId="6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68" fontId="0" fillId="0" borderId="0" xfId="0" applyNumberFormat="1"/>
    <xf numFmtId="14" fontId="0" fillId="3" borderId="3" xfId="0" applyNumberFormat="1" applyFont="1" applyFill="1" applyBorder="1"/>
    <xf numFmtId="166" fontId="0" fillId="3" borderId="8" xfId="0" applyNumberFormat="1" applyFont="1" applyFill="1" applyBorder="1"/>
    <xf numFmtId="0" fontId="0" fillId="3" borderId="7" xfId="0" applyFont="1" applyFill="1" applyBorder="1"/>
    <xf numFmtId="4" fontId="0" fillId="3" borderId="9" xfId="0" applyNumberFormat="1" applyFont="1" applyFill="1" applyBorder="1"/>
    <xf numFmtId="166" fontId="0" fillId="0" borderId="5" xfId="0" applyNumberFormat="1" applyFont="1" applyBorder="1"/>
    <xf numFmtId="0" fontId="0" fillId="0" borderId="3" xfId="0" applyFont="1" applyBorder="1"/>
    <xf numFmtId="4" fontId="0" fillId="0" borderId="6" xfId="0" applyNumberFormat="1" applyFont="1" applyBorder="1"/>
    <xf numFmtId="0" fontId="0" fillId="3" borderId="4" xfId="0" applyFont="1" applyFill="1" applyBorder="1"/>
    <xf numFmtId="0" fontId="0" fillId="0" borderId="4" xfId="0" applyFont="1" applyBorder="1"/>
    <xf numFmtId="14" fontId="0" fillId="3" borderId="7" xfId="0" applyNumberFormat="1" applyFont="1" applyFill="1" applyBorder="1"/>
    <xf numFmtId="14" fontId="0" fillId="0" borderId="3" xfId="0" applyNumberFormat="1" applyFont="1" applyBorder="1"/>
    <xf numFmtId="14" fontId="0" fillId="0" borderId="0" xfId="0" applyNumberFormat="1"/>
    <xf numFmtId="49" fontId="0" fillId="3" borderId="7" xfId="0" applyNumberFormat="1" applyFont="1" applyFill="1" applyBorder="1"/>
    <xf numFmtId="49" fontId="0" fillId="0" borderId="3" xfId="0" applyNumberFormat="1" applyFont="1" applyBorder="1"/>
    <xf numFmtId="49" fontId="0" fillId="3" borderId="3" xfId="0" applyNumberFormat="1" applyFont="1" applyFill="1" applyBorder="1"/>
    <xf numFmtId="166" fontId="4" fillId="2" borderId="10" xfId="0" applyNumberFormat="1" applyFont="1" applyFill="1" applyBorder="1" applyAlignment="1">
      <alignment horizontal="center" vertical="top"/>
    </xf>
    <xf numFmtId="14" fontId="4" fillId="2" borderId="10" xfId="0" applyNumberFormat="1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49" fontId="4" fillId="2" borderId="10" xfId="0" applyNumberFormat="1" applyFont="1" applyFill="1" applyBorder="1" applyAlignment="1">
      <alignment horizontal="center" vertical="top"/>
    </xf>
    <xf numFmtId="4" fontId="4" fillId="2" borderId="11" xfId="0" applyNumberFormat="1" applyFont="1" applyFill="1" applyBorder="1" applyAlignment="1">
      <alignment horizontal="center" vertical="top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" fontId="1" fillId="3" borderId="6" xfId="0" applyNumberFormat="1" applyFont="1" applyFill="1" applyBorder="1"/>
    <xf numFmtId="4" fontId="1" fillId="0" borderId="6" xfId="0" applyNumberFormat="1" applyFont="1" applyBorder="1"/>
    <xf numFmtId="169" fontId="0" fillId="0" borderId="0" xfId="0" applyNumberFormat="1"/>
    <xf numFmtId="0" fontId="0" fillId="4" borderId="0" xfId="0" applyFill="1"/>
    <xf numFmtId="168" fontId="0" fillId="5" borderId="0" xfId="0" applyNumberFormat="1" applyFill="1"/>
    <xf numFmtId="0" fontId="0" fillId="6" borderId="0" xfId="0" applyFill="1"/>
    <xf numFmtId="0" fontId="0" fillId="5" borderId="0" xfId="0" applyFill="1"/>
    <xf numFmtId="4" fontId="0" fillId="6" borderId="0" xfId="0" applyNumberFormat="1" applyFill="1"/>
    <xf numFmtId="14" fontId="0" fillId="6" borderId="0" xfId="0" applyNumberFormat="1" applyFill="1"/>
    <xf numFmtId="10" fontId="0" fillId="6" borderId="0" xfId="0" applyNumberFormat="1" applyFill="1"/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yyyy/m/d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yyyy/mm"/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6" formatCode="yyyy/mm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[Inv_Asset_Record.xlsx]Monthly_Report!PivotTable3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Monthly_Report!$K$26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Monthly_Report!$J$27:$J$46</c:f>
              <c:strCache>
                <c:ptCount val="20"/>
                <c:pt idx="0">
                  <c:v>2019/3/1</c:v>
                </c:pt>
                <c:pt idx="1">
                  <c:v>2019/4/1</c:v>
                </c:pt>
                <c:pt idx="2">
                  <c:v>2019/5/1</c:v>
                </c:pt>
                <c:pt idx="3">
                  <c:v>2019/7/1</c:v>
                </c:pt>
                <c:pt idx="4">
                  <c:v>2019/8/1</c:v>
                </c:pt>
                <c:pt idx="5">
                  <c:v>2019/10/1</c:v>
                </c:pt>
                <c:pt idx="6">
                  <c:v>2019/11/1</c:v>
                </c:pt>
                <c:pt idx="7">
                  <c:v>2019/12/1</c:v>
                </c:pt>
                <c:pt idx="8">
                  <c:v>2020/1/1</c:v>
                </c:pt>
                <c:pt idx="9">
                  <c:v>2020/2/1</c:v>
                </c:pt>
                <c:pt idx="10">
                  <c:v>2020/4/1</c:v>
                </c:pt>
                <c:pt idx="11">
                  <c:v>2020/5/1</c:v>
                </c:pt>
                <c:pt idx="12">
                  <c:v>2020/6/1</c:v>
                </c:pt>
                <c:pt idx="13">
                  <c:v>2020/7/1</c:v>
                </c:pt>
                <c:pt idx="14">
                  <c:v>2020/8/1</c:v>
                </c:pt>
                <c:pt idx="15">
                  <c:v>2020/11/1</c:v>
                </c:pt>
                <c:pt idx="16">
                  <c:v>2020/12/1</c:v>
                </c:pt>
                <c:pt idx="17">
                  <c:v>2021/1/1</c:v>
                </c:pt>
                <c:pt idx="18">
                  <c:v>2021/2/1</c:v>
                </c:pt>
                <c:pt idx="19">
                  <c:v>2021/3/1</c:v>
                </c:pt>
              </c:strCache>
            </c:strRef>
          </c:cat>
          <c:val>
            <c:numRef>
              <c:f>Monthly_Report!$K$27:$K$46</c:f>
              <c:numCache>
                <c:formatCode>#,##0.00</c:formatCode>
                <c:ptCount val="20"/>
                <c:pt idx="0">
                  <c:v>4520157.8100000005</c:v>
                </c:pt>
                <c:pt idx="1">
                  <c:v>4375849.79</c:v>
                </c:pt>
                <c:pt idx="2">
                  <c:v>4315937.05</c:v>
                </c:pt>
                <c:pt idx="3">
                  <c:v>4480243.3099999996</c:v>
                </c:pt>
                <c:pt idx="4">
                  <c:v>5038832.72</c:v>
                </c:pt>
                <c:pt idx="5">
                  <c:v>5082338.07</c:v>
                </c:pt>
                <c:pt idx="6">
                  <c:v>5137453.5599999996</c:v>
                </c:pt>
                <c:pt idx="7">
                  <c:v>5501908.3899999997</c:v>
                </c:pt>
                <c:pt idx="8">
                  <c:v>5235010.3900000006</c:v>
                </c:pt>
                <c:pt idx="9">
                  <c:v>5537386.25</c:v>
                </c:pt>
                <c:pt idx="10">
                  <c:v>6395014.0300000003</c:v>
                </c:pt>
                <c:pt idx="11">
                  <c:v>7237885.4300000006</c:v>
                </c:pt>
                <c:pt idx="12">
                  <c:v>7764298.0251120012</c:v>
                </c:pt>
                <c:pt idx="13">
                  <c:v>8607592.6799999997</c:v>
                </c:pt>
                <c:pt idx="14">
                  <c:v>8950012.6800000016</c:v>
                </c:pt>
                <c:pt idx="15">
                  <c:v>9008171.4100000001</c:v>
                </c:pt>
                <c:pt idx="16">
                  <c:v>9273470.589999998</c:v>
                </c:pt>
                <c:pt idx="17">
                  <c:v>9434555.0800000001</c:v>
                </c:pt>
                <c:pt idx="18">
                  <c:v>9615718.1000000015</c:v>
                </c:pt>
                <c:pt idx="19">
                  <c:v>9761430.0329999998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954F-9217-BA6A1D818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367552"/>
        <c:axId val="580240080"/>
      </c:lineChart>
      <c:dateAx>
        <c:axId val="58136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80240080"/>
        <c:crosses val="autoZero"/>
        <c:auto val="0"/>
        <c:lblOffset val="100"/>
        <c:baseTimeUnit val="days"/>
      </c:dateAx>
      <c:valAx>
        <c:axId val="58024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8136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90715</xdr:colOff>
      <xdr:row>25</xdr:row>
      <xdr:rowOff>184149</xdr:rowOff>
    </xdr:from>
    <xdr:to>
      <xdr:col>19</xdr:col>
      <xdr:colOff>0</xdr:colOff>
      <xdr:row>46</xdr:row>
      <xdr:rowOff>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B02C0B-D6A8-9842-BF55-60361CECD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g, Laye" refreshedDate="44287.51008148148" createdVersion="6" refreshedVersion="6" minRefreshableVersion="3" recordCount="165" xr:uid="{83AE538F-4CE2-684A-8523-E2463298BAB7}">
  <cacheSource type="worksheet">
    <worksheetSource name="Table1"/>
  </cacheSource>
  <cacheFields count="8">
    <cacheField name="期间" numFmtId="166">
      <sharedItems containsSemiMixedTypes="0" containsNonDate="0" containsDate="1" containsString="0" minDate="2019-03-01T00:00:00" maxDate="2021-03-02T00:00:00" count="20">
        <d v="2019-03-01T00:00:00"/>
        <d v="2019-04-01T00:00:00"/>
        <d v="2019-05-01T00:00:00"/>
        <d v="2019-07-01T00:00:00"/>
        <d v="2019-08-01T00:00:00"/>
        <d v="2019-10-01T00:00:00"/>
        <d v="2019-11-01T00:00:00"/>
        <d v="2019-12-01T00:00:00"/>
        <d v="2020-01-01T00:00:00"/>
        <d v="2020-02-01T00:00:00"/>
        <d v="2020-04-01T00:00:00"/>
        <d v="2020-05-01T00:00:00"/>
        <d v="2020-06-01T00:00:00"/>
        <d v="2020-07-01T00:00:00"/>
        <d v="2020-08-01T00:00:00"/>
        <d v="2020-11-01T00:00:00"/>
        <d v="2020-12-01T00:00:00"/>
        <d v="2021-01-01T00:00:00"/>
        <d v="2021-02-01T00:00:00"/>
        <d v="2021-03-01T00:00:00"/>
      </sharedItems>
    </cacheField>
    <cacheField name="记录日期" numFmtId="14">
      <sharedItems containsBlank="1"/>
    </cacheField>
    <cacheField name="项目" numFmtId="0">
      <sharedItems containsBlank="1"/>
    </cacheField>
    <cacheField name="代码" numFmtId="49">
      <sharedItems containsBlank="1"/>
    </cacheField>
    <cacheField name="分类1" numFmtId="0">
      <sharedItems containsBlank="1" count="9">
        <m/>
        <s v="fund_external"/>
        <s v="Tendency_28"/>
        <s v="fund_internal"/>
        <s v="fix_return"/>
        <s v="other"/>
        <s v="private"/>
        <s v="stock"/>
        <s v="bond"/>
      </sharedItems>
    </cacheField>
    <cacheField name="分类2" numFmtId="0">
      <sharedItems containsBlank="1" count="8">
        <m/>
        <s v="A"/>
        <s v="convertible_bond"/>
        <s v="oversea"/>
        <s v="fix_return"/>
        <s v="insurance"/>
        <s v="trust"/>
        <s v="bond"/>
      </sharedItems>
    </cacheField>
    <cacheField name="分类3" numFmtId="0">
      <sharedItems containsBlank="1" count="4">
        <m/>
        <s v="指数增强"/>
        <s v="主观多头"/>
        <s v="低风险"/>
      </sharedItems>
    </cacheField>
    <cacheField name="现值" numFmtId="4">
      <sharedItems containsSemiMixedTypes="0" containsString="0" containsNumber="1" minValue="0" maxValue="9008171.41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  <m/>
    <m/>
    <m/>
    <x v="0"/>
    <x v="0"/>
    <x v="0"/>
    <n v="4520157.8100000005"/>
  </r>
  <r>
    <x v="1"/>
    <m/>
    <m/>
    <m/>
    <x v="0"/>
    <x v="0"/>
    <x v="0"/>
    <n v="4375849.79"/>
  </r>
  <r>
    <x v="2"/>
    <m/>
    <m/>
    <m/>
    <x v="0"/>
    <x v="0"/>
    <x v="0"/>
    <n v="4315937.05"/>
  </r>
  <r>
    <x v="3"/>
    <m/>
    <m/>
    <m/>
    <x v="0"/>
    <x v="0"/>
    <x v="0"/>
    <n v="4480243.3099999996"/>
  </r>
  <r>
    <x v="4"/>
    <m/>
    <m/>
    <m/>
    <x v="0"/>
    <x v="0"/>
    <x v="0"/>
    <n v="5038832.72"/>
  </r>
  <r>
    <x v="5"/>
    <m/>
    <m/>
    <m/>
    <x v="0"/>
    <x v="0"/>
    <x v="0"/>
    <n v="5082338.07"/>
  </r>
  <r>
    <x v="6"/>
    <m/>
    <m/>
    <m/>
    <x v="0"/>
    <x v="0"/>
    <x v="0"/>
    <n v="5137453.5599999996"/>
  </r>
  <r>
    <x v="7"/>
    <m/>
    <m/>
    <m/>
    <x v="0"/>
    <x v="0"/>
    <x v="0"/>
    <n v="5501908.3899999997"/>
  </r>
  <r>
    <x v="8"/>
    <m/>
    <m/>
    <m/>
    <x v="0"/>
    <x v="0"/>
    <x v="0"/>
    <n v="5235010.3900000006"/>
  </r>
  <r>
    <x v="9"/>
    <m/>
    <m/>
    <m/>
    <x v="0"/>
    <x v="0"/>
    <x v="0"/>
    <n v="5537386.25"/>
  </r>
  <r>
    <x v="10"/>
    <m/>
    <m/>
    <m/>
    <x v="0"/>
    <x v="0"/>
    <x v="0"/>
    <n v="6395014.0300000003"/>
  </r>
  <r>
    <x v="11"/>
    <m/>
    <m/>
    <m/>
    <x v="0"/>
    <x v="0"/>
    <x v="0"/>
    <n v="7237885.4300000006"/>
  </r>
  <r>
    <x v="12"/>
    <m/>
    <m/>
    <m/>
    <x v="0"/>
    <x v="0"/>
    <x v="0"/>
    <n v="7764298.0251120012"/>
  </r>
  <r>
    <x v="13"/>
    <m/>
    <m/>
    <m/>
    <x v="0"/>
    <x v="0"/>
    <x v="0"/>
    <n v="8607592.6799999997"/>
  </r>
  <r>
    <x v="14"/>
    <m/>
    <m/>
    <m/>
    <x v="0"/>
    <x v="0"/>
    <x v="0"/>
    <n v="8950012.6800000016"/>
  </r>
  <r>
    <x v="15"/>
    <m/>
    <m/>
    <m/>
    <x v="0"/>
    <x v="0"/>
    <x v="0"/>
    <n v="9008171.4100000001"/>
  </r>
  <r>
    <x v="16"/>
    <s v="2020/12/31"/>
    <s v="广发养老指数A"/>
    <s v="000968"/>
    <x v="1"/>
    <x v="1"/>
    <x v="1"/>
    <n v="743825.95"/>
  </r>
  <r>
    <x v="16"/>
    <s v="2020/12/31"/>
    <s v="富国中证红利指数增强A"/>
    <s v="100032"/>
    <x v="1"/>
    <x v="1"/>
    <x v="1"/>
    <n v="702621.55"/>
  </r>
  <r>
    <x v="16"/>
    <s v="2020/12/31"/>
    <s v="广发医药卫生联接A"/>
    <s v="001180"/>
    <x v="1"/>
    <x v="1"/>
    <x v="1"/>
    <n v="646521.43000000005"/>
  </r>
  <r>
    <x v="16"/>
    <s v="2020/12/31"/>
    <s v="建信中证500指数增强A"/>
    <s v="000478"/>
    <x v="1"/>
    <x v="1"/>
    <x v="1"/>
    <n v="623026.43000000005"/>
  </r>
  <r>
    <x v="16"/>
    <s v="2020/12/31"/>
    <s v="广发中证环保ETF联接A"/>
    <s v="001064"/>
    <x v="1"/>
    <x v="1"/>
    <x v="1"/>
    <n v="464895.32"/>
  </r>
  <r>
    <x v="16"/>
    <s v="2020/12/31"/>
    <s v="申万菱信沪深300指数增强A"/>
    <s v="310318"/>
    <x v="1"/>
    <x v="1"/>
    <x v="1"/>
    <n v="347075.22"/>
  </r>
  <r>
    <x v="16"/>
    <s v="2020/12/31"/>
    <s v="汇添富价值精选混合A"/>
    <s v="519069"/>
    <x v="1"/>
    <x v="1"/>
    <x v="2"/>
    <n v="346572.76"/>
  </r>
  <r>
    <x v="16"/>
    <s v="2020/12/31"/>
    <s v="中欧价值发现混合A"/>
    <s v="166005"/>
    <x v="1"/>
    <x v="1"/>
    <x v="2"/>
    <n v="282231.06"/>
  </r>
  <r>
    <x v="16"/>
    <s v="2020/12/31"/>
    <s v="天弘创业板ETF联接基金C"/>
    <s v="001593"/>
    <x v="2"/>
    <x v="1"/>
    <x v="1"/>
    <n v="272661.15000000002"/>
  </r>
  <r>
    <x v="16"/>
    <s v="2020/12/31"/>
    <s v="兴全可转债混合"/>
    <s v="340001"/>
    <x v="1"/>
    <x v="2"/>
    <x v="1"/>
    <n v="266543.56"/>
  </r>
  <r>
    <x v="16"/>
    <s v="2020/12/31"/>
    <s v="易方达消费行业股票"/>
    <s v="110022"/>
    <x v="1"/>
    <x v="1"/>
    <x v="1"/>
    <n v="259049.76"/>
  </r>
  <r>
    <x v="16"/>
    <s v="2020/12/31"/>
    <s v="广发中证全指金融地产联接A"/>
    <s v="001469"/>
    <x v="1"/>
    <x v="1"/>
    <x v="1"/>
    <n v="244909.91"/>
  </r>
  <r>
    <x v="16"/>
    <s v="2020/12/31"/>
    <s v="传媒ETF"/>
    <s v="SH512980"/>
    <x v="3"/>
    <x v="1"/>
    <x v="1"/>
    <n v="242566.8"/>
  </r>
  <r>
    <x v="16"/>
    <s v="2020/12/31"/>
    <s v="易方达安心回报债券A"/>
    <s v="110027"/>
    <x v="1"/>
    <x v="2"/>
    <x v="1"/>
    <n v="210758.38"/>
  </r>
  <r>
    <x v="16"/>
    <s v="2020/12/31"/>
    <s v="创业板"/>
    <s v="SZ159915"/>
    <x v="2"/>
    <x v="1"/>
    <x v="1"/>
    <n v="208644.8"/>
  </r>
  <r>
    <x v="16"/>
    <s v="2020/12/31"/>
    <s v="H股ETF"/>
    <s v="SH510900"/>
    <x v="3"/>
    <x v="3"/>
    <x v="1"/>
    <n v="165378.6"/>
  </r>
  <r>
    <x v="16"/>
    <s v="2020/12/31"/>
    <s v="大成中证红利指数A"/>
    <s v="090010"/>
    <x v="1"/>
    <x v="1"/>
    <x v="1"/>
    <n v="126161.67"/>
  </r>
  <r>
    <x v="16"/>
    <s v="2020/12/31"/>
    <s v="上证50ETF"/>
    <s v="SH510050"/>
    <x v="3"/>
    <x v="1"/>
    <x v="1"/>
    <n v="95574.2"/>
  </r>
  <r>
    <x v="16"/>
    <s v="2020/12/31"/>
    <s v="华安德国30(DAX)联接"/>
    <s v="000614"/>
    <x v="1"/>
    <x v="3"/>
    <x v="1"/>
    <n v="87391.62"/>
  </r>
  <r>
    <x v="16"/>
    <s v="2020/12/31"/>
    <s v="华宝油气"/>
    <s v="SZ162411"/>
    <x v="3"/>
    <x v="3"/>
    <x v="1"/>
    <n v="82935"/>
  </r>
  <r>
    <x v="16"/>
    <s v="2020/12/31"/>
    <s v="易方达证券公司(LOF)"/>
    <s v="502010"/>
    <x v="1"/>
    <x v="1"/>
    <x v="1"/>
    <n v="77581.960000000006"/>
  </r>
  <r>
    <x v="16"/>
    <s v="2020/12/31"/>
    <s v="富国中证500指数(LOF)"/>
    <s v="161017"/>
    <x v="1"/>
    <x v="1"/>
    <x v="1"/>
    <n v="64072.12"/>
  </r>
  <r>
    <x v="16"/>
    <s v="2020/12/31"/>
    <s v="恒生ETF"/>
    <s v="SZ159920"/>
    <x v="3"/>
    <x v="1"/>
    <x v="1"/>
    <n v="29764.799999999999"/>
  </r>
  <r>
    <x v="16"/>
    <s v="2020/12/31"/>
    <s v="德国30ETF"/>
    <s v="SH513030"/>
    <x v="3"/>
    <x v="3"/>
    <x v="1"/>
    <n v="19269.599999999999"/>
  </r>
  <r>
    <x v="16"/>
    <s v="2020/12/31"/>
    <s v="广发中证100ETF联接C"/>
    <s v="007136"/>
    <x v="2"/>
    <x v="1"/>
    <x v="1"/>
    <n v="0"/>
  </r>
  <r>
    <x v="16"/>
    <s v="2020/12/31"/>
    <s v="余额宝/微信"/>
    <m/>
    <x v="4"/>
    <x v="4"/>
    <x v="3"/>
    <n v="266822.62"/>
  </r>
  <r>
    <x v="16"/>
    <s v="2020/12/31"/>
    <s v="华泰证券-现金余额"/>
    <m/>
    <x v="4"/>
    <x v="4"/>
    <x v="3"/>
    <n v="36348.57"/>
  </r>
  <r>
    <x v="16"/>
    <s v="2020/12/31"/>
    <s v="招行-货币基金/招行余额"/>
    <m/>
    <x v="4"/>
    <x v="4"/>
    <x v="3"/>
    <n v="301621.53000000003"/>
  </r>
  <r>
    <x v="16"/>
    <s v="2020/12/31"/>
    <s v="香港AIA保险"/>
    <m/>
    <x v="5"/>
    <x v="5"/>
    <x v="3"/>
    <n v="80000"/>
  </r>
  <r>
    <x v="16"/>
    <s v="2020/12/31"/>
    <s v="中信信托100万"/>
    <m/>
    <x v="4"/>
    <x v="6"/>
    <x v="3"/>
    <n v="1000000"/>
  </r>
  <r>
    <x v="16"/>
    <s v="2020/12/31"/>
    <s v="天弘500增强私募"/>
    <m/>
    <x v="6"/>
    <x v="1"/>
    <x v="1"/>
    <n v="503080"/>
  </r>
  <r>
    <x v="16"/>
    <s v="2020/12/31"/>
    <s v="SAP德国股票-OwnSAP"/>
    <m/>
    <x v="7"/>
    <x v="3"/>
    <x v="2"/>
    <n v="221172.2"/>
  </r>
  <r>
    <x v="16"/>
    <s v="2020/12/31"/>
    <s v="招商股票+现金"/>
    <m/>
    <x v="7"/>
    <x v="1"/>
    <x v="2"/>
    <n v="5000"/>
  </r>
  <r>
    <x v="16"/>
    <s v="2020/12/31"/>
    <s v="建信理财佳"/>
    <m/>
    <x v="8"/>
    <x v="7"/>
    <x v="3"/>
    <n v="249392.02"/>
  </r>
  <r>
    <x v="17"/>
    <s v="2021/01/31"/>
    <s v="广发养老指数A"/>
    <s v="000968"/>
    <x v="1"/>
    <x v="1"/>
    <x v="1"/>
    <n v="764948.44"/>
  </r>
  <r>
    <x v="17"/>
    <s v="2021/01/31"/>
    <s v="富国中证红利指数增强A"/>
    <s v="100032"/>
    <x v="1"/>
    <x v="1"/>
    <x v="1"/>
    <n v="690141.59"/>
  </r>
  <r>
    <x v="17"/>
    <s v="2021/01/31"/>
    <s v="广发医药卫生联接A"/>
    <s v="001180"/>
    <x v="1"/>
    <x v="1"/>
    <x v="1"/>
    <n v="652833.63"/>
  </r>
  <r>
    <x v="17"/>
    <s v="2021/01/31"/>
    <s v="建信中证500指数增强A"/>
    <s v="000478"/>
    <x v="1"/>
    <x v="1"/>
    <x v="1"/>
    <n v="640514.89"/>
  </r>
  <r>
    <x v="17"/>
    <s v="2021/01/31"/>
    <s v="广发中证环保ETF联接A"/>
    <s v="001064"/>
    <x v="1"/>
    <x v="1"/>
    <x v="1"/>
    <n v="458172.68"/>
  </r>
  <r>
    <x v="17"/>
    <s v="2021/01/31"/>
    <s v="汇添富价值精选混合A"/>
    <s v="519069"/>
    <x v="1"/>
    <x v="1"/>
    <x v="2"/>
    <n v="365831.69"/>
  </r>
  <r>
    <x v="17"/>
    <s v="2021/01/31"/>
    <s v="申万菱信沪深300指数增强A"/>
    <s v="310318"/>
    <x v="1"/>
    <x v="1"/>
    <x v="1"/>
    <n v="356863.51"/>
  </r>
  <r>
    <x v="17"/>
    <s v="2021/01/31"/>
    <s v="创成长"/>
    <s v="SZ159967"/>
    <x v="2"/>
    <x v="1"/>
    <x v="1"/>
    <n v="344782.2"/>
  </r>
  <r>
    <x v="17"/>
    <s v="2021/01/31"/>
    <s v="传媒ETF"/>
    <s v="SH512980"/>
    <x v="3"/>
    <x v="1"/>
    <x v="1"/>
    <n v="313940.8"/>
  </r>
  <r>
    <x v="17"/>
    <s v="2021/01/31"/>
    <s v="广发中证全指金融地产联接A"/>
    <s v="001469"/>
    <x v="1"/>
    <x v="1"/>
    <x v="1"/>
    <n v="299961.19"/>
  </r>
  <r>
    <x v="17"/>
    <s v="2021/01/31"/>
    <s v="天弘创业板ETF联接基金C"/>
    <s v="001593"/>
    <x v="2"/>
    <x v="1"/>
    <x v="1"/>
    <n v="287190.40999999997"/>
  </r>
  <r>
    <x v="17"/>
    <s v="2021/01/31"/>
    <s v="中欧价值发现混合A"/>
    <s v="166005"/>
    <x v="1"/>
    <x v="1"/>
    <x v="2"/>
    <n v="272506.53000000003"/>
  </r>
  <r>
    <x v="17"/>
    <s v="2021/01/31"/>
    <s v="兴全可转债混合"/>
    <s v="340001"/>
    <x v="1"/>
    <x v="2"/>
    <x v="1"/>
    <n v="264884.25"/>
  </r>
  <r>
    <x v="17"/>
    <s v="2021/01/31"/>
    <s v="易方达安心回报债券A"/>
    <s v="110027"/>
    <x v="1"/>
    <x v="2"/>
    <x v="1"/>
    <n v="215778.93"/>
  </r>
  <r>
    <x v="17"/>
    <s v="2021/01/31"/>
    <s v="易方达消费行业股票"/>
    <s v="110022"/>
    <x v="1"/>
    <x v="1"/>
    <x v="1"/>
    <n v="183913.44"/>
  </r>
  <r>
    <x v="17"/>
    <s v="2021/01/31"/>
    <s v="H股ETF"/>
    <s v="SH510900"/>
    <x v="3"/>
    <x v="3"/>
    <x v="1"/>
    <n v="132031.20000000001"/>
  </r>
  <r>
    <x v="17"/>
    <s v="2021/01/31"/>
    <s v="大成中证红利指数A"/>
    <s v="090010"/>
    <x v="1"/>
    <x v="1"/>
    <x v="1"/>
    <n v="122120.67"/>
  </r>
  <r>
    <x v="17"/>
    <s v="2021/01/31"/>
    <s v="上证50ETF"/>
    <s v="SH510050"/>
    <x v="3"/>
    <x v="1"/>
    <x v="1"/>
    <n v="97415.2"/>
  </r>
  <r>
    <x v="17"/>
    <s v="2021/01/31"/>
    <s v="华宝油气"/>
    <s v="SZ162411"/>
    <x v="3"/>
    <x v="3"/>
    <x v="1"/>
    <n v="91485"/>
  </r>
  <r>
    <x v="17"/>
    <s v="2021/01/31"/>
    <s v="华安德国30(DAX)联接"/>
    <s v="000614"/>
    <x v="1"/>
    <x v="3"/>
    <x v="1"/>
    <n v="85263.26"/>
  </r>
  <r>
    <x v="17"/>
    <s v="2021/01/31"/>
    <s v="易方达证券公司(LOF)"/>
    <s v="502010"/>
    <x v="1"/>
    <x v="1"/>
    <x v="1"/>
    <n v="73818.89"/>
  </r>
  <r>
    <x v="17"/>
    <s v="2021/01/31"/>
    <s v="富国中证500指数(LOF)"/>
    <s v="161017"/>
    <x v="1"/>
    <x v="1"/>
    <x v="1"/>
    <n v="65090.53"/>
  </r>
  <r>
    <x v="17"/>
    <s v="2021/01/31"/>
    <s v="恒生ETF"/>
    <s v="SZ159920"/>
    <x v="3"/>
    <x v="1"/>
    <x v="1"/>
    <n v="30721.599999999999"/>
  </r>
  <r>
    <x v="17"/>
    <s v="2021/01/31"/>
    <s v="易方达蓝筹精选混合"/>
    <s v="005827"/>
    <x v="1"/>
    <x v="1"/>
    <x v="1"/>
    <n v="29427.14"/>
  </r>
  <r>
    <x v="17"/>
    <s v="2021/01/31"/>
    <s v="德国30ETF"/>
    <s v="SH513030"/>
    <x v="3"/>
    <x v="3"/>
    <x v="1"/>
    <n v="18580.8"/>
  </r>
  <r>
    <x v="17"/>
    <s v="2021/01/31"/>
    <s v="鹏扬泓利债券C"/>
    <s v="006060"/>
    <x v="1"/>
    <x v="7"/>
    <x v="3"/>
    <n v="8002.74"/>
  </r>
  <r>
    <x v="17"/>
    <s v="2021/01/31"/>
    <s v="工银瑞信双利债券B"/>
    <s v="485011"/>
    <x v="1"/>
    <x v="7"/>
    <x v="3"/>
    <n v="7975.7"/>
  </r>
  <r>
    <x v="17"/>
    <s v="2021/01/31"/>
    <s v="东方红策略精选混合C"/>
    <s v="001406"/>
    <x v="1"/>
    <x v="7"/>
    <x v="3"/>
    <n v="7963.01"/>
  </r>
  <r>
    <x v="17"/>
    <s v="2021/01/31"/>
    <s v="广发趋势优选灵活配置混合C"/>
    <s v="008127"/>
    <x v="1"/>
    <x v="7"/>
    <x v="3"/>
    <n v="7961.06"/>
  </r>
  <r>
    <x v="17"/>
    <s v="2021/01/31"/>
    <s v="南方宝元债券C"/>
    <s v="006585"/>
    <x v="1"/>
    <x v="7"/>
    <x v="3"/>
    <n v="3990.55"/>
  </r>
  <r>
    <x v="17"/>
    <s v="2021/01/31"/>
    <s v="南方安裕混合C"/>
    <s v="006586"/>
    <x v="1"/>
    <x v="7"/>
    <x v="3"/>
    <n v="3972.38"/>
  </r>
  <r>
    <x v="17"/>
    <s v="2021/01/31"/>
    <s v="创业板"/>
    <s v="SZ159915"/>
    <x v="2"/>
    <x v="1"/>
    <x v="1"/>
    <n v="0"/>
  </r>
  <r>
    <x v="17"/>
    <s v="2021/01/31"/>
    <s v="广发中证100ETF联接C"/>
    <s v="007136"/>
    <x v="2"/>
    <x v="1"/>
    <x v="1"/>
    <n v="0"/>
  </r>
  <r>
    <x v="17"/>
    <s v="2021/01/31"/>
    <s v="余额宝/微信"/>
    <m/>
    <x v="4"/>
    <x v="4"/>
    <x v="3"/>
    <n v="194193.66999999998"/>
  </r>
  <r>
    <x v="17"/>
    <s v="2021/01/31"/>
    <s v="华泰证券-现金余额"/>
    <m/>
    <x v="4"/>
    <x v="4"/>
    <x v="3"/>
    <n v="230.45"/>
  </r>
  <r>
    <x v="17"/>
    <s v="2021/01/31"/>
    <s v="招行-货币基金/招行余额"/>
    <m/>
    <x v="4"/>
    <x v="4"/>
    <x v="3"/>
    <n v="254225.81999999998"/>
  </r>
  <r>
    <x v="17"/>
    <s v="2021/01/31"/>
    <s v="香港AIA保险"/>
    <m/>
    <x v="5"/>
    <x v="5"/>
    <x v="3"/>
    <n v="80000"/>
  </r>
  <r>
    <x v="17"/>
    <s v="2021/01/31"/>
    <s v="中信信托100万"/>
    <m/>
    <x v="4"/>
    <x v="6"/>
    <x v="3"/>
    <n v="1000000"/>
  </r>
  <r>
    <x v="17"/>
    <s v="2021/01/31"/>
    <s v="天弘500增强私募"/>
    <m/>
    <x v="6"/>
    <x v="1"/>
    <x v="1"/>
    <n v="507120"/>
  </r>
  <r>
    <x v="17"/>
    <s v="2021/01/31"/>
    <s v="SAP德国股票-OwnSAP"/>
    <m/>
    <x v="7"/>
    <x v="3"/>
    <x v="2"/>
    <n v="226867.57"/>
  </r>
  <r>
    <x v="17"/>
    <s v="2021/01/31"/>
    <s v="招商股票+现金"/>
    <m/>
    <x v="7"/>
    <x v="1"/>
    <x v="2"/>
    <n v="4000"/>
  </r>
  <r>
    <x v="17"/>
    <s v="2021/01/31"/>
    <s v="建信理财佳"/>
    <m/>
    <x v="8"/>
    <x v="7"/>
    <x v="3"/>
    <n v="249924.02"/>
  </r>
  <r>
    <x v="17"/>
    <s v="2021/01/31"/>
    <s v="稳稳的幸福"/>
    <m/>
    <x v="8"/>
    <x v="7"/>
    <x v="3"/>
    <n v="19909.64"/>
  </r>
  <r>
    <x v="18"/>
    <s v="2021/02/27"/>
    <s v="富国中证红利指数增强A"/>
    <s v="100032"/>
    <x v="1"/>
    <x v="1"/>
    <x v="1"/>
    <n v="595913.78"/>
  </r>
  <r>
    <x v="18"/>
    <s v="2021/02/27"/>
    <s v="广发养老指数A"/>
    <s v="000968"/>
    <x v="1"/>
    <x v="1"/>
    <x v="1"/>
    <n v="463154.49"/>
  </r>
  <r>
    <x v="18"/>
    <s v="2021/02/27"/>
    <s v="广发医药卫生联接A"/>
    <s v="001180"/>
    <x v="1"/>
    <x v="1"/>
    <x v="1"/>
    <n v="374206.71999999997"/>
  </r>
  <r>
    <x v="18"/>
    <s v="2021/02/27"/>
    <s v="中证100ETF"/>
    <s v="SH512910"/>
    <x v="3"/>
    <x v="1"/>
    <x v="1"/>
    <n v="318084"/>
  </r>
  <r>
    <x v="18"/>
    <s v="2021/02/27"/>
    <s v="广发中证全指金融地产联接A"/>
    <s v="001469"/>
    <x v="1"/>
    <x v="1"/>
    <x v="1"/>
    <n v="306567.36"/>
  </r>
  <r>
    <x v="18"/>
    <s v="2021/02/27"/>
    <s v="传媒ETF"/>
    <s v="SH512980"/>
    <x v="3"/>
    <x v="1"/>
    <x v="1"/>
    <n v="300291.20000000001"/>
  </r>
  <r>
    <x v="18"/>
    <s v="2021/02/27"/>
    <s v="中欧价值发现混合A"/>
    <s v="166005"/>
    <x v="1"/>
    <x v="1"/>
    <x v="2"/>
    <n v="298443.49"/>
  </r>
  <r>
    <x v="18"/>
    <s v="2021/02/27"/>
    <s v="申万菱信沪深300指数增强A"/>
    <s v="310318"/>
    <x v="1"/>
    <x v="1"/>
    <x v="1"/>
    <n v="276799.64"/>
  </r>
  <r>
    <x v="18"/>
    <s v="2021/02/27"/>
    <s v="广发中证环保ETF联接A"/>
    <s v="001064"/>
    <x v="1"/>
    <x v="1"/>
    <x v="1"/>
    <n v="271826.84999999998"/>
  </r>
  <r>
    <x v="18"/>
    <s v="2021/02/27"/>
    <s v="汇添富价值精选混合A"/>
    <s v="519069"/>
    <x v="1"/>
    <x v="1"/>
    <x v="2"/>
    <n v="265924.26"/>
  </r>
  <r>
    <x v="18"/>
    <s v="2021/02/27"/>
    <s v="易方达消费行业股票"/>
    <s v="110022"/>
    <x v="1"/>
    <x v="1"/>
    <x v="1"/>
    <n v="144677.34"/>
  </r>
  <r>
    <x v="18"/>
    <s v="2021/02/27"/>
    <s v="H股ETF"/>
    <s v="SH510900"/>
    <x v="3"/>
    <x v="3"/>
    <x v="1"/>
    <n v="132031.20000000001"/>
  </r>
  <r>
    <x v="18"/>
    <s v="2021/02/27"/>
    <s v="大成中证红利指数A"/>
    <s v="090010"/>
    <x v="1"/>
    <x v="1"/>
    <x v="1"/>
    <n v="129175.31"/>
  </r>
  <r>
    <x v="18"/>
    <s v="2021/02/27"/>
    <s v="中欧医疗健康混合A"/>
    <s v="003095"/>
    <x v="1"/>
    <x v="1"/>
    <x v="1"/>
    <n v="85479.72"/>
  </r>
  <r>
    <x v="18"/>
    <s v="2021/02/27"/>
    <s v="易方达证券公司(LOF)"/>
    <s v="502010"/>
    <x v="1"/>
    <x v="1"/>
    <x v="1"/>
    <n v="70335.199999999997"/>
  </r>
  <r>
    <x v="18"/>
    <s v="2021/02/27"/>
    <s v="易方达蓝筹精选混合"/>
    <s v="005827"/>
    <x v="1"/>
    <x v="1"/>
    <x v="1"/>
    <n v="58551.21"/>
  </r>
  <r>
    <x v="18"/>
    <s v="2021/02/27"/>
    <s v="恒生ETF"/>
    <s v="SZ159920"/>
    <x v="3"/>
    <x v="1"/>
    <x v="1"/>
    <n v="31512"/>
  </r>
  <r>
    <x v="18"/>
    <s v="2021/02/27"/>
    <s v="华安德国30(DAX)联接"/>
    <s v="000614"/>
    <x v="1"/>
    <x v="3"/>
    <x v="1"/>
    <n v="14998.41"/>
  </r>
  <r>
    <x v="18"/>
    <s v="2021/02/27"/>
    <s v="鹏扬泓利债券C"/>
    <s v="006060"/>
    <x v="1"/>
    <x v="7"/>
    <x v="3"/>
    <n v="12104.04"/>
  </r>
  <r>
    <x v="18"/>
    <s v="2021/02/27"/>
    <s v="广发趋势优选灵活配置混合C"/>
    <s v="008127"/>
    <x v="1"/>
    <x v="7"/>
    <x v="3"/>
    <n v="12014.6"/>
  </r>
  <r>
    <x v="18"/>
    <s v="2021/02/27"/>
    <s v="东方红策略精选混合C"/>
    <s v="001406"/>
    <x v="1"/>
    <x v="7"/>
    <x v="3"/>
    <n v="11995.75"/>
  </r>
  <r>
    <x v="18"/>
    <s v="2021/02/27"/>
    <s v="工银瑞信双利债券B"/>
    <s v="485011"/>
    <x v="1"/>
    <x v="7"/>
    <x v="3"/>
    <n v="11989.17"/>
  </r>
  <r>
    <x v="18"/>
    <s v="2021/02/27"/>
    <s v="南方安裕混合C"/>
    <s v="006586"/>
    <x v="1"/>
    <x v="7"/>
    <x v="3"/>
    <n v="7937.94"/>
  </r>
  <r>
    <x v="18"/>
    <s v="2021/02/27"/>
    <s v="南方宝元债券C"/>
    <s v="006585"/>
    <x v="1"/>
    <x v="7"/>
    <x v="3"/>
    <n v="3999.37"/>
  </r>
  <r>
    <x v="18"/>
    <s v="2021/02/27"/>
    <s v="余额宝/微信"/>
    <m/>
    <x v="4"/>
    <x v="4"/>
    <x v="3"/>
    <n v="95710.17"/>
  </r>
  <r>
    <x v="18"/>
    <s v="2021/02/27"/>
    <s v="华泰证券-现金余额"/>
    <m/>
    <x v="4"/>
    <x v="4"/>
    <x v="3"/>
    <n v="191687.61"/>
  </r>
  <r>
    <x v="18"/>
    <s v="2021/02/27"/>
    <s v="招行-货币基金/招行余额"/>
    <m/>
    <x v="4"/>
    <x v="4"/>
    <x v="3"/>
    <n v="262189.09999999998"/>
  </r>
  <r>
    <x v="18"/>
    <s v="2021/02/27"/>
    <s v="香港AIA保险"/>
    <m/>
    <x v="5"/>
    <x v="5"/>
    <x v="3"/>
    <n v="80000"/>
  </r>
  <r>
    <x v="18"/>
    <s v="2021/02/27"/>
    <s v="中信信托100万"/>
    <m/>
    <x v="4"/>
    <x v="6"/>
    <x v="3"/>
    <n v="1000000"/>
  </r>
  <r>
    <x v="18"/>
    <s v="2021/02/27"/>
    <s v="天弘500增强私募"/>
    <m/>
    <x v="6"/>
    <x v="1"/>
    <x v="1"/>
    <n v="539000"/>
  </r>
  <r>
    <x v="18"/>
    <s v="2021/02/27"/>
    <s v="SAP德国股票-OwnSAP"/>
    <m/>
    <x v="7"/>
    <x v="3"/>
    <x v="2"/>
    <n v="224166.9"/>
  </r>
  <r>
    <x v="18"/>
    <s v="2021/02/27"/>
    <s v="招商股票+现金"/>
    <m/>
    <x v="7"/>
    <x v="1"/>
    <x v="2"/>
    <n v="5000"/>
  </r>
  <r>
    <x v="18"/>
    <s v="2021/02/27"/>
    <s v="稳稳的幸福"/>
    <m/>
    <x v="8"/>
    <x v="7"/>
    <x v="3"/>
    <n v="19951.27"/>
  </r>
  <r>
    <x v="18"/>
    <s v="2021/02/27"/>
    <s v="白鹭量化CTA一号"/>
    <m/>
    <x v="6"/>
    <x v="7"/>
    <x v="3"/>
    <n v="1000000"/>
  </r>
  <r>
    <x v="18"/>
    <s v="2021/02/27"/>
    <s v="幻方量化专享71号1期"/>
    <m/>
    <x v="6"/>
    <x v="1"/>
    <x v="1"/>
    <n v="1000000"/>
  </r>
  <r>
    <x v="18"/>
    <s v="2021/02/27"/>
    <s v="进化论复合策略一号"/>
    <m/>
    <x v="6"/>
    <x v="1"/>
    <x v="2"/>
    <n v="1000000"/>
  </r>
  <r>
    <x v="19"/>
    <s v="2021/03/31"/>
    <s v="富国中证红利指数增强A"/>
    <s v="100032"/>
    <x v="1"/>
    <x v="1"/>
    <x v="1"/>
    <n v="608552.76"/>
  </r>
  <r>
    <x v="19"/>
    <s v="2021/03/31"/>
    <s v="中欧医疗健康混合A"/>
    <s v="003095"/>
    <x v="1"/>
    <x v="1"/>
    <x v="2"/>
    <n v="346386.61"/>
  </r>
  <r>
    <x v="19"/>
    <s v="2021/03/31"/>
    <s v="中欧价值发现混合A"/>
    <s v="166005"/>
    <x v="1"/>
    <x v="1"/>
    <x v="2"/>
    <n v="309207.84000000003"/>
  </r>
  <r>
    <x v="19"/>
    <s v="2021/03/31"/>
    <s v="中证100ETF"/>
    <s v="SH512910"/>
    <x v="3"/>
    <x v="1"/>
    <x v="2"/>
    <n v="300548.59999999998"/>
  </r>
  <r>
    <x v="19"/>
    <s v="2021/03/31"/>
    <s v="广发中证全指金融地产联接A"/>
    <s v="001469"/>
    <x v="1"/>
    <x v="1"/>
    <x v="1"/>
    <n v="299574.11"/>
  </r>
  <r>
    <x v="19"/>
    <s v="2021/03/31"/>
    <s v="传媒ETF"/>
    <s v="SH512980"/>
    <x v="3"/>
    <x v="1"/>
    <x v="1"/>
    <n v="284127.2"/>
  </r>
  <r>
    <x v="19"/>
    <s v="2021/03/31"/>
    <s v="广发中证环保ETF联接A"/>
    <s v="001064"/>
    <x v="1"/>
    <x v="1"/>
    <x v="1"/>
    <n v="261958.25"/>
  </r>
  <r>
    <x v="19"/>
    <s v="2021/03/31"/>
    <s v="汇添富价值精选混合A"/>
    <s v="519069"/>
    <x v="1"/>
    <x v="1"/>
    <x v="2"/>
    <n v="247670.69"/>
  </r>
  <r>
    <x v="19"/>
    <s v="2021/03/31"/>
    <s v="广发养老指数A"/>
    <s v="000968"/>
    <x v="1"/>
    <x v="1"/>
    <x v="1"/>
    <n v="216265.16"/>
  </r>
  <r>
    <x v="19"/>
    <s v="2021/03/31"/>
    <s v="申万菱信沪深300指数增强A"/>
    <s v="310318"/>
    <x v="1"/>
    <x v="1"/>
    <x v="1"/>
    <n v="193784.29"/>
  </r>
  <r>
    <x v="19"/>
    <s v="2021/03/31"/>
    <s v="易方达消费行业股票"/>
    <s v="110022"/>
    <x v="1"/>
    <x v="1"/>
    <x v="1"/>
    <n v="137216.19"/>
  </r>
  <r>
    <x v="19"/>
    <s v="2021/03/31"/>
    <s v="大成中证红利指数A"/>
    <s v="090010"/>
    <x v="1"/>
    <x v="1"/>
    <x v="1"/>
    <n v="132462.91"/>
  </r>
  <r>
    <x v="19"/>
    <s v="2021/03/31"/>
    <s v="H股ETF"/>
    <s v="SH510900"/>
    <x v="3"/>
    <x v="3"/>
    <x v="1"/>
    <n v="93766.399999999994"/>
  </r>
  <r>
    <x v="19"/>
    <s v="2021/03/31"/>
    <s v="易方达证券公司(LOF)"/>
    <s v="502010"/>
    <x v="1"/>
    <x v="1"/>
    <x v="1"/>
    <n v="66754.58"/>
  </r>
  <r>
    <x v="19"/>
    <s v="2021/03/31"/>
    <s v="广发医药卫生联接A"/>
    <s v="001180"/>
    <x v="1"/>
    <x v="1"/>
    <x v="1"/>
    <n v="58536.25"/>
  </r>
  <r>
    <x v="19"/>
    <s v="2021/03/31"/>
    <s v="易方达蓝筹精选混合"/>
    <s v="005827"/>
    <x v="1"/>
    <x v="1"/>
    <x v="2"/>
    <n v="57617.01"/>
  </r>
  <r>
    <x v="19"/>
    <s v="2021/03/31"/>
    <s v="恒生ETF"/>
    <s v="SZ159920"/>
    <x v="3"/>
    <x v="1"/>
    <x v="1"/>
    <n v="31137.599999999999"/>
  </r>
  <r>
    <x v="19"/>
    <s v="2021/03/31"/>
    <s v="华安德国30(DAX)联接"/>
    <s v="000614"/>
    <x v="1"/>
    <x v="3"/>
    <x v="1"/>
    <n v="15907.07"/>
  </r>
  <r>
    <x v="19"/>
    <s v="2021/03/31"/>
    <s v="鹏扬泓利债券C"/>
    <s v="006060"/>
    <x v="1"/>
    <x v="7"/>
    <x v="3"/>
    <n v="12152.44"/>
  </r>
  <r>
    <x v="19"/>
    <s v="2021/03/31"/>
    <s v="东方红策略精选混合C"/>
    <s v="001406"/>
    <x v="1"/>
    <x v="7"/>
    <x v="3"/>
    <n v="12045.72"/>
  </r>
  <r>
    <x v="19"/>
    <s v="2021/03/31"/>
    <s v="广发趋势优选灵活配置混合C"/>
    <s v="008127"/>
    <x v="1"/>
    <x v="7"/>
    <x v="3"/>
    <n v="12015.35"/>
  </r>
  <r>
    <x v="19"/>
    <s v="2021/03/31"/>
    <s v="工银瑞信双利债券B"/>
    <s v="485011"/>
    <x v="1"/>
    <x v="7"/>
    <x v="3"/>
    <n v="11938.12"/>
  </r>
  <r>
    <x v="19"/>
    <s v="2021/03/31"/>
    <s v="南方安裕混合C"/>
    <s v="006586"/>
    <x v="1"/>
    <x v="7"/>
    <x v="3"/>
    <n v="7972.92"/>
  </r>
  <r>
    <x v="19"/>
    <s v="2021/03/31"/>
    <s v="南方宝元债券C"/>
    <s v="006585"/>
    <x v="1"/>
    <x v="7"/>
    <x v="3"/>
    <n v="3989.91"/>
  </r>
  <r>
    <x v="19"/>
    <s v="2021/03/31"/>
    <s v="余额宝/微信"/>
    <m/>
    <x v="4"/>
    <x v="4"/>
    <x v="3"/>
    <n v="190219.91"/>
  </r>
  <r>
    <x v="19"/>
    <s v="2021/03/31"/>
    <s v="华泰证券-现金余额"/>
    <m/>
    <x v="4"/>
    <x v="4"/>
    <x v="3"/>
    <n v="36684.5"/>
  </r>
  <r>
    <x v="19"/>
    <s v="2021/03/31"/>
    <s v="招行-货币基金/招行余额"/>
    <m/>
    <x v="4"/>
    <x v="4"/>
    <x v="3"/>
    <n v="515252.43000000005"/>
  </r>
  <r>
    <x v="19"/>
    <s v="2021/03/31"/>
    <s v="香港AIA保险"/>
    <m/>
    <x v="5"/>
    <x v="5"/>
    <x v="3"/>
    <n v="80000"/>
  </r>
  <r>
    <x v="19"/>
    <s v="2021/03/31"/>
    <s v="中信信托100万"/>
    <m/>
    <x v="4"/>
    <x v="6"/>
    <x v="3"/>
    <n v="1000000"/>
  </r>
  <r>
    <x v="19"/>
    <s v="2021/03/31"/>
    <s v="SAP德国股票-OwnSAP"/>
    <m/>
    <x v="7"/>
    <x v="3"/>
    <x v="3"/>
    <n v="234975.58300000001"/>
  </r>
  <r>
    <x v="19"/>
    <s v="2021/03/31"/>
    <s v="招商股票+现金"/>
    <m/>
    <x v="7"/>
    <x v="1"/>
    <x v="2"/>
    <n v="3000"/>
  </r>
  <r>
    <x v="19"/>
    <s v="2021/03/31"/>
    <s v="稳稳的幸福"/>
    <m/>
    <x v="8"/>
    <x v="7"/>
    <x v="3"/>
    <n v="19931.63"/>
  </r>
  <r>
    <x v="19"/>
    <s v="2021/03/31"/>
    <s v="白鹭量化CTA一号"/>
    <m/>
    <x v="6"/>
    <x v="7"/>
    <x v="3"/>
    <n v="1023856.85"/>
  </r>
  <r>
    <x v="19"/>
    <s v="2021/03/31"/>
    <s v="幻方量化专享71号1期"/>
    <m/>
    <x v="6"/>
    <x v="1"/>
    <x v="1"/>
    <n v="1024500"/>
  </r>
  <r>
    <x v="19"/>
    <s v="2021/03/31"/>
    <s v="进化论复合策略一号"/>
    <m/>
    <x v="6"/>
    <x v="1"/>
    <x v="2"/>
    <n v="911421.15"/>
  </r>
  <r>
    <x v="19"/>
    <s v="2021/03/31"/>
    <s v="白鹭群贤二号量化多策略"/>
    <m/>
    <x v="6"/>
    <x v="7"/>
    <x v="3"/>
    <n v="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6270F2-D762-3E47-BE25-82A2935D0912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3:R21" firstHeaderRow="1" firstDataRow="2" firstDataCol="1" rowPageCount="1" colPageCount="1"/>
  <pivotFields count="8">
    <pivotField axis="axisPage" multipleItemSelectionAllowed="1" showAll="0">
      <items count="2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x="19"/>
        <item t="default"/>
      </items>
    </pivotField>
    <pivotField showAll="0"/>
    <pivotField showAll="0"/>
    <pivotField showAll="0"/>
    <pivotField axis="axisCol" showAll="0">
      <items count="10">
        <item x="8"/>
        <item x="4"/>
        <item x="1"/>
        <item x="3"/>
        <item x="5"/>
        <item x="6"/>
        <item x="7"/>
        <item x="2"/>
        <item x="0"/>
        <item t="default"/>
      </items>
    </pivotField>
    <pivotField axis="axisRow" showAll="0">
      <items count="9">
        <item x="1"/>
        <item x="7"/>
        <item x="2"/>
        <item x="4"/>
        <item x="5"/>
        <item x="3"/>
        <item x="6"/>
        <item x="0"/>
        <item t="default"/>
      </items>
    </pivotField>
    <pivotField showAll="0"/>
    <pivotField dataField="1" numFmtId="4" showAll="0"/>
  </pivotFields>
  <rowFields count="1">
    <field x="5"/>
  </rowFields>
  <rowItems count="7">
    <i>
      <x/>
    </i>
    <i>
      <x v="1"/>
    </i>
    <i>
      <x v="3"/>
    </i>
    <i>
      <x v="4"/>
    </i>
    <i>
      <x v="5"/>
    </i>
    <i>
      <x v="6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0" hier="-1"/>
  </pageFields>
  <dataFields count="1">
    <dataField name="Sum of 现值" fld="7" baseField="0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CBCDD7-E82B-B142-A42C-817E2C3E272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J3:L7" firstHeaderRow="0" firstDataRow="1" firstDataCol="1" rowPageCount="1" colPageCount="1"/>
  <pivotFields count="8">
    <pivotField axis="axisPage" multipleItemSelectionAllowed="1" showAll="0">
      <items count="2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x="19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dataField="1" numFmtId="4"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金额" fld="7" baseField="0" baseItem="0" numFmtId="4"/>
    <dataField name="比例" fld="7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EA9D17-2B9D-554E-936B-B476BDCEF7C1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">
  <location ref="J26:K46" firstHeaderRow="1" firstDataRow="1" firstDataCol="1"/>
  <pivotFields count="8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4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Items count="1">
    <i/>
  </colItems>
  <dataFields count="1">
    <dataField name="Sum of 现值" fld="7" baseField="0" baseItem="0" numFmtId="4"/>
  </dataFields>
  <formats count="1">
    <format dxfId="10">
      <pivotArea dataOnly="0" labelOnly="1" fieldPosition="0">
        <references count="1">
          <reference field="0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mo3_2" connectionId="1" xr16:uid="{00000000-0016-0000-0200-000000000000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67D15D-F0A6-3144-A6F2-5E33F2179224}" name="Table3" displayName="Table3" ref="A1:G54" totalsRowShown="0" headerRowDxfId="21" dataDxfId="20" tableBorderDxfId="19">
  <autoFilter ref="A1:G54" xr:uid="{EFD34260-A02A-FB46-B08A-10B33E9F197D}"/>
  <tableColumns count="7">
    <tableColumn id="1" xr3:uid="{939C74AE-9F5B-5A46-851D-88AAB79145FC}" name="name" dataDxfId="18"/>
    <tableColumn id="2" xr3:uid="{B1F7BD77-C3C2-AB4A-93A2-1C1403329E31}" name="code" dataDxfId="17"/>
    <tableColumn id="3" xr3:uid="{92E38D14-BF52-C642-9F75-C8652FEC0515}" name="inv_place" dataDxfId="16"/>
    <tableColumn id="4" xr3:uid="{DD7A772A-150A-7947-A63C-B30F7D0227E9}" name="type_1" dataDxfId="15"/>
    <tableColumn id="5" xr3:uid="{07F03570-52F6-FF4D-A6D0-3161A14324F7}" name="type_2" dataDxfId="14"/>
    <tableColumn id="6" xr3:uid="{30719090-2786-8B4D-A901-631C4CE05490}" name="type_3" dataDxfId="13"/>
    <tableColumn id="7" xr3:uid="{A385F69F-7FE4-0F41-8604-C66005FB4A9D}" name="Validation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21AC50-A90A-0D40-A542-B7580A38B55E}" name="Table4" displayName="Table4" ref="A1:D10" totalsRowShown="0">
  <autoFilter ref="A1:D10" xr:uid="{969372DC-4B28-0D4F-9D2B-FFBBE191CCC9}"/>
  <tableColumns count="4">
    <tableColumn id="1" xr3:uid="{CD2B98C9-817A-F64F-B185-2C042E9F8C23}" name="投资日期"/>
    <tableColumn id="2" xr3:uid="{5B9C0C9F-5C23-334B-8C83-0249BF611D4C}" name="投资项目"/>
    <tableColumn id="3" xr3:uid="{3B551F34-8F89-764C-8382-CDD9980DE3FB}" name="投资地点"/>
    <tableColumn id="4" xr3:uid="{8D451B51-3D19-D14D-9839-F22DDB123B11}" name="投资金额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178CD9-13EA-5F4A-9541-3C68090E1B4F}" name="Table1" displayName="Table1" ref="A1:H166" totalsRowShown="0" headerRowDxfId="9" dataDxfId="8" tableBorderDxfId="7">
  <autoFilter ref="A1:H166" xr:uid="{76A8188B-0F35-DE44-869A-2517FA0C2E4E}"/>
  <tableColumns count="8">
    <tableColumn id="1" xr3:uid="{057C22B4-32F8-CE44-B02A-7DF58F24A648}" name="期间" dataDxfId="6"/>
    <tableColumn id="2" xr3:uid="{002FC1F9-690A-364C-B17E-067C53A1AC0C}" name="记录日期" dataDxfId="5"/>
    <tableColumn id="3" xr3:uid="{8B27A95E-CD9B-B64F-AE13-76B27A4F078C}" name="项目" dataDxfId="4"/>
    <tableColumn id="4" xr3:uid="{03DBB180-131A-984F-AD39-195F9F875F60}" name="代码" dataDxfId="3"/>
    <tableColumn id="5" xr3:uid="{52296DBD-24D7-304A-B216-1D4C57D78B8F}" name="分类1" dataDxfId="2"/>
    <tableColumn id="6" xr3:uid="{1C39B077-C593-DC43-8BB1-B3ADD219E54B}" name="分类2" dataDxfId="1"/>
    <tableColumn id="7" xr3:uid="{0B448DCA-370A-C740-A64D-492EDD6CC313}" name="分类3" dataDxfId="0"/>
    <tableColumn id="8" xr3:uid="{D066B927-3C85-0744-BD6D-4E343619BBC2}" name="现值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3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25D4-1D66-484B-8DF3-4CB5CDA02AC6}">
  <dimension ref="A1:G54"/>
  <sheetViews>
    <sheetView topLeftCell="A29" zoomScale="150" zoomScaleNormal="150" workbookViewId="0">
      <selection activeCell="A56" sqref="A56"/>
    </sheetView>
  </sheetViews>
  <sheetFormatPr baseColWidth="10" defaultColWidth="11.33203125" defaultRowHeight="15" x14ac:dyDescent="0.2"/>
  <cols>
    <col min="1" max="1" width="51.83203125" bestFit="1" customWidth="1"/>
    <col min="2" max="2" width="10.83203125" style="1"/>
    <col min="3" max="3" width="17.33203125" bestFit="1" customWidth="1"/>
    <col min="5" max="5" width="14.6640625" bestFit="1" customWidth="1"/>
    <col min="6" max="6" width="14.6640625" customWidth="1"/>
  </cols>
  <sheetData>
    <row r="1" spans="1:7" x14ac:dyDescent="0.2">
      <c r="A1" s="25" t="s">
        <v>0</v>
      </c>
      <c r="B1" s="26" t="s">
        <v>1</v>
      </c>
      <c r="C1" s="25" t="s">
        <v>2</v>
      </c>
      <c r="D1" s="25" t="s">
        <v>3</v>
      </c>
      <c r="E1" s="25" t="s">
        <v>4</v>
      </c>
      <c r="F1" s="25" t="s">
        <v>181</v>
      </c>
      <c r="G1" s="25" t="s">
        <v>140</v>
      </c>
    </row>
    <row r="2" spans="1:7" x14ac:dyDescent="0.2">
      <c r="A2" s="23" t="s">
        <v>5</v>
      </c>
      <c r="B2" s="22" t="s">
        <v>6</v>
      </c>
      <c r="C2" s="23" t="s">
        <v>7</v>
      </c>
      <c r="D2" s="23" t="s">
        <v>8</v>
      </c>
      <c r="E2" s="23" t="s">
        <v>9</v>
      </c>
      <c r="F2" s="23"/>
      <c r="G2" s="23" t="s">
        <v>141</v>
      </c>
    </row>
    <row r="3" spans="1:7" x14ac:dyDescent="0.2">
      <c r="A3" s="24" t="s">
        <v>10</v>
      </c>
      <c r="B3" s="9" t="s">
        <v>11</v>
      </c>
      <c r="C3" s="24" t="s">
        <v>7</v>
      </c>
      <c r="D3" s="24" t="s">
        <v>8</v>
      </c>
      <c r="E3" s="24" t="s">
        <v>12</v>
      </c>
      <c r="F3" s="24"/>
      <c r="G3" s="24" t="s">
        <v>141</v>
      </c>
    </row>
    <row r="4" spans="1:7" x14ac:dyDescent="0.2">
      <c r="A4" s="23" t="s">
        <v>98</v>
      </c>
      <c r="B4" s="22" t="s">
        <v>14</v>
      </c>
      <c r="C4" s="23" t="s">
        <v>7</v>
      </c>
      <c r="D4" s="23" t="s">
        <v>8</v>
      </c>
      <c r="E4" s="23" t="s">
        <v>15</v>
      </c>
      <c r="F4" s="23" t="s">
        <v>129</v>
      </c>
      <c r="G4" s="23" t="s">
        <v>139</v>
      </c>
    </row>
    <row r="5" spans="1:7" x14ac:dyDescent="0.2">
      <c r="A5" s="24" t="s">
        <v>16</v>
      </c>
      <c r="B5" s="9" t="s">
        <v>17</v>
      </c>
      <c r="C5" s="24" t="s">
        <v>7</v>
      </c>
      <c r="D5" s="24" t="s">
        <v>8</v>
      </c>
      <c r="E5" s="24" t="s">
        <v>12</v>
      </c>
      <c r="F5" s="24" t="s">
        <v>129</v>
      </c>
      <c r="G5" s="24" t="s">
        <v>139</v>
      </c>
    </row>
    <row r="6" spans="1:7" x14ac:dyDescent="0.2">
      <c r="A6" s="23" t="s">
        <v>16</v>
      </c>
      <c r="B6" s="22" t="s">
        <v>17</v>
      </c>
      <c r="C6" s="23" t="s">
        <v>18</v>
      </c>
      <c r="D6" s="23" t="s">
        <v>8</v>
      </c>
      <c r="E6" s="23" t="s">
        <v>12</v>
      </c>
      <c r="F6" s="23"/>
      <c r="G6" s="23" t="s">
        <v>141</v>
      </c>
    </row>
    <row r="7" spans="1:7" x14ac:dyDescent="0.2">
      <c r="A7" s="24" t="s">
        <v>19</v>
      </c>
      <c r="B7" s="9" t="s">
        <v>20</v>
      </c>
      <c r="C7" s="24" t="s">
        <v>7</v>
      </c>
      <c r="D7" s="24" t="s">
        <v>8</v>
      </c>
      <c r="E7" s="24" t="s">
        <v>12</v>
      </c>
      <c r="F7" s="24" t="s">
        <v>129</v>
      </c>
      <c r="G7" s="24" t="s">
        <v>139</v>
      </c>
    </row>
    <row r="8" spans="1:7" x14ac:dyDescent="0.2">
      <c r="A8" s="23" t="s">
        <v>19</v>
      </c>
      <c r="B8" s="22" t="s">
        <v>20</v>
      </c>
      <c r="C8" s="23" t="s">
        <v>18</v>
      </c>
      <c r="D8" s="23" t="s">
        <v>8</v>
      </c>
      <c r="E8" s="23" t="s">
        <v>12</v>
      </c>
      <c r="F8" s="23"/>
      <c r="G8" s="23" t="s">
        <v>141</v>
      </c>
    </row>
    <row r="9" spans="1:7" x14ac:dyDescent="0.2">
      <c r="A9" s="24" t="s">
        <v>21</v>
      </c>
      <c r="B9" s="9" t="s">
        <v>22</v>
      </c>
      <c r="C9" s="24" t="s">
        <v>7</v>
      </c>
      <c r="D9" s="24" t="s">
        <v>8</v>
      </c>
      <c r="E9" s="24" t="s">
        <v>12</v>
      </c>
      <c r="F9" s="24" t="s">
        <v>129</v>
      </c>
      <c r="G9" s="24" t="s">
        <v>141</v>
      </c>
    </row>
    <row r="10" spans="1:7" x14ac:dyDescent="0.2">
      <c r="A10" s="23" t="s">
        <v>23</v>
      </c>
      <c r="B10" s="22" t="s">
        <v>24</v>
      </c>
      <c r="C10" s="23" t="s">
        <v>7</v>
      </c>
      <c r="D10" s="23" t="s">
        <v>8</v>
      </c>
      <c r="E10" s="23" t="s">
        <v>12</v>
      </c>
      <c r="F10" s="23" t="s">
        <v>129</v>
      </c>
      <c r="G10" s="23" t="s">
        <v>139</v>
      </c>
    </row>
    <row r="11" spans="1:7" x14ac:dyDescent="0.2">
      <c r="A11" s="24" t="s">
        <v>25</v>
      </c>
      <c r="B11" s="9" t="s">
        <v>26</v>
      </c>
      <c r="C11" s="24" t="s">
        <v>7</v>
      </c>
      <c r="D11" s="24" t="s">
        <v>146</v>
      </c>
      <c r="E11" s="24" t="s">
        <v>12</v>
      </c>
      <c r="F11" s="24"/>
      <c r="G11" s="24" t="s">
        <v>141</v>
      </c>
    </row>
    <row r="12" spans="1:7" x14ac:dyDescent="0.2">
      <c r="A12" s="23" t="s">
        <v>27</v>
      </c>
      <c r="B12" s="22" t="s">
        <v>28</v>
      </c>
      <c r="C12" s="23" t="s">
        <v>7</v>
      </c>
      <c r="D12" s="23" t="s">
        <v>146</v>
      </c>
      <c r="E12" s="23" t="s">
        <v>12</v>
      </c>
      <c r="F12" s="23"/>
      <c r="G12" s="23" t="s">
        <v>141</v>
      </c>
    </row>
    <row r="13" spans="1:7" x14ac:dyDescent="0.2">
      <c r="A13" s="24" t="s">
        <v>29</v>
      </c>
      <c r="B13" s="9" t="s">
        <v>30</v>
      </c>
      <c r="C13" s="24" t="s">
        <v>7</v>
      </c>
      <c r="D13" s="24" t="s">
        <v>8</v>
      </c>
      <c r="E13" s="24" t="s">
        <v>12</v>
      </c>
      <c r="F13" s="24" t="s">
        <v>129</v>
      </c>
      <c r="G13" s="24" t="s">
        <v>139</v>
      </c>
    </row>
    <row r="14" spans="1:7" x14ac:dyDescent="0.2">
      <c r="A14" s="23" t="s">
        <v>29</v>
      </c>
      <c r="B14" s="22" t="s">
        <v>30</v>
      </c>
      <c r="C14" s="23" t="s">
        <v>31</v>
      </c>
      <c r="D14" s="23" t="s">
        <v>8</v>
      </c>
      <c r="E14" s="23" t="s">
        <v>12</v>
      </c>
      <c r="F14" s="23"/>
      <c r="G14" s="23" t="s">
        <v>141</v>
      </c>
    </row>
    <row r="15" spans="1:7" x14ac:dyDescent="0.2">
      <c r="A15" s="24" t="s">
        <v>106</v>
      </c>
      <c r="B15" s="9" t="s">
        <v>107</v>
      </c>
      <c r="C15" s="24" t="s">
        <v>7</v>
      </c>
      <c r="D15" s="24" t="s">
        <v>8</v>
      </c>
      <c r="E15" s="24" t="s">
        <v>12</v>
      </c>
      <c r="F15" s="24" t="s">
        <v>129</v>
      </c>
      <c r="G15" s="24" t="s">
        <v>139</v>
      </c>
    </row>
    <row r="16" spans="1:7" x14ac:dyDescent="0.2">
      <c r="A16" s="23" t="s">
        <v>32</v>
      </c>
      <c r="B16" s="22" t="s">
        <v>33</v>
      </c>
      <c r="C16" s="23" t="s">
        <v>7</v>
      </c>
      <c r="D16" s="23" t="s">
        <v>8</v>
      </c>
      <c r="E16" s="23" t="s">
        <v>12</v>
      </c>
      <c r="F16" s="23" t="s">
        <v>129</v>
      </c>
      <c r="G16" s="23" t="s">
        <v>139</v>
      </c>
    </row>
    <row r="17" spans="1:7" x14ac:dyDescent="0.2">
      <c r="A17" s="24" t="s">
        <v>91</v>
      </c>
      <c r="B17" s="9" t="s">
        <v>34</v>
      </c>
      <c r="C17" s="24" t="s">
        <v>31</v>
      </c>
      <c r="D17" s="24" t="s">
        <v>146</v>
      </c>
      <c r="E17" s="24" t="s">
        <v>12</v>
      </c>
      <c r="F17" s="24" t="s">
        <v>149</v>
      </c>
      <c r="G17" s="24" t="s">
        <v>141</v>
      </c>
    </row>
    <row r="18" spans="1:7" x14ac:dyDescent="0.2">
      <c r="A18" s="23" t="s">
        <v>92</v>
      </c>
      <c r="B18" s="22" t="s">
        <v>36</v>
      </c>
      <c r="C18" s="23" t="s">
        <v>31</v>
      </c>
      <c r="D18" s="23" t="s">
        <v>35</v>
      </c>
      <c r="E18" s="23" t="s">
        <v>12</v>
      </c>
      <c r="F18" s="23" t="s">
        <v>129</v>
      </c>
      <c r="G18" s="23" t="s">
        <v>141</v>
      </c>
    </row>
    <row r="19" spans="1:7" x14ac:dyDescent="0.2">
      <c r="A19" s="24" t="s">
        <v>37</v>
      </c>
      <c r="B19" s="9" t="s">
        <v>38</v>
      </c>
      <c r="C19" s="24" t="s">
        <v>7</v>
      </c>
      <c r="D19" s="24" t="s">
        <v>8</v>
      </c>
      <c r="E19" s="24" t="s">
        <v>12</v>
      </c>
      <c r="F19" s="24"/>
      <c r="G19" s="24" t="s">
        <v>141</v>
      </c>
    </row>
    <row r="20" spans="1:7" x14ac:dyDescent="0.2">
      <c r="A20" s="23" t="s">
        <v>93</v>
      </c>
      <c r="B20" s="22" t="s">
        <v>39</v>
      </c>
      <c r="C20" s="23" t="s">
        <v>31</v>
      </c>
      <c r="D20" s="23" t="s">
        <v>35</v>
      </c>
      <c r="E20" s="23" t="s">
        <v>15</v>
      </c>
      <c r="F20" s="23"/>
      <c r="G20" s="23" t="s">
        <v>141</v>
      </c>
    </row>
    <row r="21" spans="1:7" x14ac:dyDescent="0.2">
      <c r="A21" s="24" t="s">
        <v>40</v>
      </c>
      <c r="B21" s="9" t="s">
        <v>41</v>
      </c>
      <c r="C21" s="24" t="s">
        <v>7</v>
      </c>
      <c r="D21" s="24" t="s">
        <v>8</v>
      </c>
      <c r="E21" s="24" t="s">
        <v>12</v>
      </c>
      <c r="F21" s="21" t="s">
        <v>149</v>
      </c>
      <c r="G21" s="24" t="s">
        <v>139</v>
      </c>
    </row>
    <row r="22" spans="1:7" x14ac:dyDescent="0.2">
      <c r="A22" s="23" t="s">
        <v>42</v>
      </c>
      <c r="B22" s="22" t="s">
        <v>43</v>
      </c>
      <c r="C22" s="23" t="s">
        <v>7</v>
      </c>
      <c r="D22" s="23" t="s">
        <v>8</v>
      </c>
      <c r="E22" s="23" t="s">
        <v>12</v>
      </c>
      <c r="F22" s="20" t="s">
        <v>129</v>
      </c>
      <c r="G22" s="23" t="s">
        <v>139</v>
      </c>
    </row>
    <row r="23" spans="1:7" x14ac:dyDescent="0.2">
      <c r="A23" s="24" t="s">
        <v>44</v>
      </c>
      <c r="B23" s="9" t="s">
        <v>45</v>
      </c>
      <c r="C23" s="24" t="s">
        <v>7</v>
      </c>
      <c r="D23" s="24" t="s">
        <v>8</v>
      </c>
      <c r="E23" s="24" t="s">
        <v>9</v>
      </c>
      <c r="F23" s="24"/>
      <c r="G23" s="24" t="s">
        <v>141</v>
      </c>
    </row>
    <row r="24" spans="1:7" x14ac:dyDescent="0.2">
      <c r="A24" s="23" t="s">
        <v>108</v>
      </c>
      <c r="B24" s="22" t="s">
        <v>47</v>
      </c>
      <c r="C24" s="23" t="s">
        <v>7</v>
      </c>
      <c r="D24" s="23" t="s">
        <v>8</v>
      </c>
      <c r="E24" s="23" t="s">
        <v>12</v>
      </c>
      <c r="F24" s="20" t="s">
        <v>129</v>
      </c>
      <c r="G24" s="23" t="s">
        <v>139</v>
      </c>
    </row>
    <row r="25" spans="1:7" x14ac:dyDescent="0.2">
      <c r="A25" s="24" t="s">
        <v>94</v>
      </c>
      <c r="B25" s="9" t="s">
        <v>48</v>
      </c>
      <c r="C25" s="24" t="s">
        <v>31</v>
      </c>
      <c r="D25" s="24" t="s">
        <v>35</v>
      </c>
      <c r="E25" s="24" t="s">
        <v>12</v>
      </c>
      <c r="F25" s="24"/>
      <c r="G25" s="24" t="s">
        <v>141</v>
      </c>
    </row>
    <row r="26" spans="1:7" x14ac:dyDescent="0.2">
      <c r="A26" s="23" t="s">
        <v>95</v>
      </c>
      <c r="B26" s="22" t="s">
        <v>49</v>
      </c>
      <c r="C26" s="23" t="s">
        <v>31</v>
      </c>
      <c r="D26" s="23" t="s">
        <v>35</v>
      </c>
      <c r="E26" s="23" t="s">
        <v>15</v>
      </c>
      <c r="F26" s="20" t="s">
        <v>129</v>
      </c>
      <c r="G26" s="23" t="s">
        <v>141</v>
      </c>
    </row>
    <row r="27" spans="1:7" x14ac:dyDescent="0.2">
      <c r="A27" s="24" t="s">
        <v>96</v>
      </c>
      <c r="B27" s="9" t="s">
        <v>50</v>
      </c>
      <c r="C27" s="24" t="s">
        <v>31</v>
      </c>
      <c r="D27" s="24" t="s">
        <v>35</v>
      </c>
      <c r="E27" s="24" t="s">
        <v>12</v>
      </c>
      <c r="F27" s="21" t="s">
        <v>129</v>
      </c>
      <c r="G27" s="24" t="s">
        <v>139</v>
      </c>
    </row>
    <row r="28" spans="1:7" x14ac:dyDescent="0.2">
      <c r="A28" s="23" t="s">
        <v>97</v>
      </c>
      <c r="B28" s="22" t="s">
        <v>51</v>
      </c>
      <c r="C28" s="23" t="s">
        <v>31</v>
      </c>
      <c r="D28" s="23" t="s">
        <v>35</v>
      </c>
      <c r="E28" s="23" t="s">
        <v>15</v>
      </c>
      <c r="F28" s="23"/>
      <c r="G28" s="23" t="s">
        <v>141</v>
      </c>
    </row>
    <row r="29" spans="1:7" x14ac:dyDescent="0.2">
      <c r="A29" s="24" t="s">
        <v>170</v>
      </c>
      <c r="B29" s="9" t="s">
        <v>171</v>
      </c>
      <c r="C29" s="24" t="s">
        <v>31</v>
      </c>
      <c r="D29" s="24" t="s">
        <v>35</v>
      </c>
      <c r="E29" s="24" t="s">
        <v>12</v>
      </c>
      <c r="F29" s="23" t="s">
        <v>149</v>
      </c>
      <c r="G29" s="24" t="s">
        <v>139</v>
      </c>
    </row>
    <row r="30" spans="1:7" x14ac:dyDescent="0.2">
      <c r="A30" s="23" t="s">
        <v>52</v>
      </c>
      <c r="B30" s="22" t="s">
        <v>53</v>
      </c>
      <c r="C30" s="23" t="s">
        <v>7</v>
      </c>
      <c r="D30" s="23" t="s">
        <v>8</v>
      </c>
      <c r="E30" s="23" t="s">
        <v>12</v>
      </c>
      <c r="F30" s="23" t="s">
        <v>149</v>
      </c>
      <c r="G30" s="23" t="s">
        <v>139</v>
      </c>
    </row>
    <row r="31" spans="1:7" x14ac:dyDescent="0.2">
      <c r="A31" s="24" t="s">
        <v>122</v>
      </c>
      <c r="B31" s="9" t="s">
        <v>123</v>
      </c>
      <c r="C31" s="24" t="s">
        <v>7</v>
      </c>
      <c r="D31" s="24" t="s">
        <v>8</v>
      </c>
      <c r="E31" s="24" t="s">
        <v>75</v>
      </c>
      <c r="F31" s="24" t="s">
        <v>174</v>
      </c>
      <c r="G31" s="24" t="s">
        <v>139</v>
      </c>
    </row>
    <row r="32" spans="1:7" x14ac:dyDescent="0.2">
      <c r="A32" s="23" t="s">
        <v>114</v>
      </c>
      <c r="B32" s="22" t="s">
        <v>110</v>
      </c>
      <c r="C32" s="23" t="s">
        <v>7</v>
      </c>
      <c r="D32" s="23" t="s">
        <v>8</v>
      </c>
      <c r="E32" s="23" t="s">
        <v>75</v>
      </c>
      <c r="F32" s="23" t="s">
        <v>174</v>
      </c>
      <c r="G32" s="23" t="s">
        <v>139</v>
      </c>
    </row>
    <row r="33" spans="1:7" x14ac:dyDescent="0.2">
      <c r="A33" s="24" t="s">
        <v>115</v>
      </c>
      <c r="B33" s="9" t="s">
        <v>111</v>
      </c>
      <c r="C33" s="24" t="s">
        <v>7</v>
      </c>
      <c r="D33" s="24" t="s">
        <v>8</v>
      </c>
      <c r="E33" s="24" t="s">
        <v>75</v>
      </c>
      <c r="F33" s="24" t="s">
        <v>174</v>
      </c>
      <c r="G33" s="24" t="s">
        <v>139</v>
      </c>
    </row>
    <row r="34" spans="1:7" x14ac:dyDescent="0.2">
      <c r="A34" s="23" t="s">
        <v>119</v>
      </c>
      <c r="B34" s="22" t="s">
        <v>118</v>
      </c>
      <c r="C34" s="23" t="s">
        <v>7</v>
      </c>
      <c r="D34" s="23" t="s">
        <v>8</v>
      </c>
      <c r="E34" s="23" t="s">
        <v>75</v>
      </c>
      <c r="F34" s="23" t="s">
        <v>174</v>
      </c>
      <c r="G34" s="23" t="s">
        <v>139</v>
      </c>
    </row>
    <row r="35" spans="1:7" x14ac:dyDescent="0.2">
      <c r="A35" s="24" t="s">
        <v>116</v>
      </c>
      <c r="B35" s="9" t="s">
        <v>112</v>
      </c>
      <c r="C35" s="24" t="s">
        <v>7</v>
      </c>
      <c r="D35" s="24" t="s">
        <v>8</v>
      </c>
      <c r="E35" s="24" t="s">
        <v>75</v>
      </c>
      <c r="F35" s="24" t="s">
        <v>174</v>
      </c>
      <c r="G35" s="24" t="s">
        <v>139</v>
      </c>
    </row>
    <row r="36" spans="1:7" x14ac:dyDescent="0.2">
      <c r="A36" s="23" t="s">
        <v>117</v>
      </c>
      <c r="B36" s="22" t="s">
        <v>113</v>
      </c>
      <c r="C36" s="23" t="s">
        <v>7</v>
      </c>
      <c r="D36" s="23" t="s">
        <v>8</v>
      </c>
      <c r="E36" s="23" t="s">
        <v>75</v>
      </c>
      <c r="F36" s="23" t="s">
        <v>174</v>
      </c>
      <c r="G36" s="23" t="s">
        <v>139</v>
      </c>
    </row>
    <row r="37" spans="1:7" x14ac:dyDescent="0.2">
      <c r="A37" s="24" t="s">
        <v>125</v>
      </c>
      <c r="B37" s="9" t="s">
        <v>126</v>
      </c>
      <c r="C37" s="24" t="s">
        <v>31</v>
      </c>
      <c r="D37" s="24" t="s">
        <v>146</v>
      </c>
      <c r="E37" s="24" t="s">
        <v>12</v>
      </c>
      <c r="F37" s="21" t="s">
        <v>149</v>
      </c>
      <c r="G37" s="24" t="s">
        <v>141</v>
      </c>
    </row>
    <row r="38" spans="1:7" x14ac:dyDescent="0.2">
      <c r="A38" s="23" t="s">
        <v>127</v>
      </c>
      <c r="B38" s="22" t="s">
        <v>128</v>
      </c>
      <c r="C38" s="23" t="s">
        <v>7</v>
      </c>
      <c r="D38" s="23" t="s">
        <v>8</v>
      </c>
      <c r="E38" s="23" t="s">
        <v>12</v>
      </c>
      <c r="F38" s="20" t="s">
        <v>149</v>
      </c>
      <c r="G38" s="23" t="s">
        <v>139</v>
      </c>
    </row>
    <row r="39" spans="1:7" x14ac:dyDescent="0.2">
      <c r="A39" s="24" t="s">
        <v>168</v>
      </c>
      <c r="B39" s="9" t="s">
        <v>169</v>
      </c>
      <c r="C39" s="24" t="s">
        <v>7</v>
      </c>
      <c r="D39" s="24" t="s">
        <v>8</v>
      </c>
      <c r="E39" s="24" t="s">
        <v>12</v>
      </c>
      <c r="F39" s="21" t="s">
        <v>149</v>
      </c>
      <c r="G39" s="24" t="s">
        <v>139</v>
      </c>
    </row>
    <row r="40" spans="1:7" x14ac:dyDescent="0.2">
      <c r="A40" s="23" t="s">
        <v>54</v>
      </c>
      <c r="B40" s="22"/>
      <c r="C40" s="23" t="s">
        <v>55</v>
      </c>
      <c r="D40" s="23" t="s">
        <v>56</v>
      </c>
      <c r="E40" s="23" t="s">
        <v>56</v>
      </c>
      <c r="F40" s="23" t="s">
        <v>174</v>
      </c>
      <c r="G40" s="23" t="s">
        <v>139</v>
      </c>
    </row>
    <row r="41" spans="1:7" x14ac:dyDescent="0.2">
      <c r="A41" s="24" t="s">
        <v>57</v>
      </c>
      <c r="B41" s="9"/>
      <c r="C41" s="24" t="s">
        <v>31</v>
      </c>
      <c r="D41" s="24" t="s">
        <v>56</v>
      </c>
      <c r="E41" s="24" t="s">
        <v>56</v>
      </c>
      <c r="F41" s="24" t="s">
        <v>174</v>
      </c>
      <c r="G41" s="24" t="s">
        <v>139</v>
      </c>
    </row>
    <row r="42" spans="1:7" x14ac:dyDescent="0.2">
      <c r="A42" s="23" t="s">
        <v>58</v>
      </c>
      <c r="B42" s="22"/>
      <c r="C42" s="23" t="s">
        <v>59</v>
      </c>
      <c r="D42" s="23" t="s">
        <v>56</v>
      </c>
      <c r="E42" s="23" t="s">
        <v>56</v>
      </c>
      <c r="F42" s="23" t="s">
        <v>174</v>
      </c>
      <c r="G42" s="23" t="s">
        <v>139</v>
      </c>
    </row>
    <row r="43" spans="1:7" x14ac:dyDescent="0.2">
      <c r="A43" s="24" t="s">
        <v>60</v>
      </c>
      <c r="B43" s="9"/>
      <c r="C43" s="24" t="s">
        <v>61</v>
      </c>
      <c r="D43" s="24" t="s">
        <v>62</v>
      </c>
      <c r="E43" s="24" t="s">
        <v>63</v>
      </c>
      <c r="F43" s="24" t="s">
        <v>174</v>
      </c>
      <c r="G43" s="24" t="s">
        <v>139</v>
      </c>
    </row>
    <row r="44" spans="1:7" x14ac:dyDescent="0.2">
      <c r="A44" s="23" t="s">
        <v>64</v>
      </c>
      <c r="B44" s="22"/>
      <c r="C44" s="23" t="s">
        <v>65</v>
      </c>
      <c r="D44" s="23" t="s">
        <v>56</v>
      </c>
      <c r="E44" s="23" t="s">
        <v>66</v>
      </c>
      <c r="F44" s="23" t="s">
        <v>174</v>
      </c>
      <c r="G44" s="23" t="s">
        <v>139</v>
      </c>
    </row>
    <row r="45" spans="1:7" x14ac:dyDescent="0.2">
      <c r="A45" s="24" t="s">
        <v>67</v>
      </c>
      <c r="B45" s="9"/>
      <c r="C45" s="24" t="s">
        <v>7</v>
      </c>
      <c r="D45" s="24" t="s">
        <v>68</v>
      </c>
      <c r="E45" s="24" t="s">
        <v>12</v>
      </c>
      <c r="F45" s="21" t="s">
        <v>129</v>
      </c>
      <c r="G45" s="24" t="s">
        <v>141</v>
      </c>
    </row>
    <row r="46" spans="1:7" x14ac:dyDescent="0.2">
      <c r="A46" s="23" t="s">
        <v>69</v>
      </c>
      <c r="B46" s="22"/>
      <c r="C46" s="23" t="s">
        <v>70</v>
      </c>
      <c r="D46" s="23" t="s">
        <v>71</v>
      </c>
      <c r="E46" s="23" t="s">
        <v>15</v>
      </c>
      <c r="F46" s="23" t="s">
        <v>174</v>
      </c>
      <c r="G46" s="23" t="s">
        <v>139</v>
      </c>
    </row>
    <row r="47" spans="1:7" x14ac:dyDescent="0.2">
      <c r="A47" s="24" t="s">
        <v>72</v>
      </c>
      <c r="B47" s="9"/>
      <c r="C47" s="24" t="s">
        <v>73</v>
      </c>
      <c r="D47" s="24" t="s">
        <v>71</v>
      </c>
      <c r="E47" s="24" t="s">
        <v>12</v>
      </c>
      <c r="F47" s="24" t="s">
        <v>149</v>
      </c>
      <c r="G47" s="24" t="s">
        <v>139</v>
      </c>
    </row>
    <row r="48" spans="1:7" x14ac:dyDescent="0.2">
      <c r="A48" s="23" t="s">
        <v>74</v>
      </c>
      <c r="B48" s="22"/>
      <c r="C48" s="23" t="s">
        <v>7</v>
      </c>
      <c r="D48" s="23" t="s">
        <v>75</v>
      </c>
      <c r="E48" s="23" t="s">
        <v>75</v>
      </c>
      <c r="F48" s="23"/>
      <c r="G48" s="23" t="s">
        <v>141</v>
      </c>
    </row>
    <row r="49" spans="1:7" x14ac:dyDescent="0.2">
      <c r="A49" s="24" t="s">
        <v>120</v>
      </c>
      <c r="B49" s="9"/>
      <c r="C49" s="24" t="s">
        <v>121</v>
      </c>
      <c r="D49" s="24" t="s">
        <v>75</v>
      </c>
      <c r="E49" s="24" t="s">
        <v>75</v>
      </c>
      <c r="F49" s="24" t="s">
        <v>174</v>
      </c>
      <c r="G49" s="24" t="s">
        <v>139</v>
      </c>
    </row>
    <row r="50" spans="1:7" x14ac:dyDescent="0.2">
      <c r="A50" s="23" t="s">
        <v>147</v>
      </c>
      <c r="B50" s="22"/>
      <c r="C50" s="23" t="s">
        <v>148</v>
      </c>
      <c r="D50" s="23" t="s">
        <v>68</v>
      </c>
      <c r="E50" s="23" t="s">
        <v>75</v>
      </c>
      <c r="F50" s="23" t="s">
        <v>174</v>
      </c>
      <c r="G50" s="23" t="s">
        <v>139</v>
      </c>
    </row>
    <row r="51" spans="1:7" x14ac:dyDescent="0.2">
      <c r="A51" s="24" t="s">
        <v>164</v>
      </c>
      <c r="B51" s="9"/>
      <c r="C51" s="24" t="s">
        <v>31</v>
      </c>
      <c r="D51" s="24" t="s">
        <v>68</v>
      </c>
      <c r="E51" s="24" t="s">
        <v>12</v>
      </c>
      <c r="F51" s="21" t="s">
        <v>129</v>
      </c>
      <c r="G51" s="24" t="s">
        <v>139</v>
      </c>
    </row>
    <row r="52" spans="1:7" x14ac:dyDescent="0.2">
      <c r="A52" s="23" t="s">
        <v>167</v>
      </c>
      <c r="B52" s="22"/>
      <c r="C52" s="23" t="s">
        <v>137</v>
      </c>
      <c r="D52" s="23" t="s">
        <v>68</v>
      </c>
      <c r="E52" s="23" t="s">
        <v>12</v>
      </c>
      <c r="F52" s="23" t="s">
        <v>149</v>
      </c>
      <c r="G52" s="23" t="s">
        <v>139</v>
      </c>
    </row>
    <row r="53" spans="1:7" x14ac:dyDescent="0.2">
      <c r="A53" s="24" t="s">
        <v>187</v>
      </c>
      <c r="B53" s="9"/>
      <c r="C53" s="24" t="s">
        <v>148</v>
      </c>
      <c r="D53" s="24" t="s">
        <v>68</v>
      </c>
      <c r="E53" s="24" t="s">
        <v>75</v>
      </c>
      <c r="F53" s="24" t="s">
        <v>174</v>
      </c>
      <c r="G53" s="24" t="s">
        <v>139</v>
      </c>
    </row>
    <row r="54" spans="1:7" x14ac:dyDescent="0.2">
      <c r="A54" s="23" t="s">
        <v>189</v>
      </c>
      <c r="B54" s="22"/>
      <c r="C54" s="23" t="s">
        <v>190</v>
      </c>
      <c r="D54" s="24" t="s">
        <v>68</v>
      </c>
      <c r="E54" s="23" t="s">
        <v>12</v>
      </c>
      <c r="F54" s="23" t="s">
        <v>149</v>
      </c>
      <c r="G54" s="23" t="s">
        <v>139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68B3E-BC1C-4D40-A004-CBFEDA1CF410}">
  <dimension ref="A1:AA62"/>
  <sheetViews>
    <sheetView zoomScale="109" zoomScaleNormal="109" workbookViewId="0">
      <pane xSplit="1" ySplit="2" topLeftCell="B43" activePane="bottomRight" state="frozen"/>
      <selection pane="topRight" activeCell="B1" sqref="B1"/>
      <selection pane="bottomLeft" activeCell="A3" sqref="A3"/>
      <selection pane="bottomRight" activeCell="D56" sqref="D56"/>
    </sheetView>
  </sheetViews>
  <sheetFormatPr baseColWidth="10" defaultColWidth="10.83203125" defaultRowHeight="15" x14ac:dyDescent="0.2"/>
  <cols>
    <col min="1" max="1" width="10.83203125" style="1"/>
    <col min="2" max="2" width="13.1640625" style="1" bestFit="1" customWidth="1"/>
    <col min="3" max="3" width="14.1640625" style="1" bestFit="1" customWidth="1"/>
    <col min="4" max="4" width="13.1640625" style="1" bestFit="1" customWidth="1"/>
    <col min="5" max="6" width="14.1640625" style="1" bestFit="1" customWidth="1"/>
    <col min="7" max="7" width="13.5" style="1" customWidth="1"/>
    <col min="8" max="9" width="13.1640625" style="1" bestFit="1" customWidth="1"/>
    <col min="10" max="10" width="12.83203125" style="1" customWidth="1"/>
    <col min="11" max="11" width="14.1640625" style="1" bestFit="1" customWidth="1"/>
    <col min="12" max="12" width="14.1640625" style="1" customWidth="1"/>
    <col min="13" max="13" width="14.1640625" style="1" bestFit="1" customWidth="1"/>
    <col min="14" max="14" width="13.1640625" style="1" bestFit="1" customWidth="1"/>
    <col min="15" max="17" width="14.1640625" style="1" bestFit="1" customWidth="1"/>
    <col min="18" max="18" width="13.1640625" style="1" bestFit="1" customWidth="1"/>
    <col min="19" max="19" width="14.1640625" style="1" bestFit="1" customWidth="1"/>
    <col min="20" max="20" width="14.1640625" style="1" customWidth="1"/>
    <col min="21" max="25" width="10.83203125" style="1"/>
    <col min="26" max="26" width="12.1640625" style="1" customWidth="1"/>
    <col min="27" max="27" width="12.1640625" style="1" bestFit="1" customWidth="1"/>
    <col min="28" max="16384" width="10.83203125" style="1"/>
  </cols>
  <sheetData>
    <row r="1" spans="1:27" x14ac:dyDescent="0.2">
      <c r="A1" s="1" t="s">
        <v>76</v>
      </c>
      <c r="B1" s="3" t="s">
        <v>6</v>
      </c>
      <c r="C1" s="3" t="s">
        <v>11</v>
      </c>
      <c r="D1" s="3" t="s">
        <v>14</v>
      </c>
      <c r="E1" s="3" t="s">
        <v>17</v>
      </c>
      <c r="F1" s="3" t="s">
        <v>20</v>
      </c>
      <c r="G1" s="3" t="s">
        <v>22</v>
      </c>
      <c r="H1" s="3" t="s">
        <v>24</v>
      </c>
      <c r="I1" s="3" t="s">
        <v>26</v>
      </c>
      <c r="J1" s="3" t="s">
        <v>28</v>
      </c>
      <c r="K1" s="3" t="s">
        <v>30</v>
      </c>
      <c r="L1" s="3" t="s">
        <v>107</v>
      </c>
      <c r="M1" s="3" t="s">
        <v>33</v>
      </c>
      <c r="N1" s="3" t="s">
        <v>38</v>
      </c>
      <c r="O1" s="3" t="s">
        <v>41</v>
      </c>
      <c r="P1" s="3" t="s">
        <v>43</v>
      </c>
      <c r="Q1" s="3" t="s">
        <v>45</v>
      </c>
      <c r="R1" s="3" t="s">
        <v>47</v>
      </c>
      <c r="S1" s="3" t="s">
        <v>53</v>
      </c>
      <c r="T1" s="11" t="s">
        <v>123</v>
      </c>
      <c r="U1" s="11" t="s">
        <v>110</v>
      </c>
      <c r="V1" s="11" t="s">
        <v>111</v>
      </c>
      <c r="W1" s="11" t="s">
        <v>118</v>
      </c>
      <c r="X1" s="11" t="s">
        <v>112</v>
      </c>
      <c r="Y1" s="11" t="s">
        <v>113</v>
      </c>
      <c r="Z1" s="1" t="s">
        <v>128</v>
      </c>
      <c r="AA1" s="1" t="s">
        <v>169</v>
      </c>
    </row>
    <row r="2" spans="1:27" x14ac:dyDescent="0.2">
      <c r="A2" s="1" t="s">
        <v>88</v>
      </c>
      <c r="B2" s="2" t="s">
        <v>5</v>
      </c>
      <c r="C2" s="2" t="s">
        <v>10</v>
      </c>
      <c r="D2" s="2" t="s">
        <v>13</v>
      </c>
      <c r="E2" s="2" t="s">
        <v>16</v>
      </c>
      <c r="F2" s="2" t="s">
        <v>19</v>
      </c>
      <c r="G2" s="2" t="s">
        <v>21</v>
      </c>
      <c r="H2" s="2" t="s">
        <v>23</v>
      </c>
      <c r="I2" s="2" t="s">
        <v>25</v>
      </c>
      <c r="J2" s="2" t="s">
        <v>27</v>
      </c>
      <c r="K2" s="2" t="s">
        <v>29</v>
      </c>
      <c r="L2" s="2" t="s">
        <v>106</v>
      </c>
      <c r="M2" s="2" t="s">
        <v>32</v>
      </c>
      <c r="N2" s="2" t="s">
        <v>37</v>
      </c>
      <c r="O2" s="2" t="s">
        <v>40</v>
      </c>
      <c r="P2" s="2" t="s">
        <v>42</v>
      </c>
      <c r="Q2" s="2" t="s">
        <v>44</v>
      </c>
      <c r="R2" s="2" t="s">
        <v>46</v>
      </c>
      <c r="S2" s="2" t="s">
        <v>52</v>
      </c>
      <c r="T2" s="12" t="s">
        <v>122</v>
      </c>
      <c r="U2" s="12" t="s">
        <v>114</v>
      </c>
      <c r="V2" s="12" t="s">
        <v>115</v>
      </c>
      <c r="W2" s="12" t="s">
        <v>119</v>
      </c>
      <c r="X2" s="12" t="s">
        <v>116</v>
      </c>
      <c r="Y2" s="12" t="s">
        <v>117</v>
      </c>
      <c r="Z2" s="1" t="s">
        <v>127</v>
      </c>
      <c r="AA2" s="1" t="s">
        <v>168</v>
      </c>
    </row>
    <row r="3" spans="1:27" x14ac:dyDescent="0.2">
      <c r="A3" s="1" t="s">
        <v>77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 s="7">
        <v>2</v>
      </c>
      <c r="AA3" s="7">
        <v>2</v>
      </c>
    </row>
    <row r="4" spans="1:27" x14ac:dyDescent="0.2">
      <c r="A4" s="1">
        <v>20190331</v>
      </c>
      <c r="B4" s="5">
        <v>32005.005000000001</v>
      </c>
      <c r="C4" s="5">
        <v>696985.005</v>
      </c>
      <c r="D4" s="5">
        <v>20889.005000000001</v>
      </c>
      <c r="E4" s="5">
        <v>459432.30499999999</v>
      </c>
      <c r="F4" s="5">
        <v>213407.405</v>
      </c>
      <c r="G4" s="5">
        <v>430892.005</v>
      </c>
      <c r="H4" s="5">
        <v>72821.005000000005</v>
      </c>
      <c r="I4" s="5"/>
      <c r="J4" s="5"/>
      <c r="K4" s="5">
        <v>415378.005</v>
      </c>
      <c r="L4" s="5"/>
      <c r="M4" s="5">
        <v>127014.005</v>
      </c>
      <c r="N4" s="5">
        <v>34195.004999999997</v>
      </c>
      <c r="O4" s="5">
        <v>109406.005</v>
      </c>
      <c r="P4" s="5">
        <v>188901.005</v>
      </c>
      <c r="Q4" s="5">
        <v>157667.005</v>
      </c>
      <c r="R4" s="5">
        <v>63090.004999999997</v>
      </c>
      <c r="S4" s="5">
        <v>104505.005</v>
      </c>
      <c r="T4" s="5"/>
    </row>
    <row r="5" spans="1:27" x14ac:dyDescent="0.2">
      <c r="A5" s="1">
        <v>20190403</v>
      </c>
      <c r="D5" s="4"/>
      <c r="E5" s="4"/>
      <c r="F5" s="4">
        <v>30000</v>
      </c>
      <c r="G5" s="4"/>
      <c r="H5" s="4"/>
      <c r="I5" s="4"/>
      <c r="J5" s="4"/>
      <c r="K5" s="4">
        <v>30000</v>
      </c>
      <c r="L5" s="4"/>
      <c r="M5" s="4"/>
      <c r="N5" s="4"/>
      <c r="O5" s="4"/>
      <c r="P5" s="4"/>
      <c r="Q5" s="4"/>
      <c r="R5" s="4"/>
      <c r="S5" s="4"/>
      <c r="T5" s="4"/>
    </row>
    <row r="6" spans="1:27" x14ac:dyDescent="0.2">
      <c r="A6" s="1">
        <v>20190426</v>
      </c>
      <c r="D6" s="4"/>
      <c r="E6" s="4"/>
      <c r="F6" s="4">
        <v>20000</v>
      </c>
      <c r="G6" s="4">
        <v>20000</v>
      </c>
      <c r="H6" s="4"/>
      <c r="I6" s="4"/>
      <c r="J6" s="4"/>
      <c r="K6" s="4"/>
      <c r="L6" s="4"/>
      <c r="M6" s="4"/>
      <c r="N6" s="4"/>
      <c r="O6" s="4">
        <v>20000</v>
      </c>
      <c r="P6" s="4"/>
      <c r="Q6" s="4"/>
      <c r="R6" s="4"/>
      <c r="S6" s="4"/>
      <c r="T6" s="4"/>
    </row>
    <row r="7" spans="1:27" x14ac:dyDescent="0.2">
      <c r="A7" s="1">
        <v>20190515</v>
      </c>
      <c r="B7" s="4">
        <v>31975.305</v>
      </c>
      <c r="D7" s="4"/>
      <c r="E7" s="4"/>
      <c r="F7" s="4"/>
      <c r="G7" s="4"/>
      <c r="H7" s="4"/>
      <c r="I7" s="4"/>
      <c r="J7" s="4"/>
      <c r="K7" s="4"/>
      <c r="L7" s="4"/>
      <c r="M7" s="4">
        <v>-12000</v>
      </c>
      <c r="N7" s="4"/>
      <c r="O7" s="4"/>
      <c r="P7" s="4">
        <v>30000</v>
      </c>
      <c r="Q7" s="4"/>
      <c r="R7" s="4"/>
      <c r="S7" s="4"/>
      <c r="T7" s="4"/>
    </row>
    <row r="8" spans="1:27" x14ac:dyDescent="0.2">
      <c r="A8" s="1">
        <v>20190726</v>
      </c>
      <c r="B8" s="4">
        <v>30000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7" x14ac:dyDescent="0.2">
      <c r="A9" s="1">
        <v>20190808</v>
      </c>
      <c r="B9" s="4">
        <v>30000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7" x14ac:dyDescent="0.2">
      <c r="A10" s="1">
        <v>20190829</v>
      </c>
      <c r="D10" s="4"/>
      <c r="E10" s="4"/>
      <c r="F10" s="4"/>
      <c r="G10" s="4"/>
      <c r="H10" s="4"/>
      <c r="I10" s="4"/>
      <c r="J10" s="4"/>
      <c r="K10" s="6">
        <v>30000</v>
      </c>
      <c r="L10" s="6"/>
      <c r="M10" s="4"/>
      <c r="N10" s="4"/>
      <c r="O10" s="4"/>
      <c r="P10" s="4"/>
      <c r="Q10" s="4"/>
      <c r="R10" s="4"/>
      <c r="S10" s="4"/>
      <c r="T10" s="4"/>
    </row>
    <row r="11" spans="1:27" x14ac:dyDescent="0.2">
      <c r="A11" s="1">
        <v>20190909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>
        <v>20000</v>
      </c>
      <c r="P11" s="4"/>
      <c r="Q11" s="4"/>
      <c r="R11" s="4"/>
      <c r="S11" s="4">
        <v>20000</v>
      </c>
      <c r="T11" s="4"/>
    </row>
    <row r="12" spans="1:27" x14ac:dyDescent="0.2">
      <c r="A12" s="1">
        <v>20190924</v>
      </c>
      <c r="D12" s="4"/>
      <c r="E12" s="4">
        <v>30000</v>
      </c>
      <c r="F12" s="4"/>
      <c r="G12" s="4">
        <v>30000</v>
      </c>
      <c r="H12" s="4"/>
      <c r="I12" s="4"/>
      <c r="J12" s="4"/>
      <c r="K12" s="4">
        <v>30000</v>
      </c>
      <c r="L12" s="4"/>
      <c r="M12" s="4"/>
      <c r="N12" s="4"/>
      <c r="O12" s="4"/>
      <c r="P12" s="4"/>
      <c r="Q12" s="4"/>
      <c r="R12" s="4"/>
      <c r="S12" s="4"/>
      <c r="T12" s="4"/>
    </row>
    <row r="13" spans="1:27" x14ac:dyDescent="0.2">
      <c r="A13" s="1">
        <v>20191112</v>
      </c>
      <c r="D13" s="4"/>
      <c r="E13" s="6">
        <v>30000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7" x14ac:dyDescent="0.2">
      <c r="A14" s="1">
        <v>20200203</v>
      </c>
      <c r="B14" s="6">
        <v>30000</v>
      </c>
      <c r="D14" s="4"/>
      <c r="E14" s="4"/>
      <c r="F14" s="4"/>
      <c r="G14" s="4"/>
      <c r="H14" s="4"/>
      <c r="I14" s="4"/>
      <c r="J14" s="4"/>
      <c r="K14" s="6">
        <v>30000</v>
      </c>
      <c r="L14" s="6"/>
      <c r="M14" s="4"/>
      <c r="N14" s="4"/>
      <c r="O14" s="4"/>
      <c r="P14" s="4"/>
      <c r="Q14" s="6">
        <v>30000</v>
      </c>
      <c r="R14" s="4"/>
      <c r="S14" s="4"/>
      <c r="T14" s="4"/>
    </row>
    <row r="15" spans="1:27" x14ac:dyDescent="0.2">
      <c r="A15" s="1">
        <v>20200302</v>
      </c>
      <c r="D15" s="4"/>
      <c r="E15" s="4"/>
      <c r="F15" s="4"/>
      <c r="G15" s="4"/>
      <c r="H15" s="6">
        <v>30000</v>
      </c>
      <c r="I15" s="4"/>
      <c r="J15" s="4"/>
      <c r="K15" s="4"/>
      <c r="L15" s="4"/>
      <c r="M15" s="6">
        <v>30000</v>
      </c>
      <c r="N15" s="4"/>
      <c r="O15" s="6">
        <v>30000</v>
      </c>
      <c r="P15" s="4"/>
      <c r="Q15" s="4"/>
      <c r="R15" s="4"/>
      <c r="S15" s="6">
        <v>30000</v>
      </c>
      <c r="T15" s="6"/>
    </row>
    <row r="16" spans="1:27" x14ac:dyDescent="0.2">
      <c r="A16" s="1">
        <v>20200309</v>
      </c>
      <c r="D16" s="4"/>
      <c r="E16" s="4"/>
      <c r="F16" s="4"/>
      <c r="G16" s="4"/>
      <c r="H16" s="6">
        <v>30000</v>
      </c>
      <c r="I16" s="4"/>
      <c r="J16" s="4"/>
      <c r="K16" s="6">
        <v>30000</v>
      </c>
      <c r="L16" s="6"/>
      <c r="M16" s="4"/>
      <c r="N16" s="4"/>
      <c r="O16" s="6">
        <v>10000</v>
      </c>
      <c r="P16" s="4"/>
      <c r="Q16" s="4"/>
      <c r="R16" s="4"/>
      <c r="S16" s="6">
        <v>10000</v>
      </c>
      <c r="T16" s="6"/>
    </row>
    <row r="17" spans="1:20" x14ac:dyDescent="0.2">
      <c r="A17" s="1">
        <v>20200312</v>
      </c>
      <c r="D17" s="4"/>
      <c r="E17" s="4"/>
      <c r="F17" s="4">
        <v>20000</v>
      </c>
      <c r="G17" s="4"/>
      <c r="H17" s="4"/>
      <c r="I17" s="4"/>
      <c r="J17" s="4"/>
      <c r="K17" s="6">
        <v>30000</v>
      </c>
      <c r="L17" s="6"/>
      <c r="M17" s="6">
        <v>30000</v>
      </c>
      <c r="N17" s="4"/>
      <c r="O17" s="4"/>
      <c r="P17" s="4"/>
      <c r="Q17" s="4"/>
      <c r="R17" s="4"/>
      <c r="S17" s="4"/>
      <c r="T17" s="4"/>
    </row>
    <row r="18" spans="1:20" x14ac:dyDescent="0.2">
      <c r="A18" s="1">
        <v>20200313</v>
      </c>
      <c r="D18" s="4"/>
      <c r="E18" s="4"/>
      <c r="G18" s="4"/>
      <c r="H18" s="4"/>
      <c r="I18" s="4"/>
      <c r="J18" s="4"/>
      <c r="K18" s="4"/>
      <c r="L18" s="4"/>
      <c r="M18" s="4"/>
      <c r="N18" s="4"/>
      <c r="O18" s="6">
        <v>30000</v>
      </c>
      <c r="P18" s="4"/>
      <c r="Q18" s="4"/>
      <c r="R18" s="4"/>
      <c r="S18" s="6">
        <v>30000</v>
      </c>
      <c r="T18" s="6"/>
    </row>
    <row r="19" spans="1:20" x14ac:dyDescent="0.2">
      <c r="A19" s="1">
        <v>20200316</v>
      </c>
      <c r="D19" s="4">
        <v>20000</v>
      </c>
      <c r="E19" s="4"/>
      <c r="F19" s="6">
        <v>30000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>
        <v>20000</v>
      </c>
      <c r="R19" s="4"/>
      <c r="S19" s="4"/>
      <c r="T19" s="4"/>
    </row>
    <row r="20" spans="1:20" x14ac:dyDescent="0.2">
      <c r="A20" s="1">
        <v>20200319</v>
      </c>
      <c r="D20" s="4"/>
      <c r="E20" s="4"/>
      <c r="F20" s="4"/>
      <c r="G20" s="4"/>
      <c r="H20" s="4"/>
      <c r="I20" s="4"/>
      <c r="J20" s="4"/>
      <c r="K20" s="6">
        <v>30000</v>
      </c>
      <c r="L20" s="6"/>
      <c r="M20" s="6">
        <v>30000</v>
      </c>
      <c r="N20" s="4"/>
      <c r="O20" s="4"/>
      <c r="P20" s="4"/>
      <c r="Q20" s="4"/>
      <c r="R20" s="4"/>
      <c r="S20" s="4"/>
      <c r="T20" s="4"/>
    </row>
    <row r="21" spans="1:20" x14ac:dyDescent="0.2">
      <c r="A21" s="1">
        <v>20200323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>
        <v>20000</v>
      </c>
      <c r="P21" s="4"/>
      <c r="Q21" s="4"/>
      <c r="R21" s="4"/>
      <c r="S21" s="4">
        <v>20000</v>
      </c>
      <c r="T21" s="4"/>
    </row>
    <row r="22" spans="1:20" x14ac:dyDescent="0.2">
      <c r="A22" s="1">
        <v>20200402</v>
      </c>
      <c r="D22" s="4"/>
      <c r="E22" s="4"/>
      <c r="F22" s="4"/>
      <c r="G22" s="4"/>
      <c r="H22" s="6">
        <v>30000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x14ac:dyDescent="0.2">
      <c r="A23" s="1">
        <v>20200413</v>
      </c>
      <c r="D23" s="4"/>
      <c r="E23" s="4"/>
      <c r="F23" s="4"/>
      <c r="G23" s="4"/>
      <c r="H23" s="6">
        <v>30000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x14ac:dyDescent="0.2">
      <c r="A24" s="1">
        <v>20200604</v>
      </c>
      <c r="B24" s="4"/>
      <c r="C24" s="4">
        <v>-185676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x14ac:dyDescent="0.2">
      <c r="A25" s="1">
        <v>20200731</v>
      </c>
      <c r="B25" s="4"/>
      <c r="C25" s="4">
        <v>100970.905</v>
      </c>
      <c r="D25" s="4"/>
      <c r="E25" s="4"/>
      <c r="F25" s="4"/>
      <c r="G25" s="4">
        <v>-76900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2">
      <c r="A26" s="1">
        <v>20200812</v>
      </c>
      <c r="B26" s="4"/>
      <c r="C26" s="6">
        <v>30000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2">
      <c r="A27" s="1">
        <v>20200825</v>
      </c>
      <c r="B27" s="4"/>
      <c r="C27" s="4"/>
      <c r="D27" s="4"/>
      <c r="E27" s="4"/>
      <c r="F27" s="4"/>
      <c r="G27" s="4"/>
      <c r="H27" s="6">
        <v>30000</v>
      </c>
      <c r="I27" s="4"/>
      <c r="J27" s="4"/>
      <c r="K27" s="6">
        <v>10000</v>
      </c>
      <c r="L27" s="6"/>
      <c r="M27" s="4"/>
      <c r="N27" s="4"/>
      <c r="O27" s="4"/>
      <c r="P27" s="4"/>
      <c r="Q27" s="4"/>
      <c r="R27" s="4"/>
      <c r="S27" s="4"/>
      <c r="T27" s="4"/>
    </row>
    <row r="28" spans="1:20" x14ac:dyDescent="0.2">
      <c r="A28" s="1">
        <v>20201119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>
        <v>-21050.69</v>
      </c>
      <c r="N28" s="4"/>
      <c r="O28" s="4"/>
      <c r="P28" s="4"/>
      <c r="Q28" s="4"/>
      <c r="R28" s="4"/>
      <c r="S28" s="4"/>
      <c r="T28" s="4"/>
    </row>
    <row r="29" spans="1:20" x14ac:dyDescent="0.2">
      <c r="A29" s="1">
        <v>20201207</v>
      </c>
      <c r="B29" s="4"/>
      <c r="C29" s="4"/>
      <c r="D29" s="4"/>
      <c r="E29" s="4"/>
      <c r="F29" s="4"/>
      <c r="G29" s="4"/>
      <c r="H29" s="4"/>
      <c r="I29" s="4"/>
      <c r="J29" s="6">
        <v>30000</v>
      </c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2">
      <c r="A30" s="1" t="s">
        <v>88</v>
      </c>
      <c r="B30" s="4" t="s">
        <v>89</v>
      </c>
      <c r="C30" s="4" t="s">
        <v>89</v>
      </c>
      <c r="D30" s="4" t="s">
        <v>89</v>
      </c>
      <c r="E30" s="4" t="s">
        <v>89</v>
      </c>
      <c r="F30" s="4" t="s">
        <v>89</v>
      </c>
      <c r="G30" s="4" t="s">
        <v>89</v>
      </c>
      <c r="H30" s="4" t="s">
        <v>89</v>
      </c>
      <c r="I30" s="4"/>
      <c r="J30" s="6"/>
      <c r="K30" s="4" t="s">
        <v>89</v>
      </c>
      <c r="L30" s="4"/>
      <c r="M30" s="4" t="s">
        <v>89</v>
      </c>
      <c r="N30" s="4" t="s">
        <v>89</v>
      </c>
      <c r="O30" s="4" t="s">
        <v>89</v>
      </c>
      <c r="P30" s="4" t="s">
        <v>89</v>
      </c>
      <c r="Q30" s="4" t="s">
        <v>89</v>
      </c>
      <c r="R30" s="4" t="s">
        <v>89</v>
      </c>
      <c r="S30" s="4" t="s">
        <v>89</v>
      </c>
      <c r="T30" s="4"/>
    </row>
    <row r="31" spans="1:20" x14ac:dyDescent="0.2">
      <c r="A31" s="1">
        <v>20201221</v>
      </c>
      <c r="B31" s="4">
        <v>23176.904999999999</v>
      </c>
      <c r="C31" s="4">
        <v>28939.605</v>
      </c>
      <c r="D31" s="4">
        <f>15442.505-441.3+6.2-0.6</f>
        <v>15006.805</v>
      </c>
      <c r="E31" s="4">
        <v>13964.405000000001</v>
      </c>
      <c r="F31" s="4">
        <v>10150.305</v>
      </c>
      <c r="G31" s="4">
        <v>15774.004999999999</v>
      </c>
      <c r="H31" s="4">
        <v>1287.905</v>
      </c>
      <c r="I31" s="4">
        <v>265444.005</v>
      </c>
      <c r="J31" s="4">
        <v>-5.0000000000000001E-3</v>
      </c>
      <c r="K31" s="4">
        <v>17930.605</v>
      </c>
      <c r="L31" s="4"/>
      <c r="M31" s="4">
        <v>5905.2049999999999</v>
      </c>
      <c r="N31" s="4">
        <v>1582.905</v>
      </c>
      <c r="O31" s="4">
        <v>3994.0050000000001</v>
      </c>
      <c r="P31" s="4">
        <v>7748.6049999999996</v>
      </c>
      <c r="Q31" s="4">
        <v>3800.605</v>
      </c>
      <c r="R31" s="4">
        <v>1417.2049999999999</v>
      </c>
      <c r="S31" s="4">
        <v>4314.8050000000003</v>
      </c>
      <c r="T31" s="4"/>
    </row>
    <row r="32" spans="1:20" x14ac:dyDescent="0.2">
      <c r="A32" s="1" t="s">
        <v>88</v>
      </c>
      <c r="B32" s="4"/>
      <c r="C32" s="4" t="s">
        <v>89</v>
      </c>
      <c r="D32" s="4" t="s">
        <v>89</v>
      </c>
      <c r="E32" s="4" t="s">
        <v>89</v>
      </c>
      <c r="F32" s="4"/>
      <c r="G32" s="4"/>
      <c r="H32" s="4"/>
      <c r="I32" s="4"/>
      <c r="J32" s="4"/>
      <c r="K32" s="4"/>
      <c r="L32" s="4" t="s">
        <v>89</v>
      </c>
      <c r="M32" s="4"/>
      <c r="N32" s="4" t="s">
        <v>89</v>
      </c>
      <c r="O32" s="4"/>
      <c r="P32" s="4"/>
      <c r="Q32" s="4"/>
      <c r="R32" s="4"/>
      <c r="S32" s="4"/>
      <c r="T32" s="4"/>
    </row>
    <row r="33" spans="1:26" x14ac:dyDescent="0.2">
      <c r="A33" s="1">
        <v>20201223</v>
      </c>
      <c r="B33" s="4"/>
      <c r="C33" s="4">
        <v>119263.705</v>
      </c>
      <c r="D33" s="4">
        <v>14831.004999999999</v>
      </c>
      <c r="E33" s="4">
        <v>84758.705000000002</v>
      </c>
      <c r="F33" s="4"/>
      <c r="G33" s="4"/>
      <c r="H33" s="4"/>
      <c r="I33" s="4"/>
      <c r="J33" s="4"/>
      <c r="K33" s="4"/>
      <c r="L33" s="4">
        <v>126709.605</v>
      </c>
      <c r="M33" s="4"/>
      <c r="N33" s="4">
        <v>19427.205000000002</v>
      </c>
      <c r="O33" s="4"/>
      <c r="P33" s="4"/>
      <c r="Q33" s="4"/>
      <c r="R33" s="4"/>
      <c r="S33" s="4"/>
      <c r="T33" s="4"/>
    </row>
    <row r="34" spans="1:26" x14ac:dyDescent="0.2">
      <c r="A34" s="1">
        <v>20210105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>
        <v>2000</v>
      </c>
      <c r="V34" s="4">
        <v>2000</v>
      </c>
      <c r="W34" s="4">
        <v>2000</v>
      </c>
      <c r="X34" s="4">
        <v>2000</v>
      </c>
      <c r="Y34" s="4">
        <v>2000</v>
      </c>
    </row>
    <row r="35" spans="1:26" x14ac:dyDescent="0.2">
      <c r="A35" s="1">
        <v>20210112</v>
      </c>
      <c r="B35" s="4"/>
      <c r="C35" s="4"/>
      <c r="D35" s="4"/>
      <c r="E35" s="4"/>
      <c r="F35" s="4">
        <v>-30000</v>
      </c>
      <c r="G35" s="4"/>
      <c r="H35" s="4"/>
      <c r="I35" s="4"/>
      <c r="J35" s="4"/>
      <c r="K35" s="4"/>
      <c r="L35" s="4"/>
      <c r="M35" s="4">
        <v>-14735.5</v>
      </c>
      <c r="N35" s="4"/>
      <c r="O35" s="4"/>
      <c r="P35" s="4"/>
      <c r="Q35" s="4"/>
      <c r="R35" s="4"/>
      <c r="S35" s="4"/>
      <c r="T35" s="4"/>
      <c r="U35" s="4">
        <v>2000</v>
      </c>
      <c r="V35" s="4">
        <v>2000</v>
      </c>
      <c r="W35" s="4">
        <v>2000</v>
      </c>
      <c r="X35" s="4">
        <v>2000</v>
      </c>
      <c r="Y35" s="4">
        <v>2000</v>
      </c>
    </row>
    <row r="36" spans="1:26" x14ac:dyDescent="0.2">
      <c r="A36" s="1">
        <v>20210114</v>
      </c>
      <c r="B36" s="4"/>
      <c r="C36" s="4"/>
      <c r="D36" s="4"/>
      <c r="E36" s="4"/>
      <c r="F36" s="4"/>
      <c r="G36" s="4"/>
      <c r="H36" s="4">
        <v>30000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6" x14ac:dyDescent="0.2">
      <c r="A37" s="1">
        <v>20210120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>
        <v>2000</v>
      </c>
      <c r="V37" s="4">
        <v>2000</v>
      </c>
      <c r="W37" s="4">
        <v>2000</v>
      </c>
      <c r="X37" s="4">
        <v>2000</v>
      </c>
      <c r="Y37" s="4">
        <v>2000</v>
      </c>
    </row>
    <row r="38" spans="1:26" x14ac:dyDescent="0.2">
      <c r="A38" s="1">
        <v>20210122</v>
      </c>
      <c r="B38" s="4"/>
      <c r="C38" s="4"/>
      <c r="D38" s="4"/>
      <c r="E38" s="4"/>
      <c r="F38" s="4"/>
      <c r="G38" s="4"/>
      <c r="H38" s="4">
        <v>30000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26" x14ac:dyDescent="0.2">
      <c r="A39" s="1">
        <v>20210127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>
        <v>2000</v>
      </c>
      <c r="V39" s="4">
        <v>2000</v>
      </c>
      <c r="W39" s="4">
        <v>2000</v>
      </c>
      <c r="X39" s="4">
        <v>2000</v>
      </c>
      <c r="Y39" s="4">
        <v>2000</v>
      </c>
      <c r="Z39" s="4">
        <v>30000</v>
      </c>
    </row>
    <row r="40" spans="1:26" x14ac:dyDescent="0.2">
      <c r="A40" s="1">
        <v>20210201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>
        <v>-925.20500000000004</v>
      </c>
      <c r="N40" s="4"/>
      <c r="O40" s="4"/>
      <c r="P40" s="4"/>
      <c r="Q40" s="4"/>
      <c r="R40" s="4"/>
      <c r="S40" s="4"/>
      <c r="T40" s="4"/>
      <c r="V40" s="4"/>
      <c r="W40" s="4"/>
      <c r="X40" s="4"/>
      <c r="Y40" s="4"/>
      <c r="Z40" s="4">
        <v>5000.0050000000001</v>
      </c>
    </row>
    <row r="41" spans="1:26" x14ac:dyDescent="0.2">
      <c r="A41" s="1">
        <v>20210202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>
        <v>-892.60500000000002</v>
      </c>
      <c r="N41" s="4"/>
      <c r="O41" s="4"/>
      <c r="P41" s="4"/>
      <c r="Q41" s="4"/>
      <c r="R41" s="4"/>
      <c r="S41" s="4"/>
      <c r="T41" s="4">
        <v>2000</v>
      </c>
      <c r="V41" s="4">
        <v>2000</v>
      </c>
      <c r="W41" s="4">
        <v>2000</v>
      </c>
      <c r="X41" s="4">
        <v>2000</v>
      </c>
      <c r="Y41" s="4">
        <v>2000</v>
      </c>
      <c r="Z41" s="4">
        <v>5000.0050000000001</v>
      </c>
    </row>
    <row r="42" spans="1:26" ht="16" customHeight="1" x14ac:dyDescent="0.2">
      <c r="A42" s="1">
        <v>20210203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>
        <v>-883.70500000000004</v>
      </c>
      <c r="N42" s="4"/>
      <c r="O42" s="4"/>
      <c r="P42" s="4"/>
      <c r="Q42" s="4"/>
      <c r="R42" s="4"/>
      <c r="S42" s="4"/>
      <c r="T42" s="4"/>
      <c r="Z42" s="4">
        <v>4993.6049999999996</v>
      </c>
    </row>
    <row r="43" spans="1:26" x14ac:dyDescent="0.2">
      <c r="A43" s="1">
        <v>20210204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>
        <v>-886.20500000000004</v>
      </c>
      <c r="N43" s="4"/>
      <c r="O43" s="4"/>
      <c r="P43" s="4"/>
      <c r="Q43" s="4"/>
      <c r="R43" s="4"/>
      <c r="S43" s="4"/>
      <c r="T43" s="4"/>
      <c r="Z43" s="4">
        <v>4975.0050000000001</v>
      </c>
    </row>
    <row r="44" spans="1:26" ht="16" customHeight="1" x14ac:dyDescent="0.2">
      <c r="A44" s="1">
        <v>20210205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>
        <v>-876.30499999999995</v>
      </c>
      <c r="N44" s="4"/>
      <c r="O44" s="4"/>
      <c r="P44" s="4"/>
      <c r="Q44" s="4"/>
      <c r="R44" s="4"/>
      <c r="S44" s="4"/>
      <c r="T44" s="4"/>
      <c r="Z44" s="4">
        <v>4975.0050000000001</v>
      </c>
    </row>
    <row r="45" spans="1:26" ht="16" customHeight="1" x14ac:dyDescent="0.2">
      <c r="A45" s="1">
        <v>20210208</v>
      </c>
      <c r="B45" s="4">
        <v>-5.0000000000000001E-3</v>
      </c>
      <c r="C45" s="4"/>
      <c r="D45" s="4">
        <v>-5.0000000000000001E-3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6">
        <v>-5.0000000000000001E-3</v>
      </c>
      <c r="R45" s="4"/>
      <c r="S45" s="4"/>
      <c r="T45" s="4"/>
    </row>
    <row r="46" spans="1:26" x14ac:dyDescent="0.2">
      <c r="A46" s="1">
        <v>20210209</v>
      </c>
      <c r="B46" s="4"/>
      <c r="C46" s="4"/>
      <c r="D46" s="4"/>
      <c r="E46" s="4">
        <v>-104610.2</v>
      </c>
      <c r="F46" s="4">
        <v>-148688.5</v>
      </c>
      <c r="G46" s="4">
        <v>-40000</v>
      </c>
      <c r="H46" s="4"/>
      <c r="I46" s="4"/>
      <c r="J46" s="4"/>
      <c r="K46" s="4"/>
      <c r="L46" s="4"/>
      <c r="M46" s="4"/>
      <c r="N46" s="4"/>
      <c r="O46" s="4"/>
      <c r="P46" s="4">
        <v>-10000</v>
      </c>
      <c r="Q46" s="4"/>
      <c r="R46" s="4"/>
      <c r="S46" s="4"/>
      <c r="T46" s="4"/>
    </row>
    <row r="47" spans="1:26" ht="16" customHeight="1" x14ac:dyDescent="0.2">
      <c r="A47" s="1">
        <v>20210210</v>
      </c>
      <c r="B47" s="4"/>
      <c r="C47" s="4"/>
      <c r="D47" s="4"/>
      <c r="E47" s="4">
        <v>-60000</v>
      </c>
      <c r="F47" s="4"/>
      <c r="G47" s="4">
        <v>-60000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6" x14ac:dyDescent="0.2">
      <c r="A48" s="1">
        <v>20210218</v>
      </c>
      <c r="B48" s="4"/>
      <c r="C48" s="4"/>
      <c r="D48" s="4"/>
      <c r="E48" s="4"/>
      <c r="F48" s="4"/>
      <c r="G48" s="4"/>
      <c r="H48" s="4"/>
      <c r="I48" s="4"/>
      <c r="J48" s="4"/>
      <c r="K48" s="4">
        <v>-40000</v>
      </c>
      <c r="L48" s="4"/>
      <c r="M48" s="4">
        <v>-337.60500000000002</v>
      </c>
      <c r="N48" s="4"/>
      <c r="O48" s="4"/>
      <c r="P48" s="4"/>
      <c r="Q48" s="4"/>
      <c r="R48" s="4"/>
      <c r="S48" s="4"/>
      <c r="T48" s="4"/>
      <c r="Z48" s="4">
        <v>1990.0050000000001</v>
      </c>
    </row>
    <row r="49" spans="1:27" x14ac:dyDescent="0.2">
      <c r="A49" s="1">
        <v>20210219</v>
      </c>
      <c r="B49" s="4"/>
      <c r="C49" s="4"/>
      <c r="D49" s="4"/>
      <c r="E49" s="4"/>
      <c r="F49" s="4"/>
      <c r="G49" s="4"/>
      <c r="H49" s="4"/>
      <c r="I49" s="4"/>
      <c r="J49" s="4"/>
      <c r="K49" s="4">
        <v>-75538.960000000006</v>
      </c>
      <c r="L49" s="4"/>
      <c r="M49" s="4">
        <v>-338.60500000000002</v>
      </c>
      <c r="N49" s="4"/>
      <c r="O49" s="4"/>
      <c r="P49" s="4"/>
      <c r="Q49" s="4"/>
      <c r="R49" s="4"/>
      <c r="S49" s="4"/>
      <c r="T49" s="4"/>
      <c r="Z49" s="4">
        <v>1990.0050000000001</v>
      </c>
    </row>
    <row r="50" spans="1:27" x14ac:dyDescent="0.2">
      <c r="A50" s="1">
        <v>20210222</v>
      </c>
      <c r="B50" s="4"/>
      <c r="C50" s="6">
        <v>-5.0000000000000001E-3</v>
      </c>
      <c r="D50" s="4"/>
      <c r="E50" s="4">
        <v>-59656</v>
      </c>
      <c r="F50" s="4">
        <v>-30000</v>
      </c>
      <c r="G50" s="4">
        <v>-40650</v>
      </c>
      <c r="H50" s="4"/>
      <c r="I50" s="4"/>
      <c r="J50" s="4"/>
      <c r="K50" s="4"/>
      <c r="L50" s="4"/>
      <c r="M50" s="4"/>
      <c r="N50" s="6">
        <v>-5.0000000000000001E-3</v>
      </c>
      <c r="O50" s="4"/>
      <c r="P50" s="4">
        <v>-10845</v>
      </c>
      <c r="Q50" s="4"/>
      <c r="R50" s="4"/>
      <c r="S50" s="4">
        <v>-22280</v>
      </c>
      <c r="T50" s="4"/>
    </row>
    <row r="51" spans="1:27" x14ac:dyDescent="0.2">
      <c r="A51" s="1" t="s">
        <v>88</v>
      </c>
      <c r="B51" s="4"/>
      <c r="C51" s="6"/>
      <c r="D51" s="4" t="s">
        <v>89</v>
      </c>
      <c r="E51" s="4"/>
      <c r="F51" s="4"/>
      <c r="G51" s="4"/>
      <c r="H51" s="4"/>
      <c r="I51" s="4"/>
      <c r="J51" s="4"/>
      <c r="K51" s="4"/>
      <c r="L51" s="4"/>
      <c r="M51" s="4" t="s">
        <v>89</v>
      </c>
      <c r="N51" s="6"/>
      <c r="O51" s="4"/>
      <c r="P51" s="4"/>
      <c r="Q51" s="4"/>
      <c r="R51" s="4"/>
      <c r="S51" s="4"/>
      <c r="T51" s="4"/>
      <c r="Z51" s="4" t="s">
        <v>89</v>
      </c>
    </row>
    <row r="52" spans="1:27" x14ac:dyDescent="0.2">
      <c r="A52" s="1">
        <v>20210223</v>
      </c>
      <c r="B52" s="4"/>
      <c r="C52" s="4"/>
      <c r="D52" s="4">
        <v>14987.205</v>
      </c>
      <c r="E52" s="4"/>
      <c r="F52" s="4"/>
      <c r="G52" s="4"/>
      <c r="H52" s="4"/>
      <c r="I52" s="4">
        <v>-5.0000000000000001E-3</v>
      </c>
      <c r="J52" s="4"/>
      <c r="K52" s="4"/>
      <c r="L52" s="4"/>
      <c r="M52" s="4">
        <v>-868.90499999999997</v>
      </c>
      <c r="N52" s="4"/>
      <c r="O52" s="4"/>
      <c r="P52" s="4"/>
      <c r="Q52" s="4"/>
      <c r="R52" s="4"/>
      <c r="S52" s="4"/>
      <c r="T52" s="4">
        <v>2000</v>
      </c>
      <c r="V52" s="4">
        <v>2000</v>
      </c>
      <c r="W52" s="4">
        <v>2000</v>
      </c>
      <c r="X52" s="4">
        <v>2000</v>
      </c>
      <c r="Y52" s="4">
        <v>2000</v>
      </c>
      <c r="Z52" s="4">
        <v>4860.5050000000001</v>
      </c>
    </row>
    <row r="53" spans="1:27" x14ac:dyDescent="0.2">
      <c r="A53" s="1">
        <v>20210225</v>
      </c>
      <c r="G53" s="4">
        <v>-70000.005000000005</v>
      </c>
      <c r="AA53" s="4">
        <v>87567.604999999996</v>
      </c>
    </row>
    <row r="54" spans="1:27" x14ac:dyDescent="0.2">
      <c r="A54" s="1">
        <v>20210226</v>
      </c>
      <c r="G54" s="4">
        <v>-70000.005000000005</v>
      </c>
      <c r="AA54" s="4">
        <v>85808.505000000005</v>
      </c>
    </row>
    <row r="55" spans="1:27" x14ac:dyDescent="0.2">
      <c r="A55" s="1">
        <v>20210301</v>
      </c>
      <c r="G55" s="4">
        <v>-70000.005000000005</v>
      </c>
      <c r="M55" s="4">
        <v>-387.505</v>
      </c>
      <c r="Z55" s="4">
        <v>1990.105</v>
      </c>
      <c r="AA55" s="4">
        <v>87259.104999999996</v>
      </c>
    </row>
    <row r="56" spans="1:27" x14ac:dyDescent="0.2">
      <c r="A56" s="1">
        <v>20210302</v>
      </c>
      <c r="G56" s="4">
        <v>-70000.005000000005</v>
      </c>
      <c r="AA56" s="4">
        <v>86033.005000000005</v>
      </c>
    </row>
    <row r="57" spans="1:27" x14ac:dyDescent="0.2">
      <c r="A57" s="1">
        <v>20210303</v>
      </c>
      <c r="AA57" s="4">
        <v>10000</v>
      </c>
    </row>
    <row r="58" spans="1:27" x14ac:dyDescent="0.2">
      <c r="A58" s="1">
        <v>20210315</v>
      </c>
      <c r="E58" s="4">
        <v>-87158</v>
      </c>
    </row>
    <row r="59" spans="1:27" x14ac:dyDescent="0.2">
      <c r="A59" s="1">
        <v>20210318</v>
      </c>
      <c r="E59" s="4">
        <v>-54000</v>
      </c>
      <c r="G59" s="4">
        <v>-16500</v>
      </c>
      <c r="P59" s="4">
        <v>-6900</v>
      </c>
    </row>
    <row r="60" spans="1:27" x14ac:dyDescent="0.2">
      <c r="A60" s="1">
        <v>20210330</v>
      </c>
      <c r="E60" s="4">
        <v>-44810</v>
      </c>
      <c r="G60" s="4">
        <v>-20348</v>
      </c>
      <c r="P60" s="4">
        <v>-13700</v>
      </c>
    </row>
    <row r="61" spans="1:27" x14ac:dyDescent="0.2">
      <c r="A61" s="1">
        <v>20210402</v>
      </c>
      <c r="E61" s="4">
        <v>-52279</v>
      </c>
      <c r="G61" s="4">
        <v>-23739</v>
      </c>
      <c r="P61" s="4">
        <v>-27400.9</v>
      </c>
    </row>
    <row r="62" spans="1:27" x14ac:dyDescent="0.2">
      <c r="A62" s="1">
        <v>20210406</v>
      </c>
      <c r="E62" s="4">
        <v>-52280.5</v>
      </c>
      <c r="F62" s="4">
        <v>-73500</v>
      </c>
      <c r="G62" s="4">
        <v>-5.0000000000000001E-3</v>
      </c>
      <c r="K62" s="4">
        <v>-600000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083A-33CE-444E-BA80-513B51C9B5C0}">
  <dimension ref="A1:E31"/>
  <sheetViews>
    <sheetView zoomScale="187" zoomScaleNormal="187" workbookViewId="0">
      <selection activeCell="B13" sqref="B13"/>
    </sheetView>
  </sheetViews>
  <sheetFormatPr baseColWidth="10" defaultColWidth="11.33203125" defaultRowHeight="15" x14ac:dyDescent="0.2"/>
  <cols>
    <col min="1" max="1" width="10.6640625" customWidth="1"/>
    <col min="2" max="2" width="10" bestFit="1" customWidth="1"/>
    <col min="3" max="3" width="7.6640625" bestFit="1" customWidth="1"/>
    <col min="4" max="4" width="12.1640625" bestFit="1" customWidth="1"/>
    <col min="5" max="5" width="6.6640625" bestFit="1" customWidth="1"/>
  </cols>
  <sheetData>
    <row r="1" spans="1:5" x14ac:dyDescent="0.2">
      <c r="A1" t="s">
        <v>76</v>
      </c>
      <c r="B1" t="s">
        <v>1</v>
      </c>
      <c r="C1" t="s">
        <v>78</v>
      </c>
      <c r="D1" t="s">
        <v>79</v>
      </c>
      <c r="E1" t="s">
        <v>80</v>
      </c>
    </row>
    <row r="2" spans="1:5" x14ac:dyDescent="0.2">
      <c r="A2" s="1">
        <v>20190331</v>
      </c>
      <c r="B2" s="9" t="s">
        <v>81</v>
      </c>
      <c r="C2">
        <v>1.6205000000000001</v>
      </c>
      <c r="D2">
        <v>72800</v>
      </c>
      <c r="E2" s="14">
        <v>0</v>
      </c>
    </row>
    <row r="3" spans="1:5" x14ac:dyDescent="0.2">
      <c r="A3" s="1">
        <v>20190331</v>
      </c>
      <c r="B3" s="9" t="s">
        <v>82</v>
      </c>
      <c r="C3">
        <v>1.5175000000000001</v>
      </c>
      <c r="D3">
        <v>20800</v>
      </c>
      <c r="E3" s="14">
        <v>0</v>
      </c>
    </row>
    <row r="4" spans="1:5" x14ac:dyDescent="0.2">
      <c r="A4" s="1" t="s">
        <v>90</v>
      </c>
      <c r="B4" s="9" t="s">
        <v>84</v>
      </c>
      <c r="C4">
        <v>2.823</v>
      </c>
      <c r="D4">
        <v>26300</v>
      </c>
      <c r="E4" s="14">
        <v>0</v>
      </c>
    </row>
    <row r="5" spans="1:5" x14ac:dyDescent="0.2">
      <c r="A5" s="1">
        <v>20190331</v>
      </c>
      <c r="B5" s="9" t="s">
        <v>85</v>
      </c>
      <c r="C5">
        <v>1.2143999999999999</v>
      </c>
      <c r="D5">
        <v>142200</v>
      </c>
      <c r="E5" s="14">
        <v>0</v>
      </c>
    </row>
    <row r="6" spans="1:5" x14ac:dyDescent="0.2">
      <c r="A6" s="1">
        <v>20190331</v>
      </c>
      <c r="B6" s="9" t="s">
        <v>86</v>
      </c>
      <c r="C6">
        <v>0.87590000000000001</v>
      </c>
      <c r="D6">
        <v>248400</v>
      </c>
      <c r="E6" s="14">
        <v>0</v>
      </c>
    </row>
    <row r="7" spans="1:5" x14ac:dyDescent="0.2">
      <c r="A7" s="1">
        <v>20190331</v>
      </c>
      <c r="B7" s="10" t="s">
        <v>87</v>
      </c>
      <c r="C7">
        <v>0.96499999999999997</v>
      </c>
      <c r="D7">
        <v>16800</v>
      </c>
      <c r="E7" s="14">
        <v>0</v>
      </c>
    </row>
    <row r="8" spans="1:5" x14ac:dyDescent="0.2">
      <c r="A8" s="1">
        <v>20191204</v>
      </c>
      <c r="B8" s="9" t="s">
        <v>84</v>
      </c>
      <c r="C8">
        <v>1236.0999999999999</v>
      </c>
      <c r="D8">
        <v>0</v>
      </c>
      <c r="E8" s="14">
        <v>0</v>
      </c>
    </row>
    <row r="9" spans="1:5" x14ac:dyDescent="0.2">
      <c r="A9" s="1">
        <v>20201202</v>
      </c>
      <c r="B9" s="9" t="s">
        <v>84</v>
      </c>
      <c r="C9">
        <v>1341.3</v>
      </c>
      <c r="D9">
        <v>0</v>
      </c>
      <c r="E9" s="14">
        <v>0</v>
      </c>
    </row>
    <row r="10" spans="1:5" x14ac:dyDescent="0.2">
      <c r="A10" s="1">
        <v>20190403</v>
      </c>
      <c r="B10" s="9" t="s">
        <v>86</v>
      </c>
      <c r="C10">
        <v>0.90900000000000003</v>
      </c>
      <c r="D10">
        <v>33000</v>
      </c>
      <c r="E10" s="14">
        <v>6</v>
      </c>
    </row>
    <row r="11" spans="1:5" x14ac:dyDescent="0.2">
      <c r="A11" s="1">
        <v>20190827</v>
      </c>
      <c r="B11" s="9" t="s">
        <v>83</v>
      </c>
      <c r="C11">
        <v>0.38700000000000001</v>
      </c>
      <c r="D11">
        <v>80000</v>
      </c>
      <c r="E11" s="14">
        <v>6.19</v>
      </c>
    </row>
    <row r="12" spans="1:5" x14ac:dyDescent="0.2">
      <c r="A12" s="1">
        <v>20200210</v>
      </c>
      <c r="B12" s="9" t="s">
        <v>83</v>
      </c>
      <c r="C12">
        <v>0.35899999999999999</v>
      </c>
      <c r="D12">
        <v>85000</v>
      </c>
      <c r="E12" s="14">
        <v>6.1</v>
      </c>
    </row>
    <row r="13" spans="1:5" x14ac:dyDescent="0.2">
      <c r="A13" s="1">
        <v>20201029</v>
      </c>
      <c r="B13" s="9" t="s">
        <v>83</v>
      </c>
      <c r="C13">
        <v>0.221</v>
      </c>
      <c r="D13">
        <v>120000</v>
      </c>
      <c r="E13" s="14">
        <v>2.65</v>
      </c>
    </row>
    <row r="14" spans="1:5" x14ac:dyDescent="0.2">
      <c r="A14" s="1">
        <v>20210112</v>
      </c>
      <c r="B14" s="13" t="s">
        <v>86</v>
      </c>
      <c r="C14">
        <v>0.86699999999999999</v>
      </c>
      <c r="D14">
        <v>30000</v>
      </c>
      <c r="E14" s="14">
        <v>2.6</v>
      </c>
    </row>
    <row r="15" spans="1:5" x14ac:dyDescent="0.2">
      <c r="A15" s="1">
        <v>20210120</v>
      </c>
      <c r="B15" s="13" t="s">
        <v>86</v>
      </c>
      <c r="C15">
        <v>0.873</v>
      </c>
      <c r="D15">
        <v>47800</v>
      </c>
      <c r="E15" s="14">
        <v>4.17</v>
      </c>
    </row>
    <row r="16" spans="1:5" x14ac:dyDescent="0.2">
      <c r="A16" s="1">
        <v>20210120</v>
      </c>
      <c r="B16" s="13" t="s">
        <v>85</v>
      </c>
      <c r="C16">
        <v>1.32</v>
      </c>
      <c r="D16">
        <v>-33800</v>
      </c>
      <c r="E16" s="14">
        <v>4.46</v>
      </c>
    </row>
    <row r="17" spans="1:5" x14ac:dyDescent="0.2">
      <c r="A17" s="1">
        <v>20210127</v>
      </c>
      <c r="B17" s="9" t="s">
        <v>81</v>
      </c>
      <c r="C17">
        <v>3.16</v>
      </c>
      <c r="D17">
        <v>-72800</v>
      </c>
      <c r="E17" s="14">
        <v>23</v>
      </c>
    </row>
    <row r="18" spans="1:5" x14ac:dyDescent="0.2">
      <c r="A18" s="1">
        <v>20210127</v>
      </c>
      <c r="B18" s="13" t="s">
        <v>124</v>
      </c>
      <c r="C18">
        <v>0.746</v>
      </c>
      <c r="D18">
        <v>172700</v>
      </c>
      <c r="E18" s="14">
        <v>12.88</v>
      </c>
    </row>
    <row r="19" spans="1:5" x14ac:dyDescent="0.2">
      <c r="A19" s="1">
        <v>20210127</v>
      </c>
      <c r="B19" s="13" t="s">
        <v>124</v>
      </c>
      <c r="C19">
        <v>0.753</v>
      </c>
      <c r="D19">
        <v>305500</v>
      </c>
      <c r="E19" s="14">
        <v>23</v>
      </c>
    </row>
    <row r="20" spans="1:5" x14ac:dyDescent="0.2">
      <c r="A20" s="1">
        <v>20210208</v>
      </c>
      <c r="B20" s="13" t="s">
        <v>87</v>
      </c>
      <c r="C20">
        <v>1.141</v>
      </c>
      <c r="D20">
        <v>-16800</v>
      </c>
      <c r="E20" s="14">
        <v>1.92</v>
      </c>
    </row>
    <row r="21" spans="1:5" x14ac:dyDescent="0.2">
      <c r="A21" s="1">
        <v>20210208</v>
      </c>
      <c r="B21" s="13" t="s">
        <v>83</v>
      </c>
      <c r="C21">
        <v>0.33900000000000002</v>
      </c>
      <c r="D21">
        <v>-285000</v>
      </c>
      <c r="E21" s="14">
        <v>9.66</v>
      </c>
    </row>
    <row r="22" spans="1:5" x14ac:dyDescent="0.2">
      <c r="A22" s="1">
        <v>20210208</v>
      </c>
      <c r="B22" s="13" t="s">
        <v>84</v>
      </c>
      <c r="C22">
        <v>3.8679999999999999</v>
      </c>
      <c r="D22">
        <v>-26300</v>
      </c>
      <c r="E22" s="14">
        <v>10.17</v>
      </c>
    </row>
    <row r="23" spans="1:5" x14ac:dyDescent="0.2">
      <c r="A23" s="1">
        <v>20210223</v>
      </c>
      <c r="B23" s="13" t="s">
        <v>124</v>
      </c>
      <c r="C23">
        <v>0.69499999999999995</v>
      </c>
      <c r="D23">
        <v>-478200</v>
      </c>
      <c r="E23">
        <v>33.200000000000003</v>
      </c>
    </row>
    <row r="24" spans="1:5" x14ac:dyDescent="0.2">
      <c r="A24" s="1">
        <v>20210223</v>
      </c>
      <c r="B24" s="13" t="s">
        <v>163</v>
      </c>
      <c r="C24">
        <v>1.629</v>
      </c>
      <c r="D24">
        <v>183700</v>
      </c>
      <c r="E24">
        <v>30</v>
      </c>
    </row>
    <row r="25" spans="1:5" x14ac:dyDescent="0.2">
      <c r="A25" s="1">
        <v>20210223</v>
      </c>
      <c r="B25" s="13" t="s">
        <v>163</v>
      </c>
      <c r="C25">
        <v>1.63</v>
      </c>
      <c r="D25">
        <v>20200</v>
      </c>
      <c r="E25">
        <v>3.3</v>
      </c>
    </row>
    <row r="26" spans="1:5" x14ac:dyDescent="0.2">
      <c r="A26" s="1">
        <v>20210331</v>
      </c>
      <c r="B26" s="13" t="s">
        <v>85</v>
      </c>
      <c r="C26">
        <v>1.21</v>
      </c>
      <c r="D26">
        <v>-30000</v>
      </c>
      <c r="E26">
        <v>3.63</v>
      </c>
    </row>
    <row r="27" spans="1:5" x14ac:dyDescent="0.2">
      <c r="A27" s="1">
        <v>20210402</v>
      </c>
      <c r="B27" s="13" t="s">
        <v>82</v>
      </c>
      <c r="C27">
        <v>1.524</v>
      </c>
      <c r="D27">
        <v>-20800</v>
      </c>
      <c r="E27">
        <v>3.17</v>
      </c>
    </row>
    <row r="28" spans="1:5" x14ac:dyDescent="0.2">
      <c r="A28" s="1">
        <v>20210402</v>
      </c>
      <c r="B28" s="13" t="s">
        <v>85</v>
      </c>
      <c r="C28">
        <v>1.222</v>
      </c>
      <c r="D28">
        <v>-78400</v>
      </c>
      <c r="E28">
        <v>9.6</v>
      </c>
    </row>
    <row r="29" spans="1:5" x14ac:dyDescent="0.2">
      <c r="A29" s="1">
        <v>20210407</v>
      </c>
      <c r="B29" s="13" t="s">
        <v>124</v>
      </c>
      <c r="C29">
        <v>0.626</v>
      </c>
      <c r="D29">
        <v>481300</v>
      </c>
      <c r="E29">
        <f>30.13</f>
        <v>30.13</v>
      </c>
    </row>
    <row r="30" spans="1:5" x14ac:dyDescent="0.2">
      <c r="A30" s="1">
        <v>20210407</v>
      </c>
      <c r="B30" s="13" t="s">
        <v>163</v>
      </c>
      <c r="C30">
        <v>1.478</v>
      </c>
      <c r="D30">
        <v>-193800</v>
      </c>
      <c r="E30">
        <v>28.64</v>
      </c>
    </row>
    <row r="31" spans="1:5" x14ac:dyDescent="0.2">
      <c r="A31" s="1">
        <v>20210407</v>
      </c>
      <c r="B31" s="13" t="s">
        <v>163</v>
      </c>
      <c r="C31">
        <v>1.4790000000000001</v>
      </c>
      <c r="D31">
        <v>-10100</v>
      </c>
      <c r="E31">
        <v>1.49</v>
      </c>
    </row>
  </sheetData>
  <autoFilter ref="A1:E31" xr:uid="{7CFC91AA-368C-B44A-BB30-AB1A95882CFE}"/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EAE2D-3DCE-7B45-897E-699A664705C0}">
  <dimension ref="A1:D6"/>
  <sheetViews>
    <sheetView zoomScale="205" zoomScaleNormal="205" workbookViewId="0">
      <selection activeCell="C23" sqref="C23"/>
    </sheetView>
  </sheetViews>
  <sheetFormatPr baseColWidth="10" defaultColWidth="11.33203125" defaultRowHeight="15" x14ac:dyDescent="0.2"/>
  <cols>
    <col min="2" max="2" width="21.6640625" bestFit="1" customWidth="1"/>
    <col min="4" max="4" width="11.6640625" style="8" bestFit="1" customWidth="1"/>
  </cols>
  <sheetData>
    <row r="1" spans="1:4" x14ac:dyDescent="0.2">
      <c r="A1" t="s">
        <v>144</v>
      </c>
      <c r="B1" t="s">
        <v>142</v>
      </c>
      <c r="C1" t="s">
        <v>143</v>
      </c>
      <c r="D1" s="8" t="s">
        <v>145</v>
      </c>
    </row>
    <row r="2" spans="1:4" x14ac:dyDescent="0.2">
      <c r="A2">
        <v>20210219</v>
      </c>
      <c r="B2" t="s">
        <v>147</v>
      </c>
      <c r="C2" t="s">
        <v>148</v>
      </c>
      <c r="D2" s="8">
        <v>1000000</v>
      </c>
    </row>
    <row r="3" spans="1:4" x14ac:dyDescent="0.2">
      <c r="A3">
        <v>20210222</v>
      </c>
      <c r="B3" t="s">
        <v>164</v>
      </c>
      <c r="C3" t="s">
        <v>31</v>
      </c>
      <c r="D3" s="8">
        <v>1000000</v>
      </c>
    </row>
    <row r="4" spans="1:4" x14ac:dyDescent="0.2">
      <c r="A4">
        <v>20210301</v>
      </c>
      <c r="B4" t="s">
        <v>167</v>
      </c>
      <c r="C4" t="s">
        <v>137</v>
      </c>
      <c r="D4" s="8">
        <v>1000000</v>
      </c>
    </row>
    <row r="5" spans="1:4" x14ac:dyDescent="0.2">
      <c r="A5">
        <v>20210331</v>
      </c>
      <c r="B5" t="s">
        <v>187</v>
      </c>
      <c r="C5" t="s">
        <v>148</v>
      </c>
      <c r="D5" s="8">
        <v>1000000</v>
      </c>
    </row>
    <row r="6" spans="1:4" x14ac:dyDescent="0.2">
      <c r="A6">
        <v>20210409</v>
      </c>
      <c r="B6" t="s">
        <v>189</v>
      </c>
      <c r="C6" t="s">
        <v>190</v>
      </c>
      <c r="D6" s="8">
        <v>1000000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03370-CA49-7242-BF7A-4954EC003BE6}">
  <dimension ref="A1:S166"/>
  <sheetViews>
    <sheetView showGridLines="0" topLeftCell="D19" zoomScale="140" zoomScaleNormal="140" workbookViewId="0">
      <selection activeCell="J27" sqref="J27:K46"/>
    </sheetView>
  </sheetViews>
  <sheetFormatPr baseColWidth="10" defaultColWidth="11.33203125" defaultRowHeight="15" x14ac:dyDescent="0.2"/>
  <cols>
    <col min="1" max="1" width="7.83203125" style="32" bestFit="1" customWidth="1"/>
    <col min="2" max="2" width="10.5" style="45" bestFit="1" customWidth="1"/>
    <col min="3" max="3" width="24.5" bestFit="1" customWidth="1"/>
    <col min="4" max="4" width="9.1640625" style="1" bestFit="1" customWidth="1"/>
    <col min="5" max="5" width="11.6640625" bestFit="1" customWidth="1"/>
    <col min="6" max="6" width="14.6640625" bestFit="1" customWidth="1"/>
    <col min="7" max="7" width="8.5" bestFit="1" customWidth="1"/>
    <col min="8" max="8" width="11.6640625" style="8" bestFit="1" customWidth="1"/>
    <col min="10" max="10" width="12.1640625" bestFit="1" customWidth="1"/>
    <col min="11" max="12" width="11.6640625" bestFit="1" customWidth="1"/>
    <col min="13" max="13" width="12" bestFit="1" customWidth="1"/>
    <col min="14" max="14" width="11.6640625" bestFit="1" customWidth="1"/>
    <col min="15" max="15" width="9.1640625" bestFit="1" customWidth="1"/>
    <col min="16" max="16" width="11.6640625" bestFit="1" customWidth="1"/>
    <col min="17" max="17" width="10.1640625" bestFit="1" customWidth="1"/>
    <col min="18" max="18" width="11.6640625" bestFit="1" customWidth="1"/>
    <col min="19" max="19" width="12.6640625" bestFit="1" customWidth="1"/>
    <col min="20" max="20" width="13.6640625" bestFit="1" customWidth="1"/>
    <col min="21" max="21" width="11.6640625" bestFit="1" customWidth="1"/>
  </cols>
  <sheetData>
    <row r="1" spans="1:18" x14ac:dyDescent="0.2">
      <c r="A1" s="49" t="s">
        <v>99</v>
      </c>
      <c r="B1" s="50" t="s">
        <v>100</v>
      </c>
      <c r="C1" s="51" t="s">
        <v>101</v>
      </c>
      <c r="D1" s="52" t="s">
        <v>102</v>
      </c>
      <c r="E1" s="51" t="s">
        <v>103</v>
      </c>
      <c r="F1" s="51" t="s">
        <v>104</v>
      </c>
      <c r="G1" s="51" t="s">
        <v>182</v>
      </c>
      <c r="H1" s="53" t="s">
        <v>105</v>
      </c>
      <c r="J1" s="30" t="s">
        <v>99</v>
      </c>
      <c r="K1" s="54">
        <v>44256</v>
      </c>
    </row>
    <row r="2" spans="1:18" x14ac:dyDescent="0.2">
      <c r="A2" s="35">
        <v>43525</v>
      </c>
      <c r="B2" s="43"/>
      <c r="C2" s="36"/>
      <c r="D2" s="46"/>
      <c r="E2" s="36"/>
      <c r="F2" s="36"/>
      <c r="G2" s="36"/>
      <c r="H2" s="37">
        <v>4520157.8100000005</v>
      </c>
    </row>
    <row r="3" spans="1:18" x14ac:dyDescent="0.2">
      <c r="A3" s="38">
        <v>43556</v>
      </c>
      <c r="B3" s="44"/>
      <c r="C3" s="39"/>
      <c r="D3" s="47"/>
      <c r="E3" s="39"/>
      <c r="F3" s="39"/>
      <c r="G3" s="39"/>
      <c r="H3" s="40">
        <v>4375849.79</v>
      </c>
      <c r="J3" s="30" t="s">
        <v>184</v>
      </c>
      <c r="K3" t="s">
        <v>177</v>
      </c>
      <c r="L3" t="s">
        <v>175</v>
      </c>
    </row>
    <row r="4" spans="1:18" x14ac:dyDescent="0.2">
      <c r="A4" s="27">
        <v>43586</v>
      </c>
      <c r="B4" s="34"/>
      <c r="C4" s="28"/>
      <c r="D4" s="48"/>
      <c r="E4" s="28"/>
      <c r="F4" s="28"/>
      <c r="G4" s="28"/>
      <c r="H4" s="29">
        <v>4315937.05</v>
      </c>
      <c r="J4" s="31" t="s">
        <v>149</v>
      </c>
      <c r="K4" s="8">
        <v>2175851.9000000004</v>
      </c>
      <c r="L4" s="15">
        <v>0.22290298579656892</v>
      </c>
      <c r="M4" s="58"/>
    </row>
    <row r="5" spans="1:18" x14ac:dyDescent="0.2">
      <c r="A5" s="38">
        <v>43647</v>
      </c>
      <c r="B5" s="44"/>
      <c r="C5" s="39"/>
      <c r="D5" s="47"/>
      <c r="E5" s="39"/>
      <c r="F5" s="39"/>
      <c r="G5" s="39"/>
      <c r="H5" s="40">
        <v>4480243.3099999996</v>
      </c>
      <c r="J5" s="31" t="s">
        <v>174</v>
      </c>
      <c r="K5" s="8">
        <v>4161035.3630000008</v>
      </c>
      <c r="L5" s="15">
        <v>0.42627313302794645</v>
      </c>
      <c r="M5" s="58"/>
    </row>
    <row r="6" spans="1:18" x14ac:dyDescent="0.2">
      <c r="A6" s="27">
        <v>43678</v>
      </c>
      <c r="B6" s="34"/>
      <c r="C6" s="28"/>
      <c r="D6" s="48"/>
      <c r="E6" s="28"/>
      <c r="F6" s="28"/>
      <c r="G6" s="28"/>
      <c r="H6" s="29">
        <v>5038832.72</v>
      </c>
      <c r="J6" s="31" t="s">
        <v>129</v>
      </c>
      <c r="K6" s="8">
        <v>3424542.7699999996</v>
      </c>
      <c r="L6" s="15">
        <v>0.35082388117548469</v>
      </c>
      <c r="M6" s="58"/>
    </row>
    <row r="7" spans="1:18" x14ac:dyDescent="0.2">
      <c r="A7" s="38">
        <v>43739</v>
      </c>
      <c r="B7" s="44"/>
      <c r="C7" s="39"/>
      <c r="D7" s="47"/>
      <c r="E7" s="39"/>
      <c r="F7" s="39"/>
      <c r="G7" s="39"/>
      <c r="H7" s="40">
        <v>5082338.07</v>
      </c>
      <c r="J7" s="31" t="s">
        <v>185</v>
      </c>
      <c r="K7" s="8">
        <v>9761430.0329999998</v>
      </c>
      <c r="L7" s="15">
        <v>1</v>
      </c>
    </row>
    <row r="8" spans="1:18" x14ac:dyDescent="0.2">
      <c r="A8" s="27">
        <v>43770</v>
      </c>
      <c r="B8" s="34"/>
      <c r="C8" s="28"/>
      <c r="D8" s="48"/>
      <c r="E8" s="28"/>
      <c r="F8" s="28"/>
      <c r="G8" s="28"/>
      <c r="H8" s="29">
        <v>5137453.5599999996</v>
      </c>
    </row>
    <row r="9" spans="1:18" x14ac:dyDescent="0.2">
      <c r="A9" s="38">
        <v>43800</v>
      </c>
      <c r="B9" s="44"/>
      <c r="C9" s="39"/>
      <c r="D9" s="47"/>
      <c r="E9" s="39"/>
      <c r="F9" s="39"/>
      <c r="G9" s="39"/>
      <c r="H9" s="40">
        <v>5501908.3899999997</v>
      </c>
    </row>
    <row r="10" spans="1:18" x14ac:dyDescent="0.2">
      <c r="A10" s="27">
        <v>43831</v>
      </c>
      <c r="B10" s="34"/>
      <c r="C10" s="28"/>
      <c r="D10" s="48"/>
      <c r="E10" s="28"/>
      <c r="F10" s="28"/>
      <c r="G10" s="28"/>
      <c r="H10" s="29">
        <v>5235010.3900000006</v>
      </c>
    </row>
    <row r="11" spans="1:18" x14ac:dyDescent="0.2">
      <c r="A11" s="38">
        <v>43862</v>
      </c>
      <c r="B11" s="44"/>
      <c r="C11" s="39"/>
      <c r="D11" s="47"/>
      <c r="E11" s="39"/>
      <c r="F11" s="39"/>
      <c r="G11" s="39"/>
      <c r="H11" s="40">
        <v>5537386.25</v>
      </c>
      <c r="J11" s="30" t="s">
        <v>99</v>
      </c>
      <c r="K11" s="54">
        <v>44256</v>
      </c>
    </row>
    <row r="12" spans="1:18" x14ac:dyDescent="0.2">
      <c r="A12" s="27">
        <v>43922</v>
      </c>
      <c r="B12" s="34"/>
      <c r="C12" s="28"/>
      <c r="D12" s="48"/>
      <c r="E12" s="28"/>
      <c r="F12" s="28"/>
      <c r="G12" s="28"/>
      <c r="H12" s="29">
        <v>6395014.0300000003</v>
      </c>
    </row>
    <row r="13" spans="1:18" x14ac:dyDescent="0.2">
      <c r="A13" s="38">
        <v>43952</v>
      </c>
      <c r="B13" s="44"/>
      <c r="C13" s="39"/>
      <c r="D13" s="47"/>
      <c r="E13" s="39"/>
      <c r="F13" s="39"/>
      <c r="G13" s="39"/>
      <c r="H13" s="40">
        <v>7237885.4300000006</v>
      </c>
      <c r="J13" s="30" t="s">
        <v>183</v>
      </c>
      <c r="K13" s="30" t="s">
        <v>186</v>
      </c>
    </row>
    <row r="14" spans="1:18" x14ac:dyDescent="0.2">
      <c r="A14" s="27">
        <v>43983</v>
      </c>
      <c r="B14" s="34"/>
      <c r="C14" s="28"/>
      <c r="D14" s="48"/>
      <c r="E14" s="28"/>
      <c r="F14" s="28"/>
      <c r="G14" s="28"/>
      <c r="H14" s="29">
        <v>7764298.0251120012</v>
      </c>
      <c r="J14" s="30" t="s">
        <v>184</v>
      </c>
      <c r="K14" t="s">
        <v>75</v>
      </c>
      <c r="L14" t="s">
        <v>56</v>
      </c>
      <c r="M14" t="s">
        <v>8</v>
      </c>
      <c r="N14" t="s">
        <v>35</v>
      </c>
      <c r="O14" t="s">
        <v>62</v>
      </c>
      <c r="P14" t="s">
        <v>68</v>
      </c>
      <c r="Q14" t="s">
        <v>71</v>
      </c>
      <c r="R14" t="s">
        <v>185</v>
      </c>
    </row>
    <row r="15" spans="1:18" x14ac:dyDescent="0.2">
      <c r="A15" s="38">
        <v>44013</v>
      </c>
      <c r="B15" s="44"/>
      <c r="C15" s="39"/>
      <c r="D15" s="47"/>
      <c r="E15" s="39"/>
      <c r="F15" s="39"/>
      <c r="G15" s="39"/>
      <c r="H15" s="40">
        <v>8607592.6799999997</v>
      </c>
      <c r="J15" s="31" t="s">
        <v>12</v>
      </c>
      <c r="K15" s="8"/>
      <c r="L15" s="8"/>
      <c r="M15" s="8">
        <v>2935986.6500000004</v>
      </c>
      <c r="N15" s="8">
        <v>615813.39999999991</v>
      </c>
      <c r="O15" s="8"/>
      <c r="P15" s="8">
        <v>1935921.15</v>
      </c>
      <c r="Q15" s="8">
        <v>3000</v>
      </c>
      <c r="R15" s="8">
        <v>5490721.2000000002</v>
      </c>
    </row>
    <row r="16" spans="1:18" x14ac:dyDescent="0.2">
      <c r="A16" s="27">
        <v>44044</v>
      </c>
      <c r="B16" s="34"/>
      <c r="C16" s="28"/>
      <c r="D16" s="48"/>
      <c r="E16" s="28"/>
      <c r="F16" s="28"/>
      <c r="G16" s="28"/>
      <c r="H16" s="29">
        <v>8950012.6800000016</v>
      </c>
      <c r="J16" s="31" t="s">
        <v>75</v>
      </c>
      <c r="K16" s="8">
        <v>19931.63</v>
      </c>
      <c r="L16" s="8"/>
      <c r="M16" s="8">
        <v>60114.460000000006</v>
      </c>
      <c r="N16" s="8"/>
      <c r="O16" s="8"/>
      <c r="P16" s="8">
        <v>2023856.85</v>
      </c>
      <c r="Q16" s="8"/>
      <c r="R16" s="8">
        <v>2103902.94</v>
      </c>
    </row>
    <row r="17" spans="1:19" x14ac:dyDescent="0.2">
      <c r="A17" s="38">
        <v>44136</v>
      </c>
      <c r="B17" s="44"/>
      <c r="C17" s="39"/>
      <c r="D17" s="47"/>
      <c r="E17" s="39"/>
      <c r="F17" s="39"/>
      <c r="G17" s="39"/>
      <c r="H17" s="40">
        <v>9008171.4100000001</v>
      </c>
      <c r="J17" s="31" t="s">
        <v>56</v>
      </c>
      <c r="K17" s="8"/>
      <c r="L17" s="8">
        <v>742156.84000000008</v>
      </c>
      <c r="M17" s="8"/>
      <c r="N17" s="8"/>
      <c r="O17" s="8"/>
      <c r="P17" s="8"/>
      <c r="Q17" s="8"/>
      <c r="R17" s="8">
        <v>742156.84000000008</v>
      </c>
    </row>
    <row r="18" spans="1:19" x14ac:dyDescent="0.2">
      <c r="A18" s="27">
        <v>44166</v>
      </c>
      <c r="B18" s="34" t="s">
        <v>109</v>
      </c>
      <c r="C18" s="28" t="s">
        <v>16</v>
      </c>
      <c r="D18" s="48" t="s">
        <v>17</v>
      </c>
      <c r="E18" s="28" t="s">
        <v>8</v>
      </c>
      <c r="F18" s="28" t="s">
        <v>12</v>
      </c>
      <c r="G18" s="28" t="s">
        <v>129</v>
      </c>
      <c r="H18" s="29">
        <v>743825.95</v>
      </c>
      <c r="J18" s="31" t="s">
        <v>63</v>
      </c>
      <c r="K18" s="8"/>
      <c r="L18" s="8"/>
      <c r="M18" s="8"/>
      <c r="N18" s="8"/>
      <c r="O18" s="8">
        <v>80000</v>
      </c>
      <c r="P18" s="8"/>
      <c r="Q18" s="8"/>
      <c r="R18" s="8">
        <v>80000</v>
      </c>
    </row>
    <row r="19" spans="1:19" x14ac:dyDescent="0.2">
      <c r="A19" s="38">
        <v>44166</v>
      </c>
      <c r="B19" s="44" t="s">
        <v>109</v>
      </c>
      <c r="C19" s="39" t="s">
        <v>29</v>
      </c>
      <c r="D19" s="47" t="s">
        <v>30</v>
      </c>
      <c r="E19" s="39" t="s">
        <v>8</v>
      </c>
      <c r="F19" s="39" t="s">
        <v>12</v>
      </c>
      <c r="G19" s="39" t="s">
        <v>129</v>
      </c>
      <c r="H19" s="40">
        <v>702621.55</v>
      </c>
      <c r="J19" s="31" t="s">
        <v>15</v>
      </c>
      <c r="K19" s="8"/>
      <c r="L19" s="8"/>
      <c r="M19" s="8">
        <v>15907.07</v>
      </c>
      <c r="N19" s="8">
        <v>93766.399999999994</v>
      </c>
      <c r="O19" s="8"/>
      <c r="P19" s="8"/>
      <c r="Q19" s="8">
        <v>234975.58300000001</v>
      </c>
      <c r="R19" s="8">
        <v>344649.05300000001</v>
      </c>
    </row>
    <row r="20" spans="1:19" x14ac:dyDescent="0.2">
      <c r="A20" s="27">
        <v>44166</v>
      </c>
      <c r="B20" s="34" t="s">
        <v>109</v>
      </c>
      <c r="C20" s="28" t="s">
        <v>21</v>
      </c>
      <c r="D20" s="48" t="s">
        <v>22</v>
      </c>
      <c r="E20" s="28" t="s">
        <v>8</v>
      </c>
      <c r="F20" s="28" t="s">
        <v>12</v>
      </c>
      <c r="G20" s="28" t="s">
        <v>129</v>
      </c>
      <c r="H20" s="29">
        <v>646521.43000000005</v>
      </c>
      <c r="J20" s="31" t="s">
        <v>66</v>
      </c>
      <c r="K20" s="8"/>
      <c r="L20" s="8">
        <v>1000000</v>
      </c>
      <c r="M20" s="8"/>
      <c r="N20" s="8"/>
      <c r="O20" s="8"/>
      <c r="P20" s="8"/>
      <c r="Q20" s="8"/>
      <c r="R20" s="8">
        <v>1000000</v>
      </c>
    </row>
    <row r="21" spans="1:19" x14ac:dyDescent="0.2">
      <c r="A21" s="38">
        <v>44166</v>
      </c>
      <c r="B21" s="44" t="s">
        <v>109</v>
      </c>
      <c r="C21" s="39" t="s">
        <v>10</v>
      </c>
      <c r="D21" s="47" t="s">
        <v>11</v>
      </c>
      <c r="E21" s="39" t="s">
        <v>8</v>
      </c>
      <c r="F21" s="39" t="s">
        <v>12</v>
      </c>
      <c r="G21" s="39" t="s">
        <v>129</v>
      </c>
      <c r="H21" s="40">
        <v>623026.43000000005</v>
      </c>
      <c r="J21" s="31" t="s">
        <v>185</v>
      </c>
      <c r="K21" s="8">
        <v>19931.63</v>
      </c>
      <c r="L21" s="8">
        <v>1742156.84</v>
      </c>
      <c r="M21" s="8">
        <v>3012008.18</v>
      </c>
      <c r="N21" s="8">
        <v>709579.79999999993</v>
      </c>
      <c r="O21" s="8">
        <v>80000</v>
      </c>
      <c r="P21" s="8">
        <v>3959778</v>
      </c>
      <c r="Q21" s="8">
        <v>237975.58300000001</v>
      </c>
      <c r="R21" s="8">
        <v>9761430.0329999998</v>
      </c>
      <c r="S21" s="58"/>
    </row>
    <row r="22" spans="1:19" x14ac:dyDescent="0.2">
      <c r="A22" s="27">
        <v>44166</v>
      </c>
      <c r="B22" s="34" t="s">
        <v>109</v>
      </c>
      <c r="C22" s="28" t="s">
        <v>19</v>
      </c>
      <c r="D22" s="48" t="s">
        <v>20</v>
      </c>
      <c r="E22" s="28" t="s">
        <v>8</v>
      </c>
      <c r="F22" s="28" t="s">
        <v>12</v>
      </c>
      <c r="G22" s="28" t="s">
        <v>129</v>
      </c>
      <c r="H22" s="29">
        <v>464895.32</v>
      </c>
    </row>
    <row r="23" spans="1:19" x14ac:dyDescent="0.2">
      <c r="A23" s="38">
        <v>44166</v>
      </c>
      <c r="B23" s="44" t="s">
        <v>109</v>
      </c>
      <c r="C23" s="39" t="s">
        <v>42</v>
      </c>
      <c r="D23" s="47" t="s">
        <v>43</v>
      </c>
      <c r="E23" s="39" t="s">
        <v>8</v>
      </c>
      <c r="F23" s="39" t="s">
        <v>12</v>
      </c>
      <c r="G23" s="39" t="s">
        <v>129</v>
      </c>
      <c r="H23" s="40">
        <v>347075.22</v>
      </c>
    </row>
    <row r="24" spans="1:19" x14ac:dyDescent="0.2">
      <c r="A24" s="27">
        <v>44166</v>
      </c>
      <c r="B24" s="34" t="s">
        <v>109</v>
      </c>
      <c r="C24" s="28" t="s">
        <v>52</v>
      </c>
      <c r="D24" s="48" t="s">
        <v>53</v>
      </c>
      <c r="E24" s="28" t="s">
        <v>8</v>
      </c>
      <c r="F24" s="28" t="s">
        <v>12</v>
      </c>
      <c r="G24" s="28" t="s">
        <v>149</v>
      </c>
      <c r="H24" s="29">
        <v>346572.76</v>
      </c>
    </row>
    <row r="25" spans="1:19" x14ac:dyDescent="0.2">
      <c r="A25" s="38">
        <v>44166</v>
      </c>
      <c r="B25" s="44" t="s">
        <v>109</v>
      </c>
      <c r="C25" s="39" t="s">
        <v>40</v>
      </c>
      <c r="D25" s="47" t="s">
        <v>41</v>
      </c>
      <c r="E25" s="39" t="s">
        <v>8</v>
      </c>
      <c r="F25" s="39" t="s">
        <v>12</v>
      </c>
      <c r="G25" s="39" t="s">
        <v>149</v>
      </c>
      <c r="H25" s="40">
        <v>282231.06</v>
      </c>
    </row>
    <row r="26" spans="1:19" x14ac:dyDescent="0.2">
      <c r="A26" s="27">
        <v>44166</v>
      </c>
      <c r="B26" s="34" t="s">
        <v>109</v>
      </c>
      <c r="C26" s="28" t="s">
        <v>25</v>
      </c>
      <c r="D26" s="48" t="s">
        <v>26</v>
      </c>
      <c r="E26" s="20" t="s">
        <v>146</v>
      </c>
      <c r="F26" s="28" t="s">
        <v>12</v>
      </c>
      <c r="G26" s="28" t="s">
        <v>129</v>
      </c>
      <c r="H26" s="29">
        <v>272661.15000000002</v>
      </c>
      <c r="J26" s="30" t="s">
        <v>184</v>
      </c>
      <c r="K26" t="s">
        <v>183</v>
      </c>
    </row>
    <row r="27" spans="1:19" x14ac:dyDescent="0.2">
      <c r="A27" s="38">
        <v>44166</v>
      </c>
      <c r="B27" s="44" t="s">
        <v>109</v>
      </c>
      <c r="C27" s="39" t="s">
        <v>44</v>
      </c>
      <c r="D27" s="47" t="s">
        <v>45</v>
      </c>
      <c r="E27" s="39" t="s">
        <v>8</v>
      </c>
      <c r="F27" s="39" t="s">
        <v>9</v>
      </c>
      <c r="G27" s="39" t="s">
        <v>129</v>
      </c>
      <c r="H27" s="40">
        <v>266543.56</v>
      </c>
      <c r="J27" s="55">
        <v>43525</v>
      </c>
      <c r="K27" s="8">
        <v>4520157.8100000005</v>
      </c>
    </row>
    <row r="28" spans="1:19" x14ac:dyDescent="0.2">
      <c r="A28" s="27">
        <v>44166</v>
      </c>
      <c r="B28" s="34" t="s">
        <v>109</v>
      </c>
      <c r="C28" s="28" t="s">
        <v>32</v>
      </c>
      <c r="D28" s="48" t="s">
        <v>33</v>
      </c>
      <c r="E28" s="28" t="s">
        <v>8</v>
      </c>
      <c r="F28" s="28" t="s">
        <v>12</v>
      </c>
      <c r="G28" s="28" t="s">
        <v>129</v>
      </c>
      <c r="H28" s="29">
        <v>259049.76</v>
      </c>
      <c r="J28" s="55">
        <v>43556</v>
      </c>
      <c r="K28" s="8">
        <v>4375849.79</v>
      </c>
    </row>
    <row r="29" spans="1:19" x14ac:dyDescent="0.2">
      <c r="A29" s="38">
        <v>44166</v>
      </c>
      <c r="B29" s="44" t="s">
        <v>109</v>
      </c>
      <c r="C29" s="39" t="s">
        <v>23</v>
      </c>
      <c r="D29" s="47" t="s">
        <v>24</v>
      </c>
      <c r="E29" s="39" t="s">
        <v>8</v>
      </c>
      <c r="F29" s="39" t="s">
        <v>12</v>
      </c>
      <c r="G29" s="39" t="s">
        <v>129</v>
      </c>
      <c r="H29" s="40">
        <v>244909.91</v>
      </c>
      <c r="J29" s="55">
        <v>43586</v>
      </c>
      <c r="K29" s="8">
        <v>4315937.05</v>
      </c>
    </row>
    <row r="30" spans="1:19" x14ac:dyDescent="0.2">
      <c r="A30" s="27">
        <v>44166</v>
      </c>
      <c r="B30" s="34" t="s">
        <v>109</v>
      </c>
      <c r="C30" s="28" t="s">
        <v>96</v>
      </c>
      <c r="D30" s="48" t="s">
        <v>86</v>
      </c>
      <c r="E30" s="28" t="s">
        <v>35</v>
      </c>
      <c r="F30" s="28" t="s">
        <v>12</v>
      </c>
      <c r="G30" s="28" t="s">
        <v>129</v>
      </c>
      <c r="H30" s="29">
        <v>242566.8</v>
      </c>
      <c r="J30" s="55">
        <v>43647</v>
      </c>
      <c r="K30" s="8">
        <v>4480243.3099999996</v>
      </c>
    </row>
    <row r="31" spans="1:19" x14ac:dyDescent="0.2">
      <c r="A31" s="38">
        <v>44166</v>
      </c>
      <c r="B31" s="44" t="s">
        <v>109</v>
      </c>
      <c r="C31" s="39" t="s">
        <v>5</v>
      </c>
      <c r="D31" s="47" t="s">
        <v>6</v>
      </c>
      <c r="E31" s="39" t="s">
        <v>8</v>
      </c>
      <c r="F31" s="39" t="s">
        <v>9</v>
      </c>
      <c r="G31" s="39" t="s">
        <v>129</v>
      </c>
      <c r="H31" s="40">
        <v>210758.38</v>
      </c>
      <c r="J31" s="55">
        <v>43678</v>
      </c>
      <c r="K31" s="8">
        <v>5038832.72</v>
      </c>
    </row>
    <row r="32" spans="1:19" x14ac:dyDescent="0.2">
      <c r="A32" s="27">
        <v>44166</v>
      </c>
      <c r="B32" s="34" t="s">
        <v>109</v>
      </c>
      <c r="C32" s="28" t="s">
        <v>91</v>
      </c>
      <c r="D32" s="48" t="s">
        <v>81</v>
      </c>
      <c r="E32" s="20" t="s">
        <v>146</v>
      </c>
      <c r="F32" s="28" t="s">
        <v>12</v>
      </c>
      <c r="G32" s="28" t="s">
        <v>129</v>
      </c>
      <c r="H32" s="29">
        <v>208644.8</v>
      </c>
      <c r="J32" s="55">
        <v>43739</v>
      </c>
      <c r="K32" s="8">
        <v>5082338.07</v>
      </c>
    </row>
    <row r="33" spans="1:11" x14ac:dyDescent="0.2">
      <c r="A33" s="38">
        <v>44166</v>
      </c>
      <c r="B33" s="44" t="s">
        <v>109</v>
      </c>
      <c r="C33" s="39" t="s">
        <v>95</v>
      </c>
      <c r="D33" s="47" t="s">
        <v>85</v>
      </c>
      <c r="E33" s="39" t="s">
        <v>35</v>
      </c>
      <c r="F33" s="39" t="s">
        <v>15</v>
      </c>
      <c r="G33" s="39" t="s">
        <v>129</v>
      </c>
      <c r="H33" s="40">
        <v>165378.6</v>
      </c>
      <c r="J33" s="55">
        <v>43770</v>
      </c>
      <c r="K33" s="8">
        <v>5137453.5599999996</v>
      </c>
    </row>
    <row r="34" spans="1:11" x14ac:dyDescent="0.2">
      <c r="A34" s="27">
        <v>44166</v>
      </c>
      <c r="B34" s="34" t="s">
        <v>109</v>
      </c>
      <c r="C34" s="28" t="s">
        <v>106</v>
      </c>
      <c r="D34" s="48" t="s">
        <v>107</v>
      </c>
      <c r="E34" s="28" t="s">
        <v>8</v>
      </c>
      <c r="F34" s="28" t="s">
        <v>12</v>
      </c>
      <c r="G34" s="28" t="s">
        <v>129</v>
      </c>
      <c r="H34" s="29">
        <v>126161.67</v>
      </c>
      <c r="J34" s="55">
        <v>43800</v>
      </c>
      <c r="K34" s="8">
        <v>5501908.3899999997</v>
      </c>
    </row>
    <row r="35" spans="1:11" x14ac:dyDescent="0.2">
      <c r="A35" s="38">
        <v>44166</v>
      </c>
      <c r="B35" s="44" t="s">
        <v>109</v>
      </c>
      <c r="C35" s="39" t="s">
        <v>94</v>
      </c>
      <c r="D35" s="47" t="s">
        <v>84</v>
      </c>
      <c r="E35" s="39" t="s">
        <v>35</v>
      </c>
      <c r="F35" s="39" t="s">
        <v>12</v>
      </c>
      <c r="G35" s="39" t="s">
        <v>129</v>
      </c>
      <c r="H35" s="40">
        <v>95574.2</v>
      </c>
      <c r="J35" s="55">
        <v>43831</v>
      </c>
      <c r="K35" s="8">
        <v>5235010.3900000006</v>
      </c>
    </row>
    <row r="36" spans="1:11" x14ac:dyDescent="0.2">
      <c r="A36" s="27">
        <v>44166</v>
      </c>
      <c r="B36" s="34" t="s">
        <v>109</v>
      </c>
      <c r="C36" s="28" t="s">
        <v>98</v>
      </c>
      <c r="D36" s="48" t="s">
        <v>14</v>
      </c>
      <c r="E36" s="28" t="s">
        <v>8</v>
      </c>
      <c r="F36" s="28" t="s">
        <v>15</v>
      </c>
      <c r="G36" s="28" t="s">
        <v>129</v>
      </c>
      <c r="H36" s="29">
        <v>87391.62</v>
      </c>
      <c r="J36" s="55">
        <v>43862</v>
      </c>
      <c r="K36" s="8">
        <v>5537386.25</v>
      </c>
    </row>
    <row r="37" spans="1:11" x14ac:dyDescent="0.2">
      <c r="A37" s="38">
        <v>44166</v>
      </c>
      <c r="B37" s="44" t="s">
        <v>109</v>
      </c>
      <c r="C37" s="39" t="s">
        <v>93</v>
      </c>
      <c r="D37" s="47" t="s">
        <v>83</v>
      </c>
      <c r="E37" s="39" t="s">
        <v>35</v>
      </c>
      <c r="F37" s="39" t="s">
        <v>15</v>
      </c>
      <c r="G37" s="39" t="s">
        <v>129</v>
      </c>
      <c r="H37" s="40">
        <v>82935</v>
      </c>
      <c r="J37" s="55">
        <v>43922</v>
      </c>
      <c r="K37" s="8">
        <v>6395014.0300000003</v>
      </c>
    </row>
    <row r="38" spans="1:11" x14ac:dyDescent="0.2">
      <c r="A38" s="27">
        <v>44166</v>
      </c>
      <c r="B38" s="34" t="s">
        <v>109</v>
      </c>
      <c r="C38" s="28" t="s">
        <v>108</v>
      </c>
      <c r="D38" s="48" t="s">
        <v>47</v>
      </c>
      <c r="E38" s="28" t="s">
        <v>8</v>
      </c>
      <c r="F38" s="28" t="s">
        <v>12</v>
      </c>
      <c r="G38" s="28" t="s">
        <v>129</v>
      </c>
      <c r="H38" s="29">
        <v>77581.960000000006</v>
      </c>
      <c r="J38" s="55">
        <v>43952</v>
      </c>
      <c r="K38" s="8">
        <v>7237885.4300000006</v>
      </c>
    </row>
    <row r="39" spans="1:11" x14ac:dyDescent="0.2">
      <c r="A39" s="38">
        <v>44166</v>
      </c>
      <c r="B39" s="44" t="s">
        <v>109</v>
      </c>
      <c r="C39" s="39" t="s">
        <v>37</v>
      </c>
      <c r="D39" s="47" t="s">
        <v>38</v>
      </c>
      <c r="E39" s="39" t="s">
        <v>8</v>
      </c>
      <c r="F39" s="39" t="s">
        <v>12</v>
      </c>
      <c r="G39" s="39" t="s">
        <v>129</v>
      </c>
      <c r="H39" s="40">
        <v>64072.12</v>
      </c>
      <c r="J39" s="55">
        <v>43983</v>
      </c>
      <c r="K39" s="8">
        <v>7764298.0251120012</v>
      </c>
    </row>
    <row r="40" spans="1:11" x14ac:dyDescent="0.2">
      <c r="A40" s="27">
        <v>44166</v>
      </c>
      <c r="B40" s="34" t="s">
        <v>109</v>
      </c>
      <c r="C40" s="28" t="s">
        <v>92</v>
      </c>
      <c r="D40" s="48" t="s">
        <v>82</v>
      </c>
      <c r="E40" s="28" t="s">
        <v>35</v>
      </c>
      <c r="F40" s="28" t="s">
        <v>12</v>
      </c>
      <c r="G40" s="28" t="s">
        <v>129</v>
      </c>
      <c r="H40" s="29">
        <v>29764.799999999999</v>
      </c>
      <c r="J40" s="55">
        <v>44013</v>
      </c>
      <c r="K40" s="8">
        <v>8607592.6799999997</v>
      </c>
    </row>
    <row r="41" spans="1:11" x14ac:dyDescent="0.2">
      <c r="A41" s="38">
        <v>44166</v>
      </c>
      <c r="B41" s="44" t="s">
        <v>109</v>
      </c>
      <c r="C41" s="39" t="s">
        <v>97</v>
      </c>
      <c r="D41" s="47" t="s">
        <v>87</v>
      </c>
      <c r="E41" s="39" t="s">
        <v>35</v>
      </c>
      <c r="F41" s="39" t="s">
        <v>15</v>
      </c>
      <c r="G41" s="39" t="s">
        <v>129</v>
      </c>
      <c r="H41" s="40">
        <v>19269.599999999999</v>
      </c>
      <c r="J41" s="55">
        <v>44044</v>
      </c>
      <c r="K41" s="8">
        <v>8950012.6800000016</v>
      </c>
    </row>
    <row r="42" spans="1:11" x14ac:dyDescent="0.2">
      <c r="A42" s="27">
        <v>44166</v>
      </c>
      <c r="B42" s="34" t="s">
        <v>109</v>
      </c>
      <c r="C42" s="28" t="s">
        <v>27</v>
      </c>
      <c r="D42" s="48" t="s">
        <v>28</v>
      </c>
      <c r="E42" s="20" t="s">
        <v>146</v>
      </c>
      <c r="F42" s="28" t="s">
        <v>12</v>
      </c>
      <c r="G42" s="28" t="s">
        <v>129</v>
      </c>
      <c r="H42" s="29">
        <v>0</v>
      </c>
      <c r="J42" s="55">
        <v>44136</v>
      </c>
      <c r="K42" s="8">
        <v>9008171.4100000001</v>
      </c>
    </row>
    <row r="43" spans="1:11" x14ac:dyDescent="0.2">
      <c r="A43" s="38">
        <v>44166</v>
      </c>
      <c r="B43" s="44" t="s">
        <v>109</v>
      </c>
      <c r="C43" s="39" t="s">
        <v>54</v>
      </c>
      <c r="D43" s="47"/>
      <c r="E43" s="39" t="s">
        <v>56</v>
      </c>
      <c r="F43" s="39" t="s">
        <v>56</v>
      </c>
      <c r="G43" s="39" t="s">
        <v>174</v>
      </c>
      <c r="H43" s="40">
        <f>191945.08+74877.54</f>
        <v>266822.62</v>
      </c>
      <c r="J43" s="55">
        <v>44166</v>
      </c>
      <c r="K43" s="8">
        <v>9273470.589999998</v>
      </c>
    </row>
    <row r="44" spans="1:11" x14ac:dyDescent="0.2">
      <c r="A44" s="27">
        <v>44166</v>
      </c>
      <c r="B44" s="34" t="s">
        <v>109</v>
      </c>
      <c r="C44" s="28" t="s">
        <v>57</v>
      </c>
      <c r="D44" s="48"/>
      <c r="E44" s="28" t="s">
        <v>56</v>
      </c>
      <c r="F44" s="28" t="s">
        <v>56</v>
      </c>
      <c r="G44" s="28" t="s">
        <v>174</v>
      </c>
      <c r="H44" s="29">
        <v>36348.57</v>
      </c>
      <c r="J44" s="55">
        <v>44197</v>
      </c>
      <c r="K44" s="8">
        <v>9434555.0800000001</v>
      </c>
    </row>
    <row r="45" spans="1:11" x14ac:dyDescent="0.2">
      <c r="A45" s="38">
        <v>44166</v>
      </c>
      <c r="B45" s="44" t="s">
        <v>109</v>
      </c>
      <c r="C45" s="39" t="s">
        <v>58</v>
      </c>
      <c r="D45" s="47"/>
      <c r="E45" s="39" t="s">
        <v>56</v>
      </c>
      <c r="F45" s="39" t="s">
        <v>56</v>
      </c>
      <c r="G45" s="39" t="s">
        <v>174</v>
      </c>
      <c r="H45" s="40">
        <f>48967.43+207754.1+40000+4900</f>
        <v>301621.53000000003</v>
      </c>
      <c r="J45" s="55">
        <v>44228</v>
      </c>
      <c r="K45" s="8">
        <v>9615718.1000000015</v>
      </c>
    </row>
    <row r="46" spans="1:11" x14ac:dyDescent="0.2">
      <c r="A46" s="27">
        <v>44166</v>
      </c>
      <c r="B46" s="34" t="s">
        <v>109</v>
      </c>
      <c r="C46" s="28" t="s">
        <v>60</v>
      </c>
      <c r="D46" s="48"/>
      <c r="E46" s="28" t="s">
        <v>62</v>
      </c>
      <c r="F46" s="28" t="s">
        <v>63</v>
      </c>
      <c r="G46" s="28" t="s">
        <v>174</v>
      </c>
      <c r="H46" s="29">
        <v>80000</v>
      </c>
      <c r="J46" s="55">
        <v>44256</v>
      </c>
      <c r="K46" s="8">
        <v>9761430.0329999998</v>
      </c>
    </row>
    <row r="47" spans="1:11" x14ac:dyDescent="0.2">
      <c r="A47" s="38">
        <v>44166</v>
      </c>
      <c r="B47" s="44" t="s">
        <v>109</v>
      </c>
      <c r="C47" s="39" t="s">
        <v>64</v>
      </c>
      <c r="D47" s="47"/>
      <c r="E47" s="39" t="s">
        <v>56</v>
      </c>
      <c r="F47" s="39" t="s">
        <v>66</v>
      </c>
      <c r="G47" s="39" t="s">
        <v>174</v>
      </c>
      <c r="H47" s="40">
        <v>1000000</v>
      </c>
    </row>
    <row r="48" spans="1:11" x14ac:dyDescent="0.2">
      <c r="A48" s="27">
        <v>44166</v>
      </c>
      <c r="B48" s="34" t="s">
        <v>109</v>
      </c>
      <c r="C48" s="28" t="s">
        <v>67</v>
      </c>
      <c r="D48" s="48"/>
      <c r="E48" s="28" t="s">
        <v>68</v>
      </c>
      <c r="F48" s="28" t="s">
        <v>12</v>
      </c>
      <c r="G48" s="28" t="s">
        <v>129</v>
      </c>
      <c r="H48" s="29">
        <v>503080</v>
      </c>
    </row>
    <row r="49" spans="1:8" x14ac:dyDescent="0.2">
      <c r="A49" s="38">
        <v>44166</v>
      </c>
      <c r="B49" s="44" t="s">
        <v>109</v>
      </c>
      <c r="C49" s="39" t="s">
        <v>69</v>
      </c>
      <c r="D49" s="47"/>
      <c r="E49" s="39" t="s">
        <v>71</v>
      </c>
      <c r="F49" s="39" t="s">
        <v>15</v>
      </c>
      <c r="G49" s="39" t="s">
        <v>149</v>
      </c>
      <c r="H49" s="40">
        <v>221172.2</v>
      </c>
    </row>
    <row r="50" spans="1:8" x14ac:dyDescent="0.2">
      <c r="A50" s="27">
        <v>44166</v>
      </c>
      <c r="B50" s="34" t="s">
        <v>109</v>
      </c>
      <c r="C50" s="28" t="s">
        <v>72</v>
      </c>
      <c r="D50" s="48"/>
      <c r="E50" s="28" t="s">
        <v>71</v>
      </c>
      <c r="F50" s="28" t="s">
        <v>12</v>
      </c>
      <c r="G50" s="28" t="s">
        <v>149</v>
      </c>
      <c r="H50" s="29">
        <v>5000</v>
      </c>
    </row>
    <row r="51" spans="1:8" x14ac:dyDescent="0.2">
      <c r="A51" s="38">
        <v>44166</v>
      </c>
      <c r="B51" s="44" t="s">
        <v>109</v>
      </c>
      <c r="C51" s="39" t="s">
        <v>74</v>
      </c>
      <c r="D51" s="47"/>
      <c r="E51" s="39" t="s">
        <v>75</v>
      </c>
      <c r="F51" s="39" t="s">
        <v>75</v>
      </c>
      <c r="G51" s="39" t="s">
        <v>174</v>
      </c>
      <c r="H51" s="40">
        <v>249392.02</v>
      </c>
    </row>
    <row r="52" spans="1:8" x14ac:dyDescent="0.2">
      <c r="A52" s="27">
        <v>44197</v>
      </c>
      <c r="B52" s="34" t="s">
        <v>138</v>
      </c>
      <c r="C52" s="28" t="s">
        <v>16</v>
      </c>
      <c r="D52" s="48" t="s">
        <v>17</v>
      </c>
      <c r="E52" s="28" t="s">
        <v>8</v>
      </c>
      <c r="F52" s="28" t="s">
        <v>12</v>
      </c>
      <c r="G52" s="28" t="s">
        <v>129</v>
      </c>
      <c r="H52" s="29">
        <v>764948.44</v>
      </c>
    </row>
    <row r="53" spans="1:8" x14ac:dyDescent="0.2">
      <c r="A53" s="38">
        <v>44197</v>
      </c>
      <c r="B53" s="44" t="s">
        <v>138</v>
      </c>
      <c r="C53" s="39" t="s">
        <v>29</v>
      </c>
      <c r="D53" s="47" t="s">
        <v>30</v>
      </c>
      <c r="E53" s="39" t="s">
        <v>8</v>
      </c>
      <c r="F53" s="39" t="s">
        <v>12</v>
      </c>
      <c r="G53" s="39" t="s">
        <v>129</v>
      </c>
      <c r="H53" s="40">
        <v>690141.59</v>
      </c>
    </row>
    <row r="54" spans="1:8" x14ac:dyDescent="0.2">
      <c r="A54" s="27">
        <v>44197</v>
      </c>
      <c r="B54" s="34" t="s">
        <v>138</v>
      </c>
      <c r="C54" s="28" t="s">
        <v>21</v>
      </c>
      <c r="D54" s="48" t="s">
        <v>22</v>
      </c>
      <c r="E54" s="28" t="s">
        <v>8</v>
      </c>
      <c r="F54" s="28" t="s">
        <v>12</v>
      </c>
      <c r="G54" s="28" t="s">
        <v>129</v>
      </c>
      <c r="H54" s="29">
        <v>652833.63</v>
      </c>
    </row>
    <row r="55" spans="1:8" x14ac:dyDescent="0.2">
      <c r="A55" s="38">
        <v>44197</v>
      </c>
      <c r="B55" s="44" t="s">
        <v>138</v>
      </c>
      <c r="C55" s="39" t="s">
        <v>10</v>
      </c>
      <c r="D55" s="47" t="s">
        <v>11</v>
      </c>
      <c r="E55" s="39" t="s">
        <v>8</v>
      </c>
      <c r="F55" s="39" t="s">
        <v>12</v>
      </c>
      <c r="G55" s="39" t="s">
        <v>129</v>
      </c>
      <c r="H55" s="40">
        <v>640514.89</v>
      </c>
    </row>
    <row r="56" spans="1:8" x14ac:dyDescent="0.2">
      <c r="A56" s="27">
        <v>44197</v>
      </c>
      <c r="B56" s="34" t="s">
        <v>138</v>
      </c>
      <c r="C56" s="28" t="s">
        <v>19</v>
      </c>
      <c r="D56" s="48" t="s">
        <v>20</v>
      </c>
      <c r="E56" s="28" t="s">
        <v>8</v>
      </c>
      <c r="F56" s="28" t="s">
        <v>12</v>
      </c>
      <c r="G56" s="28" t="s">
        <v>129</v>
      </c>
      <c r="H56" s="29">
        <v>458172.68</v>
      </c>
    </row>
    <row r="57" spans="1:8" x14ac:dyDescent="0.2">
      <c r="A57" s="38">
        <v>44197</v>
      </c>
      <c r="B57" s="44" t="s">
        <v>138</v>
      </c>
      <c r="C57" s="39" t="s">
        <v>52</v>
      </c>
      <c r="D57" s="47" t="s">
        <v>53</v>
      </c>
      <c r="E57" s="39" t="s">
        <v>8</v>
      </c>
      <c r="F57" s="39" t="s">
        <v>12</v>
      </c>
      <c r="G57" s="39" t="s">
        <v>149</v>
      </c>
      <c r="H57" s="40">
        <v>365831.69</v>
      </c>
    </row>
    <row r="58" spans="1:8" x14ac:dyDescent="0.2">
      <c r="A58" s="27">
        <v>44197</v>
      </c>
      <c r="B58" s="34" t="s">
        <v>138</v>
      </c>
      <c r="C58" s="28" t="s">
        <v>42</v>
      </c>
      <c r="D58" s="48" t="s">
        <v>43</v>
      </c>
      <c r="E58" s="28" t="s">
        <v>8</v>
      </c>
      <c r="F58" s="28" t="s">
        <v>12</v>
      </c>
      <c r="G58" s="28" t="s">
        <v>129</v>
      </c>
      <c r="H58" s="29">
        <v>356863.51</v>
      </c>
    </row>
    <row r="59" spans="1:8" x14ac:dyDescent="0.2">
      <c r="A59" s="38">
        <v>44197</v>
      </c>
      <c r="B59" s="44" t="s">
        <v>138</v>
      </c>
      <c r="C59" s="39" t="s">
        <v>125</v>
      </c>
      <c r="D59" s="47" t="s">
        <v>124</v>
      </c>
      <c r="E59" s="21" t="s">
        <v>146</v>
      </c>
      <c r="F59" s="39" t="s">
        <v>12</v>
      </c>
      <c r="G59" s="39" t="s">
        <v>129</v>
      </c>
      <c r="H59" s="40">
        <v>344782.2</v>
      </c>
    </row>
    <row r="60" spans="1:8" x14ac:dyDescent="0.2">
      <c r="A60" s="27">
        <v>44197</v>
      </c>
      <c r="B60" s="34" t="s">
        <v>138</v>
      </c>
      <c r="C60" s="28" t="s">
        <v>96</v>
      </c>
      <c r="D60" s="48" t="s">
        <v>86</v>
      </c>
      <c r="E60" s="41" t="s">
        <v>35</v>
      </c>
      <c r="F60" s="28" t="s">
        <v>12</v>
      </c>
      <c r="G60" s="28" t="s">
        <v>129</v>
      </c>
      <c r="H60" s="29">
        <v>313940.8</v>
      </c>
    </row>
    <row r="61" spans="1:8" x14ac:dyDescent="0.2">
      <c r="A61" s="38">
        <v>44197</v>
      </c>
      <c r="B61" s="44" t="s">
        <v>138</v>
      </c>
      <c r="C61" s="39" t="s">
        <v>23</v>
      </c>
      <c r="D61" s="47" t="s">
        <v>24</v>
      </c>
      <c r="E61" s="39" t="s">
        <v>8</v>
      </c>
      <c r="F61" s="39" t="s">
        <v>12</v>
      </c>
      <c r="G61" s="39" t="s">
        <v>129</v>
      </c>
      <c r="H61" s="40">
        <v>299961.19</v>
      </c>
    </row>
    <row r="62" spans="1:8" x14ac:dyDescent="0.2">
      <c r="A62" s="27">
        <v>44197</v>
      </c>
      <c r="B62" s="34" t="s">
        <v>138</v>
      </c>
      <c r="C62" s="28" t="s">
        <v>25</v>
      </c>
      <c r="D62" s="48" t="s">
        <v>26</v>
      </c>
      <c r="E62" s="20" t="s">
        <v>146</v>
      </c>
      <c r="F62" s="28" t="s">
        <v>12</v>
      </c>
      <c r="G62" s="28" t="s">
        <v>129</v>
      </c>
      <c r="H62" s="29">
        <v>287190.40999999997</v>
      </c>
    </row>
    <row r="63" spans="1:8" x14ac:dyDescent="0.2">
      <c r="A63" s="38">
        <v>44197</v>
      </c>
      <c r="B63" s="44" t="s">
        <v>138</v>
      </c>
      <c r="C63" s="39" t="s">
        <v>40</v>
      </c>
      <c r="D63" s="47" t="s">
        <v>41</v>
      </c>
      <c r="E63" s="42" t="s">
        <v>8</v>
      </c>
      <c r="F63" s="39" t="s">
        <v>12</v>
      </c>
      <c r="G63" s="39" t="s">
        <v>149</v>
      </c>
      <c r="H63" s="40">
        <v>272506.53000000003</v>
      </c>
    </row>
    <row r="64" spans="1:8" x14ac:dyDescent="0.2">
      <c r="A64" s="27">
        <v>44197</v>
      </c>
      <c r="B64" s="34" t="s">
        <v>138</v>
      </c>
      <c r="C64" s="28" t="s">
        <v>44</v>
      </c>
      <c r="D64" s="48" t="s">
        <v>45</v>
      </c>
      <c r="E64" s="28" t="s">
        <v>8</v>
      </c>
      <c r="F64" s="28" t="s">
        <v>9</v>
      </c>
      <c r="G64" s="28" t="s">
        <v>129</v>
      </c>
      <c r="H64" s="29">
        <v>264884.25</v>
      </c>
    </row>
    <row r="65" spans="1:8" x14ac:dyDescent="0.2">
      <c r="A65" s="38">
        <v>44197</v>
      </c>
      <c r="B65" s="44" t="s">
        <v>138</v>
      </c>
      <c r="C65" s="39" t="s">
        <v>5</v>
      </c>
      <c r="D65" s="47" t="s">
        <v>6</v>
      </c>
      <c r="E65" s="39" t="s">
        <v>8</v>
      </c>
      <c r="F65" s="39" t="s">
        <v>9</v>
      </c>
      <c r="G65" s="39" t="s">
        <v>129</v>
      </c>
      <c r="H65" s="40">
        <v>215778.93</v>
      </c>
    </row>
    <row r="66" spans="1:8" x14ac:dyDescent="0.2">
      <c r="A66" s="27">
        <v>44197</v>
      </c>
      <c r="B66" s="34" t="s">
        <v>138</v>
      </c>
      <c r="C66" s="28" t="s">
        <v>32</v>
      </c>
      <c r="D66" s="48" t="s">
        <v>33</v>
      </c>
      <c r="E66" s="28" t="s">
        <v>8</v>
      </c>
      <c r="F66" s="28" t="s">
        <v>12</v>
      </c>
      <c r="G66" s="28" t="s">
        <v>129</v>
      </c>
      <c r="H66" s="29">
        <v>183913.44</v>
      </c>
    </row>
    <row r="67" spans="1:8" x14ac:dyDescent="0.2">
      <c r="A67" s="38">
        <v>44197</v>
      </c>
      <c r="B67" s="44" t="s">
        <v>138</v>
      </c>
      <c r="C67" s="39" t="s">
        <v>95</v>
      </c>
      <c r="D67" s="47" t="s">
        <v>85</v>
      </c>
      <c r="E67" s="39" t="s">
        <v>35</v>
      </c>
      <c r="F67" s="39" t="s">
        <v>15</v>
      </c>
      <c r="G67" s="39" t="s">
        <v>129</v>
      </c>
      <c r="H67" s="40">
        <v>132031.20000000001</v>
      </c>
    </row>
    <row r="68" spans="1:8" x14ac:dyDescent="0.2">
      <c r="A68" s="27">
        <v>44197</v>
      </c>
      <c r="B68" s="34" t="s">
        <v>138</v>
      </c>
      <c r="C68" s="28" t="s">
        <v>106</v>
      </c>
      <c r="D68" s="48" t="s">
        <v>107</v>
      </c>
      <c r="E68" s="28" t="s">
        <v>8</v>
      </c>
      <c r="F68" s="28" t="s">
        <v>12</v>
      </c>
      <c r="G68" s="28" t="s">
        <v>129</v>
      </c>
      <c r="H68" s="29">
        <v>122120.67</v>
      </c>
    </row>
    <row r="69" spans="1:8" x14ac:dyDescent="0.2">
      <c r="A69" s="38">
        <v>44197</v>
      </c>
      <c r="B69" s="44" t="s">
        <v>138</v>
      </c>
      <c r="C69" s="39" t="s">
        <v>94</v>
      </c>
      <c r="D69" s="47" t="s">
        <v>84</v>
      </c>
      <c r="E69" s="39" t="s">
        <v>35</v>
      </c>
      <c r="F69" s="39" t="s">
        <v>12</v>
      </c>
      <c r="G69" s="39" t="s">
        <v>129</v>
      </c>
      <c r="H69" s="40">
        <v>97415.2</v>
      </c>
    </row>
    <row r="70" spans="1:8" x14ac:dyDescent="0.2">
      <c r="A70" s="27">
        <v>44197</v>
      </c>
      <c r="B70" s="34" t="s">
        <v>138</v>
      </c>
      <c r="C70" s="28" t="s">
        <v>93</v>
      </c>
      <c r="D70" s="48" t="s">
        <v>83</v>
      </c>
      <c r="E70" s="28" t="s">
        <v>35</v>
      </c>
      <c r="F70" s="28" t="s">
        <v>15</v>
      </c>
      <c r="G70" s="28" t="s">
        <v>129</v>
      </c>
      <c r="H70" s="29">
        <v>91485</v>
      </c>
    </row>
    <row r="71" spans="1:8" x14ac:dyDescent="0.2">
      <c r="A71" s="38">
        <v>44197</v>
      </c>
      <c r="B71" s="44" t="s">
        <v>138</v>
      </c>
      <c r="C71" s="39" t="s">
        <v>98</v>
      </c>
      <c r="D71" s="47" t="s">
        <v>14</v>
      </c>
      <c r="E71" s="39" t="s">
        <v>8</v>
      </c>
      <c r="F71" s="39" t="s">
        <v>15</v>
      </c>
      <c r="G71" s="39" t="s">
        <v>129</v>
      </c>
      <c r="H71" s="40">
        <v>85263.26</v>
      </c>
    </row>
    <row r="72" spans="1:8" x14ac:dyDescent="0.2">
      <c r="A72" s="27">
        <v>44197</v>
      </c>
      <c r="B72" s="34" t="s">
        <v>138</v>
      </c>
      <c r="C72" s="28" t="s">
        <v>108</v>
      </c>
      <c r="D72" s="48" t="s">
        <v>47</v>
      </c>
      <c r="E72" s="28" t="s">
        <v>8</v>
      </c>
      <c r="F72" s="28" t="s">
        <v>12</v>
      </c>
      <c r="G72" s="28" t="s">
        <v>129</v>
      </c>
      <c r="H72" s="29">
        <v>73818.89</v>
      </c>
    </row>
    <row r="73" spans="1:8" x14ac:dyDescent="0.2">
      <c r="A73" s="38">
        <v>44197</v>
      </c>
      <c r="B73" s="44" t="s">
        <v>138</v>
      </c>
      <c r="C73" s="39" t="s">
        <v>37</v>
      </c>
      <c r="D73" s="47" t="s">
        <v>38</v>
      </c>
      <c r="E73" s="39" t="s">
        <v>8</v>
      </c>
      <c r="F73" s="39" t="s">
        <v>12</v>
      </c>
      <c r="G73" s="39" t="s">
        <v>129</v>
      </c>
      <c r="H73" s="40">
        <v>65090.53</v>
      </c>
    </row>
    <row r="74" spans="1:8" x14ac:dyDescent="0.2">
      <c r="A74" s="27">
        <v>44197</v>
      </c>
      <c r="B74" s="34" t="s">
        <v>138</v>
      </c>
      <c r="C74" s="28" t="s">
        <v>92</v>
      </c>
      <c r="D74" s="48" t="s">
        <v>82</v>
      </c>
      <c r="E74" s="28" t="s">
        <v>35</v>
      </c>
      <c r="F74" s="28" t="s">
        <v>12</v>
      </c>
      <c r="G74" s="28" t="s">
        <v>129</v>
      </c>
      <c r="H74" s="29">
        <v>30721.599999999999</v>
      </c>
    </row>
    <row r="75" spans="1:8" x14ac:dyDescent="0.2">
      <c r="A75" s="38">
        <v>44197</v>
      </c>
      <c r="B75" s="44" t="s">
        <v>138</v>
      </c>
      <c r="C75" s="39" t="s">
        <v>127</v>
      </c>
      <c r="D75" s="47" t="s">
        <v>128</v>
      </c>
      <c r="E75" s="39" t="s">
        <v>8</v>
      </c>
      <c r="F75" s="39" t="s">
        <v>12</v>
      </c>
      <c r="G75" s="39" t="s">
        <v>129</v>
      </c>
      <c r="H75" s="40">
        <v>29427.14</v>
      </c>
    </row>
    <row r="76" spans="1:8" x14ac:dyDescent="0.2">
      <c r="A76" s="27">
        <v>44197</v>
      </c>
      <c r="B76" s="34" t="s">
        <v>138</v>
      </c>
      <c r="C76" s="28" t="s">
        <v>97</v>
      </c>
      <c r="D76" s="48" t="s">
        <v>87</v>
      </c>
      <c r="E76" s="28" t="s">
        <v>35</v>
      </c>
      <c r="F76" s="28" t="s">
        <v>15</v>
      </c>
      <c r="G76" s="28" t="s">
        <v>129</v>
      </c>
      <c r="H76" s="29">
        <v>18580.8</v>
      </c>
    </row>
    <row r="77" spans="1:8" x14ac:dyDescent="0.2">
      <c r="A77" s="38">
        <v>44197</v>
      </c>
      <c r="B77" s="44" t="s">
        <v>138</v>
      </c>
      <c r="C77" s="39" t="s">
        <v>115</v>
      </c>
      <c r="D77" s="47" t="s">
        <v>111</v>
      </c>
      <c r="E77" s="39" t="s">
        <v>8</v>
      </c>
      <c r="F77" s="39" t="s">
        <v>75</v>
      </c>
      <c r="G77" s="39" t="s">
        <v>174</v>
      </c>
      <c r="H77" s="40">
        <v>8002.74</v>
      </c>
    </row>
    <row r="78" spans="1:8" x14ac:dyDescent="0.2">
      <c r="A78" s="27">
        <v>44197</v>
      </c>
      <c r="B78" s="34" t="s">
        <v>138</v>
      </c>
      <c r="C78" s="28" t="s">
        <v>116</v>
      </c>
      <c r="D78" s="48" t="s">
        <v>112</v>
      </c>
      <c r="E78" s="28" t="s">
        <v>8</v>
      </c>
      <c r="F78" s="28" t="s">
        <v>75</v>
      </c>
      <c r="G78" s="28" t="s">
        <v>174</v>
      </c>
      <c r="H78" s="29">
        <v>7975.7</v>
      </c>
    </row>
    <row r="79" spans="1:8" x14ac:dyDescent="0.2">
      <c r="A79" s="38">
        <v>44197</v>
      </c>
      <c r="B79" s="44" t="s">
        <v>138</v>
      </c>
      <c r="C79" s="39" t="s">
        <v>117</v>
      </c>
      <c r="D79" s="47" t="s">
        <v>113</v>
      </c>
      <c r="E79" s="39" t="s">
        <v>8</v>
      </c>
      <c r="F79" s="39" t="s">
        <v>75</v>
      </c>
      <c r="G79" s="39" t="s">
        <v>174</v>
      </c>
      <c r="H79" s="40">
        <v>7963.01</v>
      </c>
    </row>
    <row r="80" spans="1:8" x14ac:dyDescent="0.2">
      <c r="A80" s="27">
        <v>44197</v>
      </c>
      <c r="B80" s="34" t="s">
        <v>138</v>
      </c>
      <c r="C80" s="28" t="s">
        <v>119</v>
      </c>
      <c r="D80" s="48" t="s">
        <v>118</v>
      </c>
      <c r="E80" s="28" t="s">
        <v>8</v>
      </c>
      <c r="F80" s="28" t="s">
        <v>75</v>
      </c>
      <c r="G80" s="28" t="s">
        <v>174</v>
      </c>
      <c r="H80" s="29">
        <v>7961.06</v>
      </c>
    </row>
    <row r="81" spans="1:8" x14ac:dyDescent="0.2">
      <c r="A81" s="38">
        <v>44197</v>
      </c>
      <c r="B81" s="44" t="s">
        <v>138</v>
      </c>
      <c r="C81" s="39" t="s">
        <v>114</v>
      </c>
      <c r="D81" s="47" t="s">
        <v>110</v>
      </c>
      <c r="E81" s="39" t="s">
        <v>8</v>
      </c>
      <c r="F81" s="39" t="s">
        <v>75</v>
      </c>
      <c r="G81" s="39" t="s">
        <v>174</v>
      </c>
      <c r="H81" s="40">
        <v>3990.55</v>
      </c>
    </row>
    <row r="82" spans="1:8" x14ac:dyDescent="0.2">
      <c r="A82" s="27">
        <v>44197</v>
      </c>
      <c r="B82" s="34" t="s">
        <v>138</v>
      </c>
      <c r="C82" s="28" t="s">
        <v>122</v>
      </c>
      <c r="D82" s="48" t="s">
        <v>123</v>
      </c>
      <c r="E82" s="28" t="s">
        <v>8</v>
      </c>
      <c r="F82" s="28" t="s">
        <v>75</v>
      </c>
      <c r="G82" s="28" t="s">
        <v>174</v>
      </c>
      <c r="H82" s="29">
        <v>3972.38</v>
      </c>
    </row>
    <row r="83" spans="1:8" x14ac:dyDescent="0.2">
      <c r="A83" s="38">
        <v>44197</v>
      </c>
      <c r="B83" s="44" t="s">
        <v>138</v>
      </c>
      <c r="C83" s="39" t="s">
        <v>91</v>
      </c>
      <c r="D83" s="47" t="s">
        <v>81</v>
      </c>
      <c r="E83" s="21" t="s">
        <v>146</v>
      </c>
      <c r="F83" s="39" t="s">
        <v>12</v>
      </c>
      <c r="G83" s="39" t="s">
        <v>129</v>
      </c>
      <c r="H83" s="40">
        <v>0</v>
      </c>
    </row>
    <row r="84" spans="1:8" x14ac:dyDescent="0.2">
      <c r="A84" s="27">
        <v>44197</v>
      </c>
      <c r="B84" s="34" t="s">
        <v>138</v>
      </c>
      <c r="C84" s="28" t="s">
        <v>27</v>
      </c>
      <c r="D84" s="48" t="s">
        <v>28</v>
      </c>
      <c r="E84" s="20" t="s">
        <v>146</v>
      </c>
      <c r="F84" s="28" t="s">
        <v>12</v>
      </c>
      <c r="G84" s="28" t="s">
        <v>129</v>
      </c>
      <c r="H84" s="29">
        <v>0</v>
      </c>
    </row>
    <row r="85" spans="1:8" x14ac:dyDescent="0.2">
      <c r="A85" s="38">
        <v>44197</v>
      </c>
      <c r="B85" s="44" t="s">
        <v>138</v>
      </c>
      <c r="C85" s="39" t="s">
        <v>54</v>
      </c>
      <c r="D85" s="47"/>
      <c r="E85" s="42" t="s">
        <v>56</v>
      </c>
      <c r="F85" s="39" t="s">
        <v>56</v>
      </c>
      <c r="G85" s="39" t="s">
        <v>174</v>
      </c>
      <c r="H85" s="40">
        <f>32238.18+161955.49</f>
        <v>194193.66999999998</v>
      </c>
    </row>
    <row r="86" spans="1:8" x14ac:dyDescent="0.2">
      <c r="A86" s="27">
        <v>44197</v>
      </c>
      <c r="B86" s="34" t="s">
        <v>138</v>
      </c>
      <c r="C86" s="28" t="s">
        <v>57</v>
      </c>
      <c r="D86" s="48"/>
      <c r="E86" s="28" t="s">
        <v>56</v>
      </c>
      <c r="F86" s="28" t="s">
        <v>56</v>
      </c>
      <c r="G86" s="28" t="s">
        <v>174</v>
      </c>
      <c r="H86" s="29">
        <v>230.45</v>
      </c>
    </row>
    <row r="87" spans="1:8" x14ac:dyDescent="0.2">
      <c r="A87" s="38">
        <v>44197</v>
      </c>
      <c r="B87" s="44" t="s">
        <v>138</v>
      </c>
      <c r="C87" s="39" t="s">
        <v>58</v>
      </c>
      <c r="D87" s="47"/>
      <c r="E87" s="39" t="s">
        <v>56</v>
      </c>
      <c r="F87" s="39" t="s">
        <v>56</v>
      </c>
      <c r="G87" s="39" t="s">
        <v>174</v>
      </c>
      <c r="H87" s="40">
        <f>169069.36+40000+4900+40256.46</f>
        <v>254225.81999999998</v>
      </c>
    </row>
    <row r="88" spans="1:8" x14ac:dyDescent="0.2">
      <c r="A88" s="27">
        <v>44197</v>
      </c>
      <c r="B88" s="34" t="s">
        <v>138</v>
      </c>
      <c r="C88" s="28" t="s">
        <v>60</v>
      </c>
      <c r="D88" s="48"/>
      <c r="E88" s="28" t="s">
        <v>62</v>
      </c>
      <c r="F88" s="28" t="s">
        <v>63</v>
      </c>
      <c r="G88" s="28" t="s">
        <v>174</v>
      </c>
      <c r="H88" s="29">
        <v>80000</v>
      </c>
    </row>
    <row r="89" spans="1:8" x14ac:dyDescent="0.2">
      <c r="A89" s="38">
        <v>44197</v>
      </c>
      <c r="B89" s="44" t="s">
        <v>138</v>
      </c>
      <c r="C89" s="39" t="s">
        <v>64</v>
      </c>
      <c r="D89" s="47"/>
      <c r="E89" s="39" t="s">
        <v>56</v>
      </c>
      <c r="F89" s="39" t="s">
        <v>66</v>
      </c>
      <c r="G89" s="39" t="s">
        <v>174</v>
      </c>
      <c r="H89" s="40">
        <v>1000000</v>
      </c>
    </row>
    <row r="90" spans="1:8" x14ac:dyDescent="0.2">
      <c r="A90" s="27">
        <v>44197</v>
      </c>
      <c r="B90" s="34" t="s">
        <v>138</v>
      </c>
      <c r="C90" s="28" t="s">
        <v>67</v>
      </c>
      <c r="D90" s="48"/>
      <c r="E90" s="28" t="s">
        <v>68</v>
      </c>
      <c r="F90" s="28" t="s">
        <v>12</v>
      </c>
      <c r="G90" s="28" t="s">
        <v>129</v>
      </c>
      <c r="H90" s="29">
        <v>507120</v>
      </c>
    </row>
    <row r="91" spans="1:8" x14ac:dyDescent="0.2">
      <c r="A91" s="38">
        <v>44197</v>
      </c>
      <c r="B91" s="44" t="s">
        <v>138</v>
      </c>
      <c r="C91" s="39" t="s">
        <v>69</v>
      </c>
      <c r="D91" s="47"/>
      <c r="E91" s="39" t="s">
        <v>71</v>
      </c>
      <c r="F91" s="39" t="s">
        <v>15</v>
      </c>
      <c r="G91" s="39" t="s">
        <v>149</v>
      </c>
      <c r="H91" s="40">
        <v>226867.57</v>
      </c>
    </row>
    <row r="92" spans="1:8" x14ac:dyDescent="0.2">
      <c r="A92" s="27">
        <v>44197</v>
      </c>
      <c r="B92" s="34" t="s">
        <v>138</v>
      </c>
      <c r="C92" s="28" t="s">
        <v>72</v>
      </c>
      <c r="D92" s="48"/>
      <c r="E92" s="28" t="s">
        <v>71</v>
      </c>
      <c r="F92" s="28" t="s">
        <v>12</v>
      </c>
      <c r="G92" s="28" t="s">
        <v>149</v>
      </c>
      <c r="H92" s="29">
        <v>4000</v>
      </c>
    </row>
    <row r="93" spans="1:8" x14ac:dyDescent="0.2">
      <c r="A93" s="38">
        <v>44197</v>
      </c>
      <c r="B93" s="44" t="s">
        <v>138</v>
      </c>
      <c r="C93" s="39" t="s">
        <v>74</v>
      </c>
      <c r="D93" s="47"/>
      <c r="E93" s="39" t="s">
        <v>75</v>
      </c>
      <c r="F93" s="39" t="s">
        <v>75</v>
      </c>
      <c r="G93" s="39" t="s">
        <v>174</v>
      </c>
      <c r="H93" s="40">
        <v>249924.02</v>
      </c>
    </row>
    <row r="94" spans="1:8" x14ac:dyDescent="0.2">
      <c r="A94" s="27">
        <v>44197</v>
      </c>
      <c r="B94" s="34" t="s">
        <v>138</v>
      </c>
      <c r="C94" s="28" t="s">
        <v>120</v>
      </c>
      <c r="D94" s="48"/>
      <c r="E94" s="28" t="s">
        <v>75</v>
      </c>
      <c r="F94" s="28" t="s">
        <v>75</v>
      </c>
      <c r="G94" s="28" t="s">
        <v>174</v>
      </c>
      <c r="H94" s="29">
        <v>19909.64</v>
      </c>
    </row>
    <row r="95" spans="1:8" x14ac:dyDescent="0.2">
      <c r="A95" s="38">
        <v>44228</v>
      </c>
      <c r="B95" s="44" t="s">
        <v>172</v>
      </c>
      <c r="C95" s="39" t="s">
        <v>29</v>
      </c>
      <c r="D95" s="47" t="s">
        <v>30</v>
      </c>
      <c r="E95" s="39" t="s">
        <v>8</v>
      </c>
      <c r="F95" s="39" t="s">
        <v>12</v>
      </c>
      <c r="G95" s="39" t="s">
        <v>129</v>
      </c>
      <c r="H95" s="40">
        <v>595913.78</v>
      </c>
    </row>
    <row r="96" spans="1:8" x14ac:dyDescent="0.2">
      <c r="A96" s="27">
        <v>44228</v>
      </c>
      <c r="B96" s="34" t="s">
        <v>172</v>
      </c>
      <c r="C96" s="28" t="s">
        <v>16</v>
      </c>
      <c r="D96" s="48" t="s">
        <v>17</v>
      </c>
      <c r="E96" s="28" t="s">
        <v>8</v>
      </c>
      <c r="F96" s="28" t="s">
        <v>12</v>
      </c>
      <c r="G96" s="28" t="s">
        <v>129</v>
      </c>
      <c r="H96" s="29">
        <v>463154.49</v>
      </c>
    </row>
    <row r="97" spans="1:8" x14ac:dyDescent="0.2">
      <c r="A97" s="38">
        <v>44228</v>
      </c>
      <c r="B97" s="44" t="s">
        <v>172</v>
      </c>
      <c r="C97" s="39" t="s">
        <v>21</v>
      </c>
      <c r="D97" s="47" t="s">
        <v>22</v>
      </c>
      <c r="E97" s="39" t="s">
        <v>8</v>
      </c>
      <c r="F97" s="39" t="s">
        <v>12</v>
      </c>
      <c r="G97" s="39" t="s">
        <v>129</v>
      </c>
      <c r="H97" s="40">
        <v>374206.71999999997</v>
      </c>
    </row>
    <row r="98" spans="1:8" x14ac:dyDescent="0.2">
      <c r="A98" s="27">
        <v>44228</v>
      </c>
      <c r="B98" s="34" t="s">
        <v>172</v>
      </c>
      <c r="C98" s="28" t="s">
        <v>170</v>
      </c>
      <c r="D98" s="48" t="s">
        <v>163</v>
      </c>
      <c r="E98" s="28" t="s">
        <v>35</v>
      </c>
      <c r="F98" s="28" t="s">
        <v>12</v>
      </c>
      <c r="G98" s="28" t="s">
        <v>129</v>
      </c>
      <c r="H98" s="29">
        <v>318084</v>
      </c>
    </row>
    <row r="99" spans="1:8" x14ac:dyDescent="0.2">
      <c r="A99" s="38">
        <v>44228</v>
      </c>
      <c r="B99" s="44" t="s">
        <v>172</v>
      </c>
      <c r="C99" s="39" t="s">
        <v>23</v>
      </c>
      <c r="D99" s="47" t="s">
        <v>24</v>
      </c>
      <c r="E99" s="39" t="s">
        <v>8</v>
      </c>
      <c r="F99" s="39" t="s">
        <v>12</v>
      </c>
      <c r="G99" s="39" t="s">
        <v>129</v>
      </c>
      <c r="H99" s="40">
        <v>306567.36</v>
      </c>
    </row>
    <row r="100" spans="1:8" x14ac:dyDescent="0.2">
      <c r="A100" s="27">
        <v>44228</v>
      </c>
      <c r="B100" s="34" t="s">
        <v>172</v>
      </c>
      <c r="C100" s="28" t="s">
        <v>96</v>
      </c>
      <c r="D100" s="48" t="s">
        <v>86</v>
      </c>
      <c r="E100" s="28" t="s">
        <v>35</v>
      </c>
      <c r="F100" s="28" t="s">
        <v>12</v>
      </c>
      <c r="G100" s="28" t="s">
        <v>129</v>
      </c>
      <c r="H100" s="29">
        <v>300291.20000000001</v>
      </c>
    </row>
    <row r="101" spans="1:8" x14ac:dyDescent="0.2">
      <c r="A101" s="38">
        <v>44228</v>
      </c>
      <c r="B101" s="44" t="s">
        <v>172</v>
      </c>
      <c r="C101" s="39" t="s">
        <v>40</v>
      </c>
      <c r="D101" s="47" t="s">
        <v>41</v>
      </c>
      <c r="E101" s="39" t="s">
        <v>8</v>
      </c>
      <c r="F101" s="39" t="s">
        <v>12</v>
      </c>
      <c r="G101" s="39" t="s">
        <v>149</v>
      </c>
      <c r="H101" s="40">
        <v>298443.49</v>
      </c>
    </row>
    <row r="102" spans="1:8" x14ac:dyDescent="0.2">
      <c r="A102" s="27">
        <v>44228</v>
      </c>
      <c r="B102" s="34" t="s">
        <v>172</v>
      </c>
      <c r="C102" s="28" t="s">
        <v>42</v>
      </c>
      <c r="D102" s="48" t="s">
        <v>43</v>
      </c>
      <c r="E102" s="28" t="s">
        <v>8</v>
      </c>
      <c r="F102" s="28" t="s">
        <v>12</v>
      </c>
      <c r="G102" s="28" t="s">
        <v>129</v>
      </c>
      <c r="H102" s="29">
        <v>276799.64</v>
      </c>
    </row>
    <row r="103" spans="1:8" x14ac:dyDescent="0.2">
      <c r="A103" s="38">
        <v>44228</v>
      </c>
      <c r="B103" s="44" t="s">
        <v>172</v>
      </c>
      <c r="C103" s="39" t="s">
        <v>19</v>
      </c>
      <c r="D103" s="47" t="s">
        <v>20</v>
      </c>
      <c r="E103" s="39" t="s">
        <v>8</v>
      </c>
      <c r="F103" s="39" t="s">
        <v>12</v>
      </c>
      <c r="G103" s="39" t="s">
        <v>129</v>
      </c>
      <c r="H103" s="40">
        <v>271826.84999999998</v>
      </c>
    </row>
    <row r="104" spans="1:8" x14ac:dyDescent="0.2">
      <c r="A104" s="27">
        <v>44228</v>
      </c>
      <c r="B104" s="34" t="s">
        <v>172</v>
      </c>
      <c r="C104" s="28" t="s">
        <v>52</v>
      </c>
      <c r="D104" s="48" t="s">
        <v>53</v>
      </c>
      <c r="E104" s="28" t="s">
        <v>8</v>
      </c>
      <c r="F104" s="28" t="s">
        <v>12</v>
      </c>
      <c r="G104" s="28" t="s">
        <v>149</v>
      </c>
      <c r="H104" s="29">
        <v>265924.26</v>
      </c>
    </row>
    <row r="105" spans="1:8" x14ac:dyDescent="0.2">
      <c r="A105" s="38">
        <v>44228</v>
      </c>
      <c r="B105" s="44" t="s">
        <v>172</v>
      </c>
      <c r="C105" s="39" t="s">
        <v>32</v>
      </c>
      <c r="D105" s="47" t="s">
        <v>33</v>
      </c>
      <c r="E105" s="39" t="s">
        <v>8</v>
      </c>
      <c r="F105" s="39" t="s">
        <v>12</v>
      </c>
      <c r="G105" s="39" t="s">
        <v>129</v>
      </c>
      <c r="H105" s="40">
        <v>144677.34</v>
      </c>
    </row>
    <row r="106" spans="1:8" x14ac:dyDescent="0.2">
      <c r="A106" s="27">
        <v>44228</v>
      </c>
      <c r="B106" s="34" t="s">
        <v>172</v>
      </c>
      <c r="C106" s="28" t="s">
        <v>95</v>
      </c>
      <c r="D106" s="48" t="s">
        <v>85</v>
      </c>
      <c r="E106" s="28" t="s">
        <v>35</v>
      </c>
      <c r="F106" s="28" t="s">
        <v>15</v>
      </c>
      <c r="G106" s="28" t="s">
        <v>129</v>
      </c>
      <c r="H106" s="29">
        <v>132031.20000000001</v>
      </c>
    </row>
    <row r="107" spans="1:8" x14ac:dyDescent="0.2">
      <c r="A107" s="38">
        <v>44228</v>
      </c>
      <c r="B107" s="44" t="s">
        <v>172</v>
      </c>
      <c r="C107" s="39" t="s">
        <v>106</v>
      </c>
      <c r="D107" s="47" t="s">
        <v>107</v>
      </c>
      <c r="E107" s="39" t="s">
        <v>8</v>
      </c>
      <c r="F107" s="39" t="s">
        <v>12</v>
      </c>
      <c r="G107" s="39" t="s">
        <v>129</v>
      </c>
      <c r="H107" s="40">
        <v>129175.31</v>
      </c>
    </row>
    <row r="108" spans="1:8" x14ac:dyDescent="0.2">
      <c r="A108" s="27">
        <v>44228</v>
      </c>
      <c r="B108" s="34" t="s">
        <v>172</v>
      </c>
      <c r="C108" s="28" t="s">
        <v>168</v>
      </c>
      <c r="D108" s="48" t="s">
        <v>169</v>
      </c>
      <c r="E108" s="28" t="s">
        <v>8</v>
      </c>
      <c r="F108" s="28" t="s">
        <v>12</v>
      </c>
      <c r="G108" s="28" t="s">
        <v>129</v>
      </c>
      <c r="H108" s="29">
        <v>85479.72</v>
      </c>
    </row>
    <row r="109" spans="1:8" x14ac:dyDescent="0.2">
      <c r="A109" s="38">
        <v>44228</v>
      </c>
      <c r="B109" s="44" t="s">
        <v>172</v>
      </c>
      <c r="C109" s="39" t="s">
        <v>108</v>
      </c>
      <c r="D109" s="47" t="s">
        <v>47</v>
      </c>
      <c r="E109" s="39" t="s">
        <v>8</v>
      </c>
      <c r="F109" s="39" t="s">
        <v>12</v>
      </c>
      <c r="G109" s="39" t="s">
        <v>129</v>
      </c>
      <c r="H109" s="40">
        <v>70335.199999999997</v>
      </c>
    </row>
    <row r="110" spans="1:8" x14ac:dyDescent="0.2">
      <c r="A110" s="27">
        <v>44228</v>
      </c>
      <c r="B110" s="34" t="s">
        <v>172</v>
      </c>
      <c r="C110" s="28" t="s">
        <v>127</v>
      </c>
      <c r="D110" s="48" t="s">
        <v>128</v>
      </c>
      <c r="E110" s="28" t="s">
        <v>8</v>
      </c>
      <c r="F110" s="28" t="s">
        <v>12</v>
      </c>
      <c r="G110" s="28" t="s">
        <v>129</v>
      </c>
      <c r="H110" s="29">
        <v>58551.21</v>
      </c>
    </row>
    <row r="111" spans="1:8" x14ac:dyDescent="0.2">
      <c r="A111" s="38">
        <v>44228</v>
      </c>
      <c r="B111" s="44" t="s">
        <v>172</v>
      </c>
      <c r="C111" s="39" t="s">
        <v>92</v>
      </c>
      <c r="D111" s="47" t="s">
        <v>82</v>
      </c>
      <c r="E111" s="39" t="s">
        <v>35</v>
      </c>
      <c r="F111" s="39" t="s">
        <v>12</v>
      </c>
      <c r="G111" s="39" t="s">
        <v>129</v>
      </c>
      <c r="H111" s="40">
        <v>31512</v>
      </c>
    </row>
    <row r="112" spans="1:8" x14ac:dyDescent="0.2">
      <c r="A112" s="27">
        <v>44228</v>
      </c>
      <c r="B112" s="34" t="s">
        <v>172</v>
      </c>
      <c r="C112" s="28" t="s">
        <v>98</v>
      </c>
      <c r="D112" s="48" t="s">
        <v>14</v>
      </c>
      <c r="E112" s="28" t="s">
        <v>8</v>
      </c>
      <c r="F112" s="28" t="s">
        <v>15</v>
      </c>
      <c r="G112" s="28" t="s">
        <v>129</v>
      </c>
      <c r="H112" s="29">
        <v>14998.41</v>
      </c>
    </row>
    <row r="113" spans="1:8" x14ac:dyDescent="0.2">
      <c r="A113" s="38">
        <v>44228</v>
      </c>
      <c r="B113" s="44" t="s">
        <v>172</v>
      </c>
      <c r="C113" s="39" t="s">
        <v>115</v>
      </c>
      <c r="D113" s="47" t="s">
        <v>111</v>
      </c>
      <c r="E113" s="39" t="s">
        <v>8</v>
      </c>
      <c r="F113" s="39" t="s">
        <v>75</v>
      </c>
      <c r="G113" s="39" t="s">
        <v>174</v>
      </c>
      <c r="H113" s="40">
        <v>12104.04</v>
      </c>
    </row>
    <row r="114" spans="1:8" x14ac:dyDescent="0.2">
      <c r="A114" s="27">
        <v>44228</v>
      </c>
      <c r="B114" s="34" t="s">
        <v>172</v>
      </c>
      <c r="C114" s="28" t="s">
        <v>119</v>
      </c>
      <c r="D114" s="48" t="s">
        <v>118</v>
      </c>
      <c r="E114" s="28" t="s">
        <v>8</v>
      </c>
      <c r="F114" s="28" t="s">
        <v>75</v>
      </c>
      <c r="G114" s="28" t="s">
        <v>174</v>
      </c>
      <c r="H114" s="29">
        <v>12014.6</v>
      </c>
    </row>
    <row r="115" spans="1:8" x14ac:dyDescent="0.2">
      <c r="A115" s="38">
        <v>44228</v>
      </c>
      <c r="B115" s="44" t="s">
        <v>172</v>
      </c>
      <c r="C115" s="39" t="s">
        <v>117</v>
      </c>
      <c r="D115" s="47" t="s">
        <v>113</v>
      </c>
      <c r="E115" s="39" t="s">
        <v>8</v>
      </c>
      <c r="F115" s="39" t="s">
        <v>75</v>
      </c>
      <c r="G115" s="39" t="s">
        <v>174</v>
      </c>
      <c r="H115" s="40">
        <v>11995.75</v>
      </c>
    </row>
    <row r="116" spans="1:8" x14ac:dyDescent="0.2">
      <c r="A116" s="27">
        <v>44228</v>
      </c>
      <c r="B116" s="34" t="s">
        <v>172</v>
      </c>
      <c r="C116" s="28" t="s">
        <v>116</v>
      </c>
      <c r="D116" s="48" t="s">
        <v>112</v>
      </c>
      <c r="E116" s="28" t="s">
        <v>8</v>
      </c>
      <c r="F116" s="28" t="s">
        <v>75</v>
      </c>
      <c r="G116" s="28" t="s">
        <v>174</v>
      </c>
      <c r="H116" s="29">
        <v>11989.17</v>
      </c>
    </row>
    <row r="117" spans="1:8" x14ac:dyDescent="0.2">
      <c r="A117" s="38">
        <v>44228</v>
      </c>
      <c r="B117" s="44" t="s">
        <v>172</v>
      </c>
      <c r="C117" s="39" t="s">
        <v>122</v>
      </c>
      <c r="D117" s="47" t="s">
        <v>123</v>
      </c>
      <c r="E117" s="39" t="s">
        <v>8</v>
      </c>
      <c r="F117" s="39" t="s">
        <v>75</v>
      </c>
      <c r="G117" s="39" t="s">
        <v>174</v>
      </c>
      <c r="H117" s="40">
        <v>7937.94</v>
      </c>
    </row>
    <row r="118" spans="1:8" x14ac:dyDescent="0.2">
      <c r="A118" s="27">
        <v>44228</v>
      </c>
      <c r="B118" s="34" t="s">
        <v>172</v>
      </c>
      <c r="C118" s="28" t="s">
        <v>114</v>
      </c>
      <c r="D118" s="48" t="s">
        <v>110</v>
      </c>
      <c r="E118" s="28" t="s">
        <v>8</v>
      </c>
      <c r="F118" s="28" t="s">
        <v>75</v>
      </c>
      <c r="G118" s="28" t="s">
        <v>174</v>
      </c>
      <c r="H118" s="29">
        <v>3999.37</v>
      </c>
    </row>
    <row r="119" spans="1:8" x14ac:dyDescent="0.2">
      <c r="A119" s="38">
        <v>44228</v>
      </c>
      <c r="B119" s="44" t="s">
        <v>172</v>
      </c>
      <c r="C119" s="39" t="s">
        <v>54</v>
      </c>
      <c r="D119" s="47"/>
      <c r="E119" s="39" t="s">
        <v>56</v>
      </c>
      <c r="F119" s="39" t="s">
        <v>56</v>
      </c>
      <c r="G119" s="39" t="s">
        <v>174</v>
      </c>
      <c r="H119" s="40">
        <f>11706.17+84004</f>
        <v>95710.17</v>
      </c>
    </row>
    <row r="120" spans="1:8" x14ac:dyDescent="0.2">
      <c r="A120" s="27">
        <v>44228</v>
      </c>
      <c r="B120" s="34" t="s">
        <v>172</v>
      </c>
      <c r="C120" s="28" t="s">
        <v>57</v>
      </c>
      <c r="D120" s="48"/>
      <c r="E120" s="28" t="s">
        <v>56</v>
      </c>
      <c r="F120" s="28" t="s">
        <v>56</v>
      </c>
      <c r="G120" s="28" t="s">
        <v>174</v>
      </c>
      <c r="H120" s="29">
        <v>191687.61</v>
      </c>
    </row>
    <row r="121" spans="1:8" x14ac:dyDescent="0.2">
      <c r="A121" s="38">
        <v>44228</v>
      </c>
      <c r="B121" s="44" t="s">
        <v>172</v>
      </c>
      <c r="C121" s="39" t="s">
        <v>58</v>
      </c>
      <c r="D121" s="47"/>
      <c r="E121" s="39" t="s">
        <v>56</v>
      </c>
      <c r="F121" s="39" t="s">
        <v>56</v>
      </c>
      <c r="G121" s="39" t="s">
        <v>174</v>
      </c>
      <c r="H121" s="40">
        <f>128846.01+34893+98450.09</f>
        <v>262189.09999999998</v>
      </c>
    </row>
    <row r="122" spans="1:8" x14ac:dyDescent="0.2">
      <c r="A122" s="27">
        <v>44228</v>
      </c>
      <c r="B122" s="34" t="s">
        <v>172</v>
      </c>
      <c r="C122" s="28" t="s">
        <v>60</v>
      </c>
      <c r="D122" s="48"/>
      <c r="E122" s="28" t="s">
        <v>62</v>
      </c>
      <c r="F122" s="28" t="s">
        <v>63</v>
      </c>
      <c r="G122" s="28" t="s">
        <v>174</v>
      </c>
      <c r="H122" s="29">
        <v>80000</v>
      </c>
    </row>
    <row r="123" spans="1:8" x14ac:dyDescent="0.2">
      <c r="A123" s="38">
        <v>44228</v>
      </c>
      <c r="B123" s="44" t="s">
        <v>172</v>
      </c>
      <c r="C123" s="39" t="s">
        <v>64</v>
      </c>
      <c r="D123" s="47"/>
      <c r="E123" s="39" t="s">
        <v>56</v>
      </c>
      <c r="F123" s="39" t="s">
        <v>66</v>
      </c>
      <c r="G123" s="39" t="s">
        <v>174</v>
      </c>
      <c r="H123" s="40">
        <v>1000000</v>
      </c>
    </row>
    <row r="124" spans="1:8" x14ac:dyDescent="0.2">
      <c r="A124" s="27">
        <v>44228</v>
      </c>
      <c r="B124" s="34" t="s">
        <v>172</v>
      </c>
      <c r="C124" s="28" t="s">
        <v>67</v>
      </c>
      <c r="D124" s="48"/>
      <c r="E124" s="28" t="s">
        <v>68</v>
      </c>
      <c r="F124" s="28" t="s">
        <v>12</v>
      </c>
      <c r="G124" s="28" t="s">
        <v>129</v>
      </c>
      <c r="H124" s="29">
        <v>539000</v>
      </c>
    </row>
    <row r="125" spans="1:8" x14ac:dyDescent="0.2">
      <c r="A125" s="38">
        <v>44228</v>
      </c>
      <c r="B125" s="44" t="s">
        <v>172</v>
      </c>
      <c r="C125" s="39" t="s">
        <v>69</v>
      </c>
      <c r="D125" s="47"/>
      <c r="E125" s="39" t="s">
        <v>71</v>
      </c>
      <c r="F125" s="39" t="s">
        <v>15</v>
      </c>
      <c r="G125" s="39" t="s">
        <v>149</v>
      </c>
      <c r="H125" s="40">
        <v>224166.9</v>
      </c>
    </row>
    <row r="126" spans="1:8" x14ac:dyDescent="0.2">
      <c r="A126" s="27">
        <v>44228</v>
      </c>
      <c r="B126" s="34" t="s">
        <v>172</v>
      </c>
      <c r="C126" s="28" t="s">
        <v>72</v>
      </c>
      <c r="D126" s="48"/>
      <c r="E126" s="28" t="s">
        <v>71</v>
      </c>
      <c r="F126" s="28" t="s">
        <v>12</v>
      </c>
      <c r="G126" s="28" t="s">
        <v>149</v>
      </c>
      <c r="H126" s="29">
        <v>5000</v>
      </c>
    </row>
    <row r="127" spans="1:8" x14ac:dyDescent="0.2">
      <c r="A127" s="38">
        <v>44228</v>
      </c>
      <c r="B127" s="44" t="s">
        <v>172</v>
      </c>
      <c r="C127" s="39" t="s">
        <v>120</v>
      </c>
      <c r="D127" s="47"/>
      <c r="E127" s="39" t="s">
        <v>75</v>
      </c>
      <c r="F127" s="39" t="s">
        <v>75</v>
      </c>
      <c r="G127" s="39" t="s">
        <v>174</v>
      </c>
      <c r="H127" s="40">
        <v>19951.27</v>
      </c>
    </row>
    <row r="128" spans="1:8" x14ac:dyDescent="0.2">
      <c r="A128" s="27">
        <v>44228</v>
      </c>
      <c r="B128" s="34" t="s">
        <v>172</v>
      </c>
      <c r="C128" s="28" t="s">
        <v>147</v>
      </c>
      <c r="D128" s="48"/>
      <c r="E128" s="28" t="s">
        <v>68</v>
      </c>
      <c r="F128" s="28" t="s">
        <v>75</v>
      </c>
      <c r="G128" s="28" t="s">
        <v>174</v>
      </c>
      <c r="H128" s="29">
        <v>1000000</v>
      </c>
    </row>
    <row r="129" spans="1:8" x14ac:dyDescent="0.2">
      <c r="A129" s="38">
        <v>44228</v>
      </c>
      <c r="B129" s="44" t="s">
        <v>172</v>
      </c>
      <c r="C129" s="39" t="s">
        <v>164</v>
      </c>
      <c r="D129" s="47"/>
      <c r="E129" s="39" t="s">
        <v>68</v>
      </c>
      <c r="F129" s="39" t="s">
        <v>12</v>
      </c>
      <c r="G129" s="39" t="s">
        <v>129</v>
      </c>
      <c r="H129" s="40">
        <v>1000000</v>
      </c>
    </row>
    <row r="130" spans="1:8" x14ac:dyDescent="0.2">
      <c r="A130" s="27">
        <v>44228</v>
      </c>
      <c r="B130" s="34" t="s">
        <v>172</v>
      </c>
      <c r="C130" s="28" t="s">
        <v>167</v>
      </c>
      <c r="D130" s="48"/>
      <c r="E130" s="28" t="s">
        <v>68</v>
      </c>
      <c r="F130" s="28" t="s">
        <v>12</v>
      </c>
      <c r="G130" s="28" t="s">
        <v>149</v>
      </c>
      <c r="H130" s="29">
        <v>1000000</v>
      </c>
    </row>
    <row r="131" spans="1:8" x14ac:dyDescent="0.2">
      <c r="A131" s="32">
        <v>44256</v>
      </c>
      <c r="B131" s="44" t="s">
        <v>188</v>
      </c>
      <c r="C131" s="39" t="s">
        <v>29</v>
      </c>
      <c r="D131" s="47" t="s">
        <v>30</v>
      </c>
      <c r="E131" s="39" t="s">
        <v>8</v>
      </c>
      <c r="F131" s="39" t="s">
        <v>12</v>
      </c>
      <c r="G131" s="39" t="s">
        <v>129</v>
      </c>
      <c r="H131" s="40">
        <v>608552.76</v>
      </c>
    </row>
    <row r="132" spans="1:8" x14ac:dyDescent="0.2">
      <c r="A132" s="32">
        <v>44256</v>
      </c>
      <c r="B132" s="34" t="s">
        <v>188</v>
      </c>
      <c r="C132" s="28" t="s">
        <v>168</v>
      </c>
      <c r="D132" s="48" t="s">
        <v>169</v>
      </c>
      <c r="E132" s="28" t="s">
        <v>8</v>
      </c>
      <c r="F132" s="28" t="s">
        <v>12</v>
      </c>
      <c r="G132" s="28" t="s">
        <v>149</v>
      </c>
      <c r="H132" s="29">
        <v>346386.61</v>
      </c>
    </row>
    <row r="133" spans="1:8" x14ac:dyDescent="0.2">
      <c r="A133" s="32">
        <v>44256</v>
      </c>
      <c r="B133" s="44" t="s">
        <v>188</v>
      </c>
      <c r="C133" s="39" t="s">
        <v>40</v>
      </c>
      <c r="D133" s="47" t="s">
        <v>41</v>
      </c>
      <c r="E133" s="39" t="s">
        <v>8</v>
      </c>
      <c r="F133" s="39" t="s">
        <v>12</v>
      </c>
      <c r="G133" s="39" t="s">
        <v>149</v>
      </c>
      <c r="H133" s="40">
        <v>309207.84000000003</v>
      </c>
    </row>
    <row r="134" spans="1:8" x14ac:dyDescent="0.2">
      <c r="A134" s="32">
        <v>44256</v>
      </c>
      <c r="B134" s="34" t="s">
        <v>188</v>
      </c>
      <c r="C134" s="28" t="s">
        <v>170</v>
      </c>
      <c r="D134" s="48" t="s">
        <v>163</v>
      </c>
      <c r="E134" s="28" t="s">
        <v>35</v>
      </c>
      <c r="F134" s="28" t="s">
        <v>12</v>
      </c>
      <c r="G134" s="28" t="s">
        <v>149</v>
      </c>
      <c r="H134" s="29">
        <v>300548.59999999998</v>
      </c>
    </row>
    <row r="135" spans="1:8" x14ac:dyDescent="0.2">
      <c r="A135" s="32">
        <v>44256</v>
      </c>
      <c r="B135" s="44" t="s">
        <v>188</v>
      </c>
      <c r="C135" s="39" t="s">
        <v>23</v>
      </c>
      <c r="D135" s="47" t="s">
        <v>24</v>
      </c>
      <c r="E135" s="39" t="s">
        <v>8</v>
      </c>
      <c r="F135" s="39" t="s">
        <v>12</v>
      </c>
      <c r="G135" s="39" t="s">
        <v>129</v>
      </c>
      <c r="H135" s="40">
        <v>299574.11</v>
      </c>
    </row>
    <row r="136" spans="1:8" x14ac:dyDescent="0.2">
      <c r="A136" s="32">
        <v>44256</v>
      </c>
      <c r="B136" s="34" t="s">
        <v>188</v>
      </c>
      <c r="C136" s="28" t="s">
        <v>96</v>
      </c>
      <c r="D136" s="48" t="s">
        <v>86</v>
      </c>
      <c r="E136" s="28" t="s">
        <v>35</v>
      </c>
      <c r="F136" s="28" t="s">
        <v>12</v>
      </c>
      <c r="G136" s="28" t="s">
        <v>129</v>
      </c>
      <c r="H136" s="29">
        <v>284127.2</v>
      </c>
    </row>
    <row r="137" spans="1:8" x14ac:dyDescent="0.2">
      <c r="A137" s="32">
        <v>44256</v>
      </c>
      <c r="B137" s="44" t="s">
        <v>188</v>
      </c>
      <c r="C137" s="39" t="s">
        <v>19</v>
      </c>
      <c r="D137" s="47" t="s">
        <v>20</v>
      </c>
      <c r="E137" s="39" t="s">
        <v>8</v>
      </c>
      <c r="F137" s="39" t="s">
        <v>12</v>
      </c>
      <c r="G137" s="39" t="s">
        <v>129</v>
      </c>
      <c r="H137" s="40">
        <v>261958.25</v>
      </c>
    </row>
    <row r="138" spans="1:8" x14ac:dyDescent="0.2">
      <c r="A138" s="32">
        <v>44256</v>
      </c>
      <c r="B138" s="34" t="s">
        <v>188</v>
      </c>
      <c r="C138" s="28" t="s">
        <v>52</v>
      </c>
      <c r="D138" s="48" t="s">
        <v>53</v>
      </c>
      <c r="E138" s="28" t="s">
        <v>8</v>
      </c>
      <c r="F138" s="28" t="s">
        <v>12</v>
      </c>
      <c r="G138" s="28" t="s">
        <v>149</v>
      </c>
      <c r="H138" s="29">
        <v>247670.69</v>
      </c>
    </row>
    <row r="139" spans="1:8" x14ac:dyDescent="0.2">
      <c r="A139" s="32">
        <v>44256</v>
      </c>
      <c r="B139" s="44" t="s">
        <v>188</v>
      </c>
      <c r="C139" s="39" t="s">
        <v>16</v>
      </c>
      <c r="D139" s="47" t="s">
        <v>17</v>
      </c>
      <c r="E139" s="39" t="s">
        <v>8</v>
      </c>
      <c r="F139" s="39" t="s">
        <v>12</v>
      </c>
      <c r="G139" s="39" t="s">
        <v>129</v>
      </c>
      <c r="H139" s="40">
        <v>216265.16</v>
      </c>
    </row>
    <row r="140" spans="1:8" x14ac:dyDescent="0.2">
      <c r="A140" s="32">
        <v>44256</v>
      </c>
      <c r="B140" s="34" t="s">
        <v>188</v>
      </c>
      <c r="C140" s="28" t="s">
        <v>42</v>
      </c>
      <c r="D140" s="48" t="s">
        <v>43</v>
      </c>
      <c r="E140" s="28" t="s">
        <v>8</v>
      </c>
      <c r="F140" s="28" t="s">
        <v>12</v>
      </c>
      <c r="G140" s="28" t="s">
        <v>129</v>
      </c>
      <c r="H140" s="29">
        <v>193784.29</v>
      </c>
    </row>
    <row r="141" spans="1:8" x14ac:dyDescent="0.2">
      <c r="A141" s="32">
        <v>44256</v>
      </c>
      <c r="B141" s="44" t="s">
        <v>188</v>
      </c>
      <c r="C141" s="39" t="s">
        <v>32</v>
      </c>
      <c r="D141" s="47" t="s">
        <v>33</v>
      </c>
      <c r="E141" s="39" t="s">
        <v>8</v>
      </c>
      <c r="F141" s="39" t="s">
        <v>12</v>
      </c>
      <c r="G141" s="39" t="s">
        <v>129</v>
      </c>
      <c r="H141" s="40">
        <v>137216.19</v>
      </c>
    </row>
    <row r="142" spans="1:8" x14ac:dyDescent="0.2">
      <c r="A142" s="32">
        <v>44256</v>
      </c>
      <c r="B142" s="34" t="s">
        <v>188</v>
      </c>
      <c r="C142" s="28" t="s">
        <v>106</v>
      </c>
      <c r="D142" s="48" t="s">
        <v>107</v>
      </c>
      <c r="E142" s="28" t="s">
        <v>8</v>
      </c>
      <c r="F142" s="28" t="s">
        <v>12</v>
      </c>
      <c r="G142" s="28" t="s">
        <v>129</v>
      </c>
      <c r="H142" s="29">
        <v>132462.91</v>
      </c>
    </row>
    <row r="143" spans="1:8" x14ac:dyDescent="0.2">
      <c r="A143" s="32">
        <v>44256</v>
      </c>
      <c r="B143" s="44" t="s">
        <v>188</v>
      </c>
      <c r="C143" s="39" t="s">
        <v>95</v>
      </c>
      <c r="D143" s="47" t="s">
        <v>85</v>
      </c>
      <c r="E143" s="39" t="s">
        <v>35</v>
      </c>
      <c r="F143" s="39" t="s">
        <v>15</v>
      </c>
      <c r="G143" s="39" t="s">
        <v>129</v>
      </c>
      <c r="H143" s="40">
        <v>93766.399999999994</v>
      </c>
    </row>
    <row r="144" spans="1:8" x14ac:dyDescent="0.2">
      <c r="A144" s="32">
        <v>44256</v>
      </c>
      <c r="B144" s="34" t="s">
        <v>188</v>
      </c>
      <c r="C144" s="28" t="s">
        <v>108</v>
      </c>
      <c r="D144" s="48" t="s">
        <v>47</v>
      </c>
      <c r="E144" s="28" t="s">
        <v>8</v>
      </c>
      <c r="F144" s="28" t="s">
        <v>12</v>
      </c>
      <c r="G144" s="28" t="s">
        <v>129</v>
      </c>
      <c r="H144" s="29">
        <v>66754.58</v>
      </c>
    </row>
    <row r="145" spans="1:8" x14ac:dyDescent="0.2">
      <c r="A145" s="32">
        <v>44256</v>
      </c>
      <c r="B145" s="44" t="s">
        <v>188</v>
      </c>
      <c r="C145" s="39" t="s">
        <v>21</v>
      </c>
      <c r="D145" s="47" t="s">
        <v>22</v>
      </c>
      <c r="E145" s="39" t="s">
        <v>8</v>
      </c>
      <c r="F145" s="39" t="s">
        <v>12</v>
      </c>
      <c r="G145" s="39" t="s">
        <v>129</v>
      </c>
      <c r="H145" s="40">
        <v>58536.25</v>
      </c>
    </row>
    <row r="146" spans="1:8" x14ac:dyDescent="0.2">
      <c r="A146" s="32">
        <v>44256</v>
      </c>
      <c r="B146" s="34" t="s">
        <v>188</v>
      </c>
      <c r="C146" s="28" t="s">
        <v>127</v>
      </c>
      <c r="D146" s="48" t="s">
        <v>128</v>
      </c>
      <c r="E146" s="28" t="s">
        <v>8</v>
      </c>
      <c r="F146" s="28" t="s">
        <v>12</v>
      </c>
      <c r="G146" s="28" t="s">
        <v>149</v>
      </c>
      <c r="H146" s="29">
        <v>57617.01</v>
      </c>
    </row>
    <row r="147" spans="1:8" x14ac:dyDescent="0.2">
      <c r="A147" s="32">
        <v>44256</v>
      </c>
      <c r="B147" s="44" t="s">
        <v>188</v>
      </c>
      <c r="C147" s="39" t="s">
        <v>92</v>
      </c>
      <c r="D147" s="47" t="s">
        <v>82</v>
      </c>
      <c r="E147" s="39" t="s">
        <v>35</v>
      </c>
      <c r="F147" s="39" t="s">
        <v>12</v>
      </c>
      <c r="G147" s="39" t="s">
        <v>129</v>
      </c>
      <c r="H147" s="40">
        <v>31137.599999999999</v>
      </c>
    </row>
    <row r="148" spans="1:8" x14ac:dyDescent="0.2">
      <c r="A148" s="32">
        <v>44256</v>
      </c>
      <c r="B148" s="34" t="s">
        <v>188</v>
      </c>
      <c r="C148" s="28" t="s">
        <v>98</v>
      </c>
      <c r="D148" s="48" t="s">
        <v>14</v>
      </c>
      <c r="E148" s="28" t="s">
        <v>8</v>
      </c>
      <c r="F148" s="28" t="s">
        <v>15</v>
      </c>
      <c r="G148" s="28" t="s">
        <v>129</v>
      </c>
      <c r="H148" s="29">
        <v>15907.07</v>
      </c>
    </row>
    <row r="149" spans="1:8" x14ac:dyDescent="0.2">
      <c r="A149" s="32">
        <v>44256</v>
      </c>
      <c r="B149" s="44" t="s">
        <v>188</v>
      </c>
      <c r="C149" s="39" t="s">
        <v>115</v>
      </c>
      <c r="D149" s="47" t="s">
        <v>111</v>
      </c>
      <c r="E149" s="39" t="s">
        <v>8</v>
      </c>
      <c r="F149" s="39" t="s">
        <v>75</v>
      </c>
      <c r="G149" s="39" t="s">
        <v>174</v>
      </c>
      <c r="H149" s="40">
        <v>12152.44</v>
      </c>
    </row>
    <row r="150" spans="1:8" x14ac:dyDescent="0.2">
      <c r="A150" s="32">
        <v>44256</v>
      </c>
      <c r="B150" s="34" t="s">
        <v>188</v>
      </c>
      <c r="C150" s="28" t="s">
        <v>117</v>
      </c>
      <c r="D150" s="48" t="s">
        <v>113</v>
      </c>
      <c r="E150" s="28" t="s">
        <v>8</v>
      </c>
      <c r="F150" s="28" t="s">
        <v>75</v>
      </c>
      <c r="G150" s="28" t="s">
        <v>174</v>
      </c>
      <c r="H150" s="29">
        <v>12045.72</v>
      </c>
    </row>
    <row r="151" spans="1:8" x14ac:dyDescent="0.2">
      <c r="A151" s="32">
        <v>44256</v>
      </c>
      <c r="B151" s="44" t="s">
        <v>188</v>
      </c>
      <c r="C151" s="39" t="s">
        <v>119</v>
      </c>
      <c r="D151" s="47" t="s">
        <v>118</v>
      </c>
      <c r="E151" s="39" t="s">
        <v>8</v>
      </c>
      <c r="F151" s="39" t="s">
        <v>75</v>
      </c>
      <c r="G151" s="39" t="s">
        <v>174</v>
      </c>
      <c r="H151" s="40">
        <v>12015.35</v>
      </c>
    </row>
    <row r="152" spans="1:8" x14ac:dyDescent="0.2">
      <c r="A152" s="32">
        <v>44256</v>
      </c>
      <c r="B152" s="34" t="s">
        <v>188</v>
      </c>
      <c r="C152" s="28" t="s">
        <v>116</v>
      </c>
      <c r="D152" s="48" t="s">
        <v>112</v>
      </c>
      <c r="E152" s="28" t="s">
        <v>8</v>
      </c>
      <c r="F152" s="28" t="s">
        <v>75</v>
      </c>
      <c r="G152" s="28" t="s">
        <v>174</v>
      </c>
      <c r="H152" s="29">
        <v>11938.12</v>
      </c>
    </row>
    <row r="153" spans="1:8" x14ac:dyDescent="0.2">
      <c r="A153" s="32">
        <v>44256</v>
      </c>
      <c r="B153" s="44" t="s">
        <v>188</v>
      </c>
      <c r="C153" s="39" t="s">
        <v>122</v>
      </c>
      <c r="D153" s="47" t="s">
        <v>123</v>
      </c>
      <c r="E153" s="39" t="s">
        <v>8</v>
      </c>
      <c r="F153" s="39" t="s">
        <v>75</v>
      </c>
      <c r="G153" s="39" t="s">
        <v>174</v>
      </c>
      <c r="H153" s="40">
        <v>7972.92</v>
      </c>
    </row>
    <row r="154" spans="1:8" x14ac:dyDescent="0.2">
      <c r="A154" s="32">
        <v>44256</v>
      </c>
      <c r="B154" s="34" t="s">
        <v>188</v>
      </c>
      <c r="C154" s="28" t="s">
        <v>114</v>
      </c>
      <c r="D154" s="48" t="s">
        <v>110</v>
      </c>
      <c r="E154" s="28" t="s">
        <v>8</v>
      </c>
      <c r="F154" s="28" t="s">
        <v>75</v>
      </c>
      <c r="G154" s="28" t="s">
        <v>174</v>
      </c>
      <c r="H154" s="29">
        <v>3989.91</v>
      </c>
    </row>
    <row r="155" spans="1:8" x14ac:dyDescent="0.2">
      <c r="A155" s="32">
        <v>44256</v>
      </c>
      <c r="B155" s="44" t="s">
        <v>188</v>
      </c>
      <c r="C155" s="39" t="s">
        <v>54</v>
      </c>
      <c r="D155" s="47"/>
      <c r="E155" s="39" t="s">
        <v>56</v>
      </c>
      <c r="F155" s="39" t="s">
        <v>56</v>
      </c>
      <c r="G155" s="39" t="s">
        <v>174</v>
      </c>
      <c r="H155" s="57">
        <f>177850.71+12369.2</f>
        <v>190219.91</v>
      </c>
    </row>
    <row r="156" spans="1:8" x14ac:dyDescent="0.2">
      <c r="A156" s="32">
        <v>44256</v>
      </c>
      <c r="B156" s="34" t="s">
        <v>188</v>
      </c>
      <c r="C156" s="28" t="s">
        <v>57</v>
      </c>
      <c r="D156" s="48"/>
      <c r="E156" s="28" t="s">
        <v>56</v>
      </c>
      <c r="F156" s="28" t="s">
        <v>56</v>
      </c>
      <c r="G156" s="28" t="s">
        <v>174</v>
      </c>
      <c r="H156" s="56">
        <v>36684.5</v>
      </c>
    </row>
    <row r="157" spans="1:8" x14ac:dyDescent="0.2">
      <c r="A157" s="32">
        <v>44256</v>
      </c>
      <c r="B157" s="44" t="s">
        <v>188</v>
      </c>
      <c r="C157" s="39" t="s">
        <v>58</v>
      </c>
      <c r="D157" s="47"/>
      <c r="E157" s="39" t="s">
        <v>56</v>
      </c>
      <c r="F157" s="39" t="s">
        <v>56</v>
      </c>
      <c r="G157" s="39" t="s">
        <v>174</v>
      </c>
      <c r="H157" s="57">
        <f>303734+176651.92+34866.51</f>
        <v>515252.43000000005</v>
      </c>
    </row>
    <row r="158" spans="1:8" x14ac:dyDescent="0.2">
      <c r="A158" s="32">
        <v>44256</v>
      </c>
      <c r="B158" s="34" t="s">
        <v>188</v>
      </c>
      <c r="C158" s="28" t="s">
        <v>60</v>
      </c>
      <c r="D158" s="48"/>
      <c r="E158" s="28" t="s">
        <v>62</v>
      </c>
      <c r="F158" s="28" t="s">
        <v>63</v>
      </c>
      <c r="G158" s="28" t="s">
        <v>174</v>
      </c>
      <c r="H158" s="56">
        <v>80000</v>
      </c>
    </row>
    <row r="159" spans="1:8" x14ac:dyDescent="0.2">
      <c r="A159" s="32">
        <v>44256</v>
      </c>
      <c r="B159" s="44" t="s">
        <v>188</v>
      </c>
      <c r="C159" s="39" t="s">
        <v>64</v>
      </c>
      <c r="D159" s="47"/>
      <c r="E159" s="39" t="s">
        <v>56</v>
      </c>
      <c r="F159" s="39" t="s">
        <v>66</v>
      </c>
      <c r="G159" s="39" t="s">
        <v>174</v>
      </c>
      <c r="H159" s="40">
        <v>1000000</v>
      </c>
    </row>
    <row r="160" spans="1:8" x14ac:dyDescent="0.2">
      <c r="A160" s="32">
        <v>44256</v>
      </c>
      <c r="B160" s="34" t="s">
        <v>188</v>
      </c>
      <c r="C160" s="28" t="s">
        <v>69</v>
      </c>
      <c r="D160" s="48"/>
      <c r="E160" s="28" t="s">
        <v>71</v>
      </c>
      <c r="F160" s="28" t="s">
        <v>15</v>
      </c>
      <c r="G160" s="28" t="s">
        <v>174</v>
      </c>
      <c r="H160" s="29">
        <v>234975.58300000001</v>
      </c>
    </row>
    <row r="161" spans="1:8" x14ac:dyDescent="0.2">
      <c r="A161" s="32">
        <v>44256</v>
      </c>
      <c r="B161" s="44" t="s">
        <v>188</v>
      </c>
      <c r="C161" s="39" t="s">
        <v>72</v>
      </c>
      <c r="D161" s="47"/>
      <c r="E161" s="39" t="s">
        <v>71</v>
      </c>
      <c r="F161" s="39" t="s">
        <v>12</v>
      </c>
      <c r="G161" s="39" t="s">
        <v>149</v>
      </c>
      <c r="H161" s="40">
        <v>3000</v>
      </c>
    </row>
    <row r="162" spans="1:8" x14ac:dyDescent="0.2">
      <c r="A162" s="32">
        <v>44256</v>
      </c>
      <c r="B162" s="34" t="s">
        <v>188</v>
      </c>
      <c r="C162" s="28" t="s">
        <v>120</v>
      </c>
      <c r="D162" s="48"/>
      <c r="E162" s="28" t="s">
        <v>75</v>
      </c>
      <c r="F162" s="28" t="s">
        <v>75</v>
      </c>
      <c r="G162" s="28" t="s">
        <v>174</v>
      </c>
      <c r="H162" s="56">
        <v>19931.63</v>
      </c>
    </row>
    <row r="163" spans="1:8" x14ac:dyDescent="0.2">
      <c r="A163" s="32">
        <v>44256</v>
      </c>
      <c r="B163" s="44" t="s">
        <v>188</v>
      </c>
      <c r="C163" s="39" t="s">
        <v>147</v>
      </c>
      <c r="D163" s="47"/>
      <c r="E163" s="39" t="s">
        <v>68</v>
      </c>
      <c r="F163" s="39" t="s">
        <v>75</v>
      </c>
      <c r="G163" s="39" t="s">
        <v>174</v>
      </c>
      <c r="H163" s="40">
        <v>1023856.85</v>
      </c>
    </row>
    <row r="164" spans="1:8" x14ac:dyDescent="0.2">
      <c r="A164" s="32">
        <v>44256</v>
      </c>
      <c r="B164" s="34" t="s">
        <v>188</v>
      </c>
      <c r="C164" s="28" t="s">
        <v>164</v>
      </c>
      <c r="D164" s="48"/>
      <c r="E164" s="28" t="s">
        <v>68</v>
      </c>
      <c r="F164" s="28" t="s">
        <v>12</v>
      </c>
      <c r="G164" s="28" t="s">
        <v>129</v>
      </c>
      <c r="H164" s="29">
        <v>1024500</v>
      </c>
    </row>
    <row r="165" spans="1:8" x14ac:dyDescent="0.2">
      <c r="A165" s="32">
        <v>44256</v>
      </c>
      <c r="B165" s="44" t="s">
        <v>188</v>
      </c>
      <c r="C165" s="39" t="s">
        <v>167</v>
      </c>
      <c r="D165" s="47"/>
      <c r="E165" s="39" t="s">
        <v>68</v>
      </c>
      <c r="F165" s="39" t="s">
        <v>12</v>
      </c>
      <c r="G165" s="39" t="s">
        <v>149</v>
      </c>
      <c r="H165" s="40">
        <v>911421.15</v>
      </c>
    </row>
    <row r="166" spans="1:8" x14ac:dyDescent="0.2">
      <c r="A166" s="32">
        <v>44256</v>
      </c>
      <c r="B166" s="34" t="s">
        <v>188</v>
      </c>
      <c r="C166" s="28" t="s">
        <v>187</v>
      </c>
      <c r="D166" s="48"/>
      <c r="E166" s="28" t="s">
        <v>68</v>
      </c>
      <c r="F166" s="28" t="s">
        <v>75</v>
      </c>
      <c r="G166" s="28" t="s">
        <v>174</v>
      </c>
      <c r="H166" s="29">
        <v>1000000</v>
      </c>
    </row>
  </sheetData>
  <pageMargins left="0.7" right="0.7" top="0.75" bottom="0.75" header="0.3" footer="0.3"/>
  <drawing r:id="rId4"/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A8A7-8AF9-314E-AF32-52CEAC1BA888}">
  <dimension ref="A1:N17"/>
  <sheetViews>
    <sheetView topLeftCell="E1" zoomScale="210" zoomScaleNormal="210" zoomScaleSheetLayoutView="100" workbookViewId="0">
      <selection activeCell="E13" sqref="E13:E14"/>
    </sheetView>
  </sheetViews>
  <sheetFormatPr baseColWidth="10" defaultColWidth="8.83203125" defaultRowHeight="15" x14ac:dyDescent="0.2"/>
  <cols>
    <col min="3" max="3" width="14" bestFit="1" customWidth="1"/>
    <col min="7" max="7" width="9.33203125" style="15"/>
    <col min="14" max="14" width="10.33203125" bestFit="1" customWidth="1"/>
  </cols>
  <sheetData>
    <row r="1" spans="1:14" x14ac:dyDescent="0.2">
      <c r="A1" s="18" t="s">
        <v>103</v>
      </c>
      <c r="B1" s="18" t="s">
        <v>104</v>
      </c>
      <c r="C1" s="18" t="s">
        <v>142</v>
      </c>
      <c r="D1" s="18" t="s">
        <v>155</v>
      </c>
      <c r="E1" s="18" t="s">
        <v>161</v>
      </c>
      <c r="F1" s="18" t="s">
        <v>159</v>
      </c>
      <c r="G1" s="18" t="s">
        <v>180</v>
      </c>
      <c r="I1" s="18" t="s">
        <v>176</v>
      </c>
      <c r="J1" s="18" t="s">
        <v>173</v>
      </c>
      <c r="K1" s="18" t="s">
        <v>175</v>
      </c>
      <c r="L1" s="18" t="s">
        <v>177</v>
      </c>
      <c r="M1" s="18" t="s">
        <v>178</v>
      </c>
      <c r="N1" s="18" t="s">
        <v>180</v>
      </c>
    </row>
    <row r="2" spans="1:14" x14ac:dyDescent="0.2">
      <c r="A2" t="s">
        <v>149</v>
      </c>
      <c r="B2" t="s">
        <v>136</v>
      </c>
      <c r="C2" t="s">
        <v>137</v>
      </c>
      <c r="D2">
        <v>100</v>
      </c>
      <c r="E2" s="19" t="s">
        <v>160</v>
      </c>
      <c r="F2" s="16">
        <v>0.2</v>
      </c>
      <c r="G2" s="15">
        <f t="shared" ref="G2:G16" si="0">F2*D2/$D$17</f>
        <v>2.5000000000000001E-2</v>
      </c>
      <c r="I2">
        <v>1000</v>
      </c>
      <c r="J2" t="s">
        <v>149</v>
      </c>
      <c r="K2" s="16">
        <v>0.4</v>
      </c>
      <c r="L2">
        <f>$I$2*K2</f>
        <v>400</v>
      </c>
      <c r="M2" s="16">
        <v>0.2</v>
      </c>
      <c r="N2" s="15">
        <f>M2*K2</f>
        <v>8.0000000000000016E-2</v>
      </c>
    </row>
    <row r="3" spans="1:14" x14ac:dyDescent="0.2">
      <c r="A3" t="s">
        <v>149</v>
      </c>
      <c r="B3" t="s">
        <v>136</v>
      </c>
      <c r="C3" t="s">
        <v>150</v>
      </c>
      <c r="D3">
        <v>100</v>
      </c>
      <c r="E3" s="19" t="s">
        <v>160</v>
      </c>
      <c r="F3" s="16">
        <v>0.2</v>
      </c>
      <c r="G3" s="15">
        <f t="shared" si="0"/>
        <v>2.5000000000000001E-2</v>
      </c>
      <c r="J3" t="s">
        <v>129</v>
      </c>
      <c r="K3" s="16">
        <v>0.2</v>
      </c>
      <c r="L3">
        <f>$I$2*K3</f>
        <v>200</v>
      </c>
      <c r="M3" s="16">
        <v>0.15</v>
      </c>
      <c r="N3" s="15">
        <f>M3*K3</f>
        <v>0.03</v>
      </c>
    </row>
    <row r="4" spans="1:14" x14ac:dyDescent="0.2">
      <c r="A4" t="s">
        <v>149</v>
      </c>
      <c r="B4" t="s">
        <v>135</v>
      </c>
      <c r="C4" t="s">
        <v>162</v>
      </c>
      <c r="D4">
        <v>25</v>
      </c>
      <c r="E4" s="19" t="s">
        <v>160</v>
      </c>
      <c r="F4" s="16">
        <v>0.15</v>
      </c>
      <c r="G4" s="15">
        <f t="shared" si="0"/>
        <v>4.6874999999999998E-3</v>
      </c>
      <c r="J4" t="s">
        <v>174</v>
      </c>
      <c r="K4" s="16">
        <v>0.4</v>
      </c>
      <c r="L4">
        <f>$I$2*K4</f>
        <v>400</v>
      </c>
      <c r="M4" s="16">
        <v>0.08</v>
      </c>
      <c r="N4" s="15">
        <f>M4*K4</f>
        <v>3.2000000000000001E-2</v>
      </c>
    </row>
    <row r="5" spans="1:14" x14ac:dyDescent="0.2">
      <c r="A5" t="s">
        <v>149</v>
      </c>
      <c r="B5" t="s">
        <v>135</v>
      </c>
      <c r="C5" t="s">
        <v>134</v>
      </c>
      <c r="D5">
        <v>30</v>
      </c>
      <c r="E5" s="19" t="s">
        <v>160</v>
      </c>
      <c r="F5" s="16">
        <v>0.15</v>
      </c>
      <c r="G5" s="15">
        <f t="shared" si="0"/>
        <v>5.6249999999999998E-3</v>
      </c>
      <c r="K5" s="15">
        <f>SUM(K2:K4)</f>
        <v>1</v>
      </c>
      <c r="N5" s="15">
        <f>SUM(N2:N4)</f>
        <v>0.14200000000000002</v>
      </c>
    </row>
    <row r="6" spans="1:14" x14ac:dyDescent="0.2">
      <c r="A6" t="s">
        <v>129</v>
      </c>
      <c r="B6" t="s">
        <v>136</v>
      </c>
      <c r="C6" t="s">
        <v>151</v>
      </c>
      <c r="D6">
        <v>100</v>
      </c>
      <c r="E6" s="19" t="s">
        <v>160</v>
      </c>
      <c r="F6" s="16">
        <v>0.15</v>
      </c>
      <c r="G6" s="15">
        <f t="shared" si="0"/>
        <v>1.8749999999999999E-2</v>
      </c>
    </row>
    <row r="7" spans="1:14" x14ac:dyDescent="0.2">
      <c r="A7" t="s">
        <v>129</v>
      </c>
      <c r="B7" t="s">
        <v>135</v>
      </c>
      <c r="C7" t="s">
        <v>130</v>
      </c>
      <c r="D7">
        <v>50</v>
      </c>
      <c r="E7" s="19" t="s">
        <v>160</v>
      </c>
      <c r="F7" s="16">
        <v>0.12</v>
      </c>
      <c r="G7" s="15">
        <f t="shared" si="0"/>
        <v>7.4999999999999997E-3</v>
      </c>
      <c r="J7" t="s">
        <v>149</v>
      </c>
      <c r="K7" s="16">
        <v>0.15</v>
      </c>
      <c r="L7">
        <f>$I$2*K7</f>
        <v>150</v>
      </c>
      <c r="M7" s="16">
        <v>0.2</v>
      </c>
      <c r="N7" s="15">
        <f>M7*K7</f>
        <v>0.03</v>
      </c>
    </row>
    <row r="8" spans="1:14" x14ac:dyDescent="0.2">
      <c r="A8" t="s">
        <v>129</v>
      </c>
      <c r="B8" t="s">
        <v>135</v>
      </c>
      <c r="C8" t="s">
        <v>165</v>
      </c>
      <c r="D8">
        <v>35</v>
      </c>
      <c r="E8" s="19" t="s">
        <v>160</v>
      </c>
      <c r="F8" s="16">
        <v>0.12</v>
      </c>
      <c r="G8" s="15">
        <f t="shared" si="0"/>
        <v>5.2500000000000003E-3</v>
      </c>
      <c r="J8" t="s">
        <v>129</v>
      </c>
      <c r="K8" s="16">
        <v>0.1</v>
      </c>
      <c r="L8">
        <f>$I$2*K8</f>
        <v>100</v>
      </c>
      <c r="M8" s="16">
        <v>0.15</v>
      </c>
      <c r="N8" s="15">
        <f>M8*K8</f>
        <v>1.4999999999999999E-2</v>
      </c>
    </row>
    <row r="9" spans="1:14" x14ac:dyDescent="0.2">
      <c r="A9" t="s">
        <v>129</v>
      </c>
      <c r="B9" t="s">
        <v>135</v>
      </c>
      <c r="C9" t="s">
        <v>166</v>
      </c>
      <c r="D9">
        <v>10</v>
      </c>
      <c r="E9" s="19" t="s">
        <v>160</v>
      </c>
      <c r="F9" s="16">
        <v>0.12</v>
      </c>
      <c r="G9" s="15">
        <f t="shared" si="0"/>
        <v>1.5E-3</v>
      </c>
      <c r="J9" t="s">
        <v>174</v>
      </c>
      <c r="K9" s="16">
        <v>0.75</v>
      </c>
      <c r="L9">
        <f>$I$2*K9</f>
        <v>750</v>
      </c>
      <c r="M9" s="16">
        <v>0.08</v>
      </c>
      <c r="N9" s="15">
        <f>M9*K9</f>
        <v>0.06</v>
      </c>
    </row>
    <row r="10" spans="1:14" x14ac:dyDescent="0.2">
      <c r="A10" t="s">
        <v>129</v>
      </c>
      <c r="B10" t="s">
        <v>135</v>
      </c>
      <c r="C10" t="s">
        <v>133</v>
      </c>
      <c r="D10">
        <v>30</v>
      </c>
      <c r="E10" s="19" t="s">
        <v>160</v>
      </c>
      <c r="F10" s="16">
        <v>0.12</v>
      </c>
      <c r="G10" s="15">
        <f t="shared" si="0"/>
        <v>4.4999999999999997E-3</v>
      </c>
      <c r="K10" s="15">
        <f>SUM(K7:K9)</f>
        <v>1</v>
      </c>
      <c r="N10" s="15">
        <f>SUM(N7:N9)</f>
        <v>0.105</v>
      </c>
    </row>
    <row r="11" spans="1:14" x14ac:dyDescent="0.2">
      <c r="A11" t="s">
        <v>129</v>
      </c>
      <c r="B11" t="s">
        <v>135</v>
      </c>
      <c r="C11" t="s">
        <v>131</v>
      </c>
      <c r="D11">
        <v>20</v>
      </c>
      <c r="E11" s="19" t="s">
        <v>160</v>
      </c>
      <c r="F11" s="16">
        <v>0.12</v>
      </c>
      <c r="G11" s="15">
        <f t="shared" si="0"/>
        <v>3.0000000000000001E-3</v>
      </c>
    </row>
    <row r="12" spans="1:14" x14ac:dyDescent="0.2">
      <c r="A12" t="s">
        <v>129</v>
      </c>
      <c r="B12" t="s">
        <v>135</v>
      </c>
      <c r="C12" t="s">
        <v>132</v>
      </c>
      <c r="D12">
        <v>30</v>
      </c>
      <c r="E12" s="19" t="s">
        <v>160</v>
      </c>
      <c r="F12" s="16">
        <v>0.12</v>
      </c>
      <c r="G12" s="15">
        <f t="shared" si="0"/>
        <v>4.4999999999999997E-3</v>
      </c>
      <c r="J12" t="s">
        <v>149</v>
      </c>
      <c r="K12" s="16">
        <v>0.6</v>
      </c>
      <c r="L12">
        <f>$I$2*K12</f>
        <v>600</v>
      </c>
      <c r="M12" s="16">
        <v>0.2</v>
      </c>
      <c r="N12" s="15">
        <f>M12*K12</f>
        <v>0.12</v>
      </c>
    </row>
    <row r="13" spans="1:14" x14ac:dyDescent="0.2">
      <c r="A13" t="s">
        <v>129</v>
      </c>
      <c r="B13" t="s">
        <v>135</v>
      </c>
      <c r="C13" t="s">
        <v>179</v>
      </c>
      <c r="D13">
        <v>20</v>
      </c>
      <c r="E13" s="19" t="s">
        <v>160</v>
      </c>
      <c r="F13" s="16">
        <v>0.12</v>
      </c>
      <c r="G13" s="15">
        <f t="shared" si="0"/>
        <v>3.0000000000000001E-3</v>
      </c>
      <c r="J13" t="s">
        <v>129</v>
      </c>
      <c r="K13" s="16">
        <v>0.2</v>
      </c>
      <c r="L13">
        <f>$I$2*K13</f>
        <v>200</v>
      </c>
      <c r="M13" s="16">
        <v>0.15</v>
      </c>
      <c r="N13" s="15">
        <f>M13*K13</f>
        <v>0.03</v>
      </c>
    </row>
    <row r="14" spans="1:14" x14ac:dyDescent="0.2">
      <c r="A14" t="s">
        <v>152</v>
      </c>
      <c r="B14" t="s">
        <v>136</v>
      </c>
      <c r="C14" t="s">
        <v>153</v>
      </c>
      <c r="D14">
        <v>100</v>
      </c>
      <c r="E14" s="19" t="s">
        <v>160</v>
      </c>
      <c r="F14" s="16">
        <v>0.12</v>
      </c>
      <c r="G14" s="15">
        <f t="shared" si="0"/>
        <v>1.4999999999999999E-2</v>
      </c>
      <c r="J14" t="s">
        <v>174</v>
      </c>
      <c r="K14" s="16">
        <v>0.2</v>
      </c>
      <c r="L14">
        <f>$I$2*K14</f>
        <v>200</v>
      </c>
      <c r="M14" s="16">
        <v>0.08</v>
      </c>
      <c r="N14" s="15">
        <f>M14*K14</f>
        <v>1.6E-2</v>
      </c>
    </row>
    <row r="15" spans="1:14" x14ac:dyDescent="0.2">
      <c r="A15" t="s">
        <v>152</v>
      </c>
      <c r="B15" t="s">
        <v>136</v>
      </c>
      <c r="C15" t="s">
        <v>154</v>
      </c>
      <c r="D15">
        <v>100</v>
      </c>
      <c r="E15" s="19" t="s">
        <v>160</v>
      </c>
      <c r="F15" s="16">
        <v>0.12</v>
      </c>
      <c r="G15" s="15">
        <f t="shared" si="0"/>
        <v>1.4999999999999999E-2</v>
      </c>
      <c r="K15" s="15">
        <f>SUM(K12:K14)</f>
        <v>1</v>
      </c>
      <c r="N15" s="15">
        <f>SUM(N12:N14)</f>
        <v>0.16599999999999998</v>
      </c>
    </row>
    <row r="16" spans="1:14" x14ac:dyDescent="0.2">
      <c r="A16" t="s">
        <v>157</v>
      </c>
      <c r="B16" t="s">
        <v>135</v>
      </c>
      <c r="C16" t="s">
        <v>158</v>
      </c>
      <c r="D16">
        <v>50</v>
      </c>
      <c r="E16" s="19" t="s">
        <v>160</v>
      </c>
      <c r="F16" s="16">
        <v>0.2</v>
      </c>
      <c r="G16" s="15">
        <f t="shared" si="0"/>
        <v>1.2500000000000001E-2</v>
      </c>
    </row>
    <row r="17" spans="3:7" x14ac:dyDescent="0.2">
      <c r="C17" s="17" t="s">
        <v>156</v>
      </c>
      <c r="D17">
        <f>SUM(D2:D16)</f>
        <v>800</v>
      </c>
      <c r="G17" s="15">
        <f>SUM(G2:G16)</f>
        <v>0.15081250000000002</v>
      </c>
    </row>
  </sheetData>
  <autoFilter ref="A1:G18" xr:uid="{7A77F285-1919-EA41-846E-233C1B3D4BD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54A02-67A8-E94E-BEFE-220CFC4B527E}">
  <dimension ref="A1:L4"/>
  <sheetViews>
    <sheetView showGridLines="0" tabSelected="1" zoomScale="187" workbookViewId="0">
      <selection activeCell="G21" sqref="G21"/>
    </sheetView>
  </sheetViews>
  <sheetFormatPr baseColWidth="10" defaultColWidth="11.33203125" defaultRowHeight="15" x14ac:dyDescent="0.2"/>
  <cols>
    <col min="2" max="2" width="11.33203125" style="45"/>
    <col min="3" max="3" width="12.6640625" bestFit="1" customWidth="1"/>
    <col min="5" max="5" width="15.83203125" style="33" bestFit="1" customWidth="1"/>
    <col min="6" max="7" width="11.6640625" bestFit="1" customWidth="1"/>
    <col min="8" max="8" width="15.83203125" bestFit="1" customWidth="1"/>
    <col min="9" max="9" width="5.6640625" customWidth="1"/>
  </cols>
  <sheetData>
    <row r="1" spans="1:12" x14ac:dyDescent="0.2">
      <c r="C1" s="59" t="s">
        <v>191</v>
      </c>
      <c r="E1" s="60" t="s">
        <v>192</v>
      </c>
      <c r="F1" s="61">
        <f>B3-B2</f>
        <v>976</v>
      </c>
      <c r="G1" s="61"/>
      <c r="J1" s="45">
        <v>44316</v>
      </c>
      <c r="K1" s="15">
        <v>0.19216359084894719</v>
      </c>
      <c r="L1" s="15">
        <v>0.14910000000000001</v>
      </c>
    </row>
    <row r="2" spans="1:12" x14ac:dyDescent="0.2">
      <c r="A2" s="62" t="s">
        <v>193</v>
      </c>
      <c r="B2" s="45">
        <v>44316</v>
      </c>
      <c r="C2" s="8">
        <v>10000000</v>
      </c>
      <c r="E2" s="60" t="s">
        <v>194</v>
      </c>
      <c r="F2" s="63">
        <f>C3-C2</f>
        <v>6000000</v>
      </c>
      <c r="G2" s="63">
        <f>F2-1500000</f>
        <v>4500000</v>
      </c>
      <c r="H2" t="s">
        <v>195</v>
      </c>
    </row>
    <row r="3" spans="1:12" x14ac:dyDescent="0.2">
      <c r="A3" s="62" t="s">
        <v>196</v>
      </c>
      <c r="B3" s="64">
        <v>45292</v>
      </c>
      <c r="C3" s="63">
        <v>16000000</v>
      </c>
      <c r="E3" s="60" t="s">
        <v>197</v>
      </c>
      <c r="F3" s="65">
        <f>F2/C2</f>
        <v>0.6</v>
      </c>
      <c r="G3" s="65">
        <f>G2/C2</f>
        <v>0.45</v>
      </c>
    </row>
    <row r="4" spans="1:12" x14ac:dyDescent="0.2">
      <c r="E4" s="60" t="s">
        <v>198</v>
      </c>
      <c r="F4" s="65">
        <f>(1+F$3)^(1/$F$1*365)-1</f>
        <v>0.19216359084894719</v>
      </c>
      <c r="G4" s="65">
        <f>(1+G$3)^(1/$F$1*365)-1</f>
        <v>0.14907311828688519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MasterData</vt:lpstr>
      <vt:lpstr>E_TransRecord</vt:lpstr>
      <vt:lpstr>I_TransRecord</vt:lpstr>
      <vt:lpstr>P_TransRecord</vt:lpstr>
      <vt:lpstr>Monthly_Report</vt:lpstr>
      <vt:lpstr>Inv Portfolio</vt:lpstr>
      <vt:lpstr>3_years_target</vt:lpstr>
      <vt:lpstr>I_TransRecord!demo3_2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2020-12-22T03:03:01Z</dcterms:created>
  <dcterms:modified xsi:type="dcterms:W3CDTF">2021-04-11T13:58:25Z</dcterms:modified>
</cp:coreProperties>
</file>