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ygr/Desktop/"/>
    </mc:Choice>
  </mc:AlternateContent>
  <bookViews>
    <workbookView xWindow="20" yWindow="1140" windowWidth="23380" windowHeight="16680" activeTab="2"/>
  </bookViews>
  <sheets>
    <sheet name="Datos" sheetId="1" r:id="rId1"/>
    <sheet name="Cutoff" sheetId="2" r:id="rId2"/>
    <sheet name="Por utilidad" sheetId="4" r:id="rId3"/>
    <sheet name="Omega" sheetId="5" r:id="rId4"/>
    <sheet name="ExpectedReturns" sheetId="6" r:id="rId5"/>
    <sheet name="óptimo Mínima Varianza" sheetId="3" r:id="rId6"/>
  </sheets>
  <definedNames>
    <definedName name="solver_adj" localSheetId="5" hidden="1">'óptimo Mínima Varianza'!$F$11:$Y$11</definedName>
    <definedName name="solver_adj" localSheetId="2" hidden="1">'Por utilidad'!$F$14:$Y$14</definedName>
    <definedName name="solver_cvg" localSheetId="5" hidden="1">0.0001</definedName>
    <definedName name="solver_cvg" localSheetId="2" hidden="1">0.0001</definedName>
    <definedName name="solver_drv" localSheetId="5" hidden="1">1</definedName>
    <definedName name="solver_drv" localSheetId="2" hidden="1">1</definedName>
    <definedName name="solver_eng" localSheetId="5" hidden="1">1</definedName>
    <definedName name="solver_eng" localSheetId="2" hidden="1">1</definedName>
    <definedName name="solver_itr" localSheetId="5" hidden="1">2147483647</definedName>
    <definedName name="solver_itr" localSheetId="2" hidden="1">2147483647</definedName>
    <definedName name="solver_lhs1" localSheetId="5" hidden="1">'óptimo Mínima Varianza'!$F$11</definedName>
    <definedName name="solver_lhs1" localSheetId="2" hidden="1">'Por utilidad'!$F$14</definedName>
    <definedName name="solver_lhs10" localSheetId="5" hidden="1">'óptimo Mínima Varianza'!$Q$11</definedName>
    <definedName name="solver_lhs10" localSheetId="2" hidden="1">'Por utilidad'!$Q$14</definedName>
    <definedName name="solver_lhs11" localSheetId="5" hidden="1">'óptimo Mínima Varianza'!$R$11</definedName>
    <definedName name="solver_lhs11" localSheetId="2" hidden="1">'Por utilidad'!$R$14</definedName>
    <definedName name="solver_lhs12" localSheetId="5" hidden="1">'óptimo Mínima Varianza'!$T$11</definedName>
    <definedName name="solver_lhs12" localSheetId="2" hidden="1">'Por utilidad'!$T$14</definedName>
    <definedName name="solver_lhs13" localSheetId="5" hidden="1">'óptimo Mínima Varianza'!$U$11</definedName>
    <definedName name="solver_lhs13" localSheetId="2" hidden="1">'Por utilidad'!$U$14</definedName>
    <definedName name="solver_lhs14" localSheetId="5" hidden="1">'óptimo Mínima Varianza'!$V$11</definedName>
    <definedName name="solver_lhs14" localSheetId="2" hidden="1">'Por utilidad'!$V$14</definedName>
    <definedName name="solver_lhs15" localSheetId="5" hidden="1">'óptimo Mínima Varianza'!$X$11</definedName>
    <definedName name="solver_lhs15" localSheetId="2" hidden="1">'Por utilidad'!$X$14</definedName>
    <definedName name="solver_lhs16" localSheetId="5" hidden="1">'óptimo Mínima Varianza'!$Y$11</definedName>
    <definedName name="solver_lhs16" localSheetId="2" hidden="1">'Por utilidad'!$Y$14</definedName>
    <definedName name="solver_lhs17" localSheetId="2" hidden="1">'Por utilidad'!$Y$14</definedName>
    <definedName name="solver_lhs2" localSheetId="5" hidden="1">'óptimo Mínima Varianza'!$F$11:$Y$11</definedName>
    <definedName name="solver_lhs2" localSheetId="2" hidden="1">'Por utilidad'!$F$14:$Y$14</definedName>
    <definedName name="solver_lhs3" localSheetId="5" hidden="1">'óptimo Mínima Varianza'!$G$11</definedName>
    <definedName name="solver_lhs3" localSheetId="2" hidden="1">'Por utilidad'!$G$14</definedName>
    <definedName name="solver_lhs4" localSheetId="5" hidden="1">'óptimo Mínima Varianza'!$H$11</definedName>
    <definedName name="solver_lhs4" localSheetId="2" hidden="1">'Por utilidad'!$H$14</definedName>
    <definedName name="solver_lhs5" localSheetId="5" hidden="1">'óptimo Mínima Varianza'!$H$14</definedName>
    <definedName name="solver_lhs5" localSheetId="2" hidden="1">'Por utilidad'!$H$17</definedName>
    <definedName name="solver_lhs6" localSheetId="5" hidden="1">'óptimo Mínima Varianza'!$I$11</definedName>
    <definedName name="solver_lhs6" localSheetId="2" hidden="1">'Por utilidad'!$I$14</definedName>
    <definedName name="solver_lhs7" localSheetId="5" hidden="1">'óptimo Mínima Varianza'!$M$11</definedName>
    <definedName name="solver_lhs7" localSheetId="2" hidden="1">'Por utilidad'!$M$14</definedName>
    <definedName name="solver_lhs8" localSheetId="5" hidden="1">'óptimo Mínima Varianza'!$N$11</definedName>
    <definedName name="solver_lhs8" localSheetId="2" hidden="1">'Por utilidad'!$N$14</definedName>
    <definedName name="solver_lhs9" localSheetId="5" hidden="1">'óptimo Mínima Varianza'!$P$11</definedName>
    <definedName name="solver_lhs9" localSheetId="2" hidden="1">'Por utilidad'!$P$14</definedName>
    <definedName name="solver_lin" localSheetId="5" hidden="1">2</definedName>
    <definedName name="solver_lin" localSheetId="2" hidden="1">2</definedName>
    <definedName name="solver_mip" localSheetId="5" hidden="1">2147483647</definedName>
    <definedName name="solver_mip" localSheetId="2" hidden="1">2147483647</definedName>
    <definedName name="solver_mni" localSheetId="5" hidden="1">30</definedName>
    <definedName name="solver_mni" localSheetId="2" hidden="1">30</definedName>
    <definedName name="solver_mrt" localSheetId="5" hidden="1">0.075</definedName>
    <definedName name="solver_mrt" localSheetId="2" hidden="1">0.075</definedName>
    <definedName name="solver_msl" localSheetId="5" hidden="1">2</definedName>
    <definedName name="solver_msl" localSheetId="2" hidden="1">2</definedName>
    <definedName name="solver_neg" localSheetId="5" hidden="1">2</definedName>
    <definedName name="solver_neg" localSheetId="2" hidden="1">2</definedName>
    <definedName name="solver_nod" localSheetId="5" hidden="1">2147483647</definedName>
    <definedName name="solver_nod" localSheetId="2" hidden="1">2147483647</definedName>
    <definedName name="solver_num" localSheetId="5" hidden="1">16</definedName>
    <definedName name="solver_num" localSheetId="2" hidden="1">16</definedName>
    <definedName name="solver_opt" localSheetId="5" hidden="1">'óptimo Mínima Varianza'!$G$7</definedName>
    <definedName name="solver_opt" localSheetId="2" hidden="1">'Por utilidad'!$G$10</definedName>
    <definedName name="solver_pre" localSheetId="5" hidden="1">0.000001</definedName>
    <definedName name="solver_pre" localSheetId="2" hidden="1">0.000001</definedName>
    <definedName name="solver_rbv" localSheetId="5" hidden="1">1</definedName>
    <definedName name="solver_rbv" localSheetId="2" hidden="1">1</definedName>
    <definedName name="solver_rel1" localSheetId="5" hidden="1">2</definedName>
    <definedName name="solver_rel1" localSheetId="2" hidden="1">2</definedName>
    <definedName name="solver_rel10" localSheetId="5" hidden="1">2</definedName>
    <definedName name="solver_rel10" localSheetId="2" hidden="1">2</definedName>
    <definedName name="solver_rel11" localSheetId="5" hidden="1">2</definedName>
    <definedName name="solver_rel11" localSheetId="2" hidden="1">2</definedName>
    <definedName name="solver_rel12" localSheetId="5" hidden="1">2</definedName>
    <definedName name="solver_rel12" localSheetId="2" hidden="1">2</definedName>
    <definedName name="solver_rel13" localSheetId="5" hidden="1">2</definedName>
    <definedName name="solver_rel13" localSheetId="2" hidden="1">2</definedName>
    <definedName name="solver_rel14" localSheetId="5" hidden="1">2</definedName>
    <definedName name="solver_rel14" localSheetId="2" hidden="1">2</definedName>
    <definedName name="solver_rel15" localSheetId="5" hidden="1">2</definedName>
    <definedName name="solver_rel15" localSheetId="2" hidden="1">2</definedName>
    <definedName name="solver_rel16" localSheetId="5" hidden="1">2</definedName>
    <definedName name="solver_rel16" localSheetId="2" hidden="1">2</definedName>
    <definedName name="solver_rel17" localSheetId="2" hidden="1">2</definedName>
    <definedName name="solver_rel2" localSheetId="5" hidden="1">3</definedName>
    <definedName name="solver_rel2" localSheetId="2" hidden="1">3</definedName>
    <definedName name="solver_rel3" localSheetId="5" hidden="1">2</definedName>
    <definedName name="solver_rel3" localSheetId="2" hidden="1">2</definedName>
    <definedName name="solver_rel4" localSheetId="5" hidden="1">2</definedName>
    <definedName name="solver_rel4" localSheetId="2" hidden="1">2</definedName>
    <definedName name="solver_rel5" localSheetId="5" hidden="1">2</definedName>
    <definedName name="solver_rel5" localSheetId="2" hidden="1">2</definedName>
    <definedName name="solver_rel6" localSheetId="5" hidden="1">2</definedName>
    <definedName name="solver_rel6" localSheetId="2" hidden="1">2</definedName>
    <definedName name="solver_rel7" localSheetId="5" hidden="1">2</definedName>
    <definedName name="solver_rel7" localSheetId="2" hidden="1">2</definedName>
    <definedName name="solver_rel8" localSheetId="5" hidden="1">2</definedName>
    <definedName name="solver_rel8" localSheetId="2" hidden="1">2</definedName>
    <definedName name="solver_rel9" localSheetId="5" hidden="1">2</definedName>
    <definedName name="solver_rel9" localSheetId="2" hidden="1">2</definedName>
    <definedName name="solver_rhs1" localSheetId="5" hidden="1">0</definedName>
    <definedName name="solver_rhs1" localSheetId="2" hidden="1">0</definedName>
    <definedName name="solver_rhs10" localSheetId="5" hidden="1">0</definedName>
    <definedName name="solver_rhs10" localSheetId="2" hidden="1">0</definedName>
    <definedName name="solver_rhs11" localSheetId="5" hidden="1">0</definedName>
    <definedName name="solver_rhs11" localSheetId="2" hidden="1">0</definedName>
    <definedName name="solver_rhs12" localSheetId="5" hidden="1">0</definedName>
    <definedName name="solver_rhs12" localSheetId="2" hidden="1">0</definedName>
    <definedName name="solver_rhs13" localSheetId="5" hidden="1">0</definedName>
    <definedName name="solver_rhs13" localSheetId="2" hidden="1">0</definedName>
    <definedName name="solver_rhs14" localSheetId="5" hidden="1">0</definedName>
    <definedName name="solver_rhs14" localSheetId="2" hidden="1">0</definedName>
    <definedName name="solver_rhs15" localSheetId="5" hidden="1">0</definedName>
    <definedName name="solver_rhs15" localSheetId="2" hidden="1">0</definedName>
    <definedName name="solver_rhs16" localSheetId="5" hidden="1">0</definedName>
    <definedName name="solver_rhs16" localSheetId="2" hidden="1">0</definedName>
    <definedName name="solver_rhs17" localSheetId="2" hidden="1">0</definedName>
    <definedName name="solver_rhs2" localSheetId="5" hidden="1">0</definedName>
    <definedName name="solver_rhs2" localSheetId="2" hidden="1">0</definedName>
    <definedName name="solver_rhs3" localSheetId="5" hidden="1">0</definedName>
    <definedName name="solver_rhs3" localSheetId="2" hidden="1">0</definedName>
    <definedName name="solver_rhs4" localSheetId="5" hidden="1">0</definedName>
    <definedName name="solver_rhs4" localSheetId="2" hidden="1">0</definedName>
    <definedName name="solver_rhs5" localSheetId="5" hidden="1">'óptimo Mínima Varianza'!$J$14</definedName>
    <definedName name="solver_rhs5" localSheetId="2" hidden="1">'Por utilidad'!$J$17</definedName>
    <definedName name="solver_rhs6" localSheetId="5" hidden="1">0</definedName>
    <definedName name="solver_rhs6" localSheetId="2" hidden="1">0</definedName>
    <definedName name="solver_rhs7" localSheetId="5" hidden="1">0</definedName>
    <definedName name="solver_rhs7" localSheetId="2" hidden="1">0</definedName>
    <definedName name="solver_rhs8" localSheetId="5" hidden="1">0</definedName>
    <definedName name="solver_rhs8" localSheetId="2" hidden="1">0</definedName>
    <definedName name="solver_rhs9" localSheetId="5" hidden="1">0</definedName>
    <definedName name="solver_rhs9" localSheetId="2" hidden="1">0</definedName>
    <definedName name="solver_rlx" localSheetId="5" hidden="1">2</definedName>
    <definedName name="solver_rlx" localSheetId="2" hidden="1">2</definedName>
    <definedName name="solver_rsd" localSheetId="5" hidden="1">0</definedName>
    <definedName name="solver_rsd" localSheetId="2" hidden="1">0</definedName>
    <definedName name="solver_scl" localSheetId="5" hidden="1">1</definedName>
    <definedName name="solver_scl" localSheetId="2" hidden="1">1</definedName>
    <definedName name="solver_sho" localSheetId="5" hidden="1">2</definedName>
    <definedName name="solver_sho" localSheetId="2" hidden="1">2</definedName>
    <definedName name="solver_ssz" localSheetId="5" hidden="1">100</definedName>
    <definedName name="solver_ssz" localSheetId="2" hidden="1">100</definedName>
    <definedName name="solver_tim" localSheetId="5" hidden="1">2147483647</definedName>
    <definedName name="solver_tim" localSheetId="2" hidden="1">2147483647</definedName>
    <definedName name="solver_tol" localSheetId="5" hidden="1">0.01</definedName>
    <definedName name="solver_tol" localSheetId="2" hidden="1">0.01</definedName>
    <definedName name="solver_typ" localSheetId="5" hidden="1">1</definedName>
    <definedName name="solver_typ" localSheetId="2" hidden="1">1</definedName>
    <definedName name="solver_val" localSheetId="5" hidden="1">0</definedName>
    <definedName name="solver_val" localSheetId="2" hidden="1">0</definedName>
    <definedName name="solver_ver" localSheetId="5" hidden="1">2</definedName>
    <definedName name="solver_ver" localSheetId="2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4" l="1" a="1"/>
  <c r="J23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31" i="4"/>
  <c r="J22" i="4"/>
  <c r="G10" i="4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F28" i="3"/>
  <c r="C2" i="2"/>
  <c r="B2" i="2"/>
  <c r="G2" i="2"/>
  <c r="C3" i="2"/>
  <c r="B3" i="2"/>
  <c r="G3" i="2"/>
  <c r="C4" i="2"/>
  <c r="B4" i="2"/>
  <c r="G4" i="2"/>
  <c r="C5" i="2"/>
  <c r="B5" i="2"/>
  <c r="G5" i="2"/>
  <c r="C6" i="2"/>
  <c r="B6" i="2"/>
  <c r="G6" i="2"/>
  <c r="C7" i="2"/>
  <c r="B7" i="2"/>
  <c r="G7" i="2"/>
  <c r="C8" i="2"/>
  <c r="B8" i="2"/>
  <c r="G8" i="2"/>
  <c r="C9" i="2"/>
  <c r="B9" i="2"/>
  <c r="G9" i="2"/>
  <c r="C10" i="2"/>
  <c r="B10" i="2"/>
  <c r="G10" i="2"/>
  <c r="C11" i="2"/>
  <c r="B11" i="2"/>
  <c r="G11" i="2"/>
  <c r="C12" i="2"/>
  <c r="B12" i="2"/>
  <c r="G12" i="2"/>
  <c r="C13" i="2"/>
  <c r="B13" i="2"/>
  <c r="G13" i="2"/>
  <c r="C14" i="2"/>
  <c r="B14" i="2"/>
  <c r="G14" i="2"/>
  <c r="C15" i="2"/>
  <c r="B15" i="2"/>
  <c r="G15" i="2"/>
  <c r="C16" i="2"/>
  <c r="B16" i="2"/>
  <c r="G16" i="2"/>
  <c r="C17" i="2"/>
  <c r="B17" i="2"/>
  <c r="G17" i="2"/>
  <c r="C18" i="2"/>
  <c r="B18" i="2"/>
  <c r="G18" i="2"/>
  <c r="C19" i="2"/>
  <c r="B19" i="2"/>
  <c r="G19" i="2"/>
  <c r="C20" i="2"/>
  <c r="B20" i="2"/>
  <c r="G20" i="2"/>
  <c r="C21" i="2"/>
  <c r="B21" i="2"/>
  <c r="G21" i="2"/>
  <c r="H17" i="4"/>
  <c r="H14" i="3"/>
  <c r="D2" i="2"/>
  <c r="F2" i="2"/>
  <c r="D3" i="2"/>
  <c r="F3" i="2"/>
  <c r="D4" i="2"/>
  <c r="F4" i="2"/>
  <c r="D5" i="2"/>
  <c r="F5" i="2"/>
  <c r="D6" i="2"/>
  <c r="F6" i="2"/>
  <c r="D7" i="2"/>
  <c r="F7" i="2"/>
  <c r="D8" i="2"/>
  <c r="F8" i="2"/>
  <c r="D9" i="2"/>
  <c r="F9" i="2"/>
  <c r="D10" i="2"/>
  <c r="F10" i="2"/>
  <c r="D11" i="2"/>
  <c r="F11" i="2"/>
  <c r="D12" i="2"/>
  <c r="F12" i="2"/>
  <c r="D13" i="2"/>
  <c r="F13" i="2"/>
  <c r="D14" i="2"/>
  <c r="F14" i="2"/>
  <c r="D15" i="2"/>
  <c r="F15" i="2"/>
  <c r="D16" i="2"/>
  <c r="F16" i="2"/>
  <c r="D17" i="2"/>
  <c r="F17" i="2"/>
  <c r="D18" i="2"/>
  <c r="F18" i="2"/>
  <c r="D19" i="2"/>
  <c r="F19" i="2"/>
  <c r="D20" i="2"/>
  <c r="F20" i="2"/>
  <c r="D21" i="2"/>
  <c r="F21" i="2"/>
  <c r="M2" i="2"/>
  <c r="A11" i="2"/>
  <c r="A15" i="2"/>
  <c r="A13" i="2"/>
  <c r="A2" i="2"/>
  <c r="A6" i="2"/>
  <c r="A4" i="2"/>
  <c r="A8" i="2"/>
  <c r="A10" i="2"/>
  <c r="A3" i="2"/>
  <c r="A20" i="2"/>
  <c r="A18" i="2"/>
  <c r="A14" i="2"/>
  <c r="A7" i="2"/>
  <c r="A17" i="2"/>
  <c r="A19" i="2"/>
  <c r="A16" i="2"/>
  <c r="A5" i="2"/>
  <c r="A9" i="2"/>
  <c r="A12" i="2"/>
  <c r="A21" i="2"/>
  <c r="H21" i="2"/>
  <c r="I21" i="2"/>
  <c r="J21" i="2"/>
  <c r="H20" i="2"/>
  <c r="I20" i="2"/>
  <c r="J20" i="2"/>
  <c r="K21" i="2"/>
  <c r="E12" i="2"/>
  <c r="H19" i="2"/>
  <c r="I19" i="2"/>
  <c r="J19" i="2"/>
  <c r="K20" i="2"/>
  <c r="E9" i="2"/>
  <c r="H18" i="2"/>
  <c r="I18" i="2"/>
  <c r="J18" i="2"/>
  <c r="K19" i="2"/>
  <c r="E5" i="2"/>
  <c r="H17" i="2"/>
  <c r="I17" i="2"/>
  <c r="J17" i="2"/>
  <c r="K18" i="2"/>
  <c r="E16" i="2"/>
  <c r="H16" i="2"/>
  <c r="I16" i="2"/>
  <c r="J16" i="2"/>
  <c r="K17" i="2"/>
  <c r="E19" i="2"/>
  <c r="H15" i="2"/>
  <c r="I15" i="2"/>
  <c r="J15" i="2"/>
  <c r="K16" i="2"/>
  <c r="E17" i="2"/>
  <c r="H14" i="2"/>
  <c r="I14" i="2"/>
  <c r="J14" i="2"/>
  <c r="K15" i="2"/>
  <c r="E7" i="2"/>
  <c r="H13" i="2"/>
  <c r="I13" i="2"/>
  <c r="J13" i="2"/>
  <c r="K14" i="2"/>
  <c r="E14" i="2"/>
  <c r="H12" i="2"/>
  <c r="I12" i="2"/>
  <c r="J12" i="2"/>
  <c r="K13" i="2"/>
  <c r="E18" i="2"/>
  <c r="H11" i="2"/>
  <c r="I11" i="2"/>
  <c r="J11" i="2"/>
  <c r="K12" i="2"/>
  <c r="E20" i="2"/>
  <c r="H10" i="2"/>
  <c r="I10" i="2"/>
  <c r="J10" i="2"/>
  <c r="K11" i="2"/>
  <c r="E3" i="2"/>
  <c r="H9" i="2"/>
  <c r="I9" i="2"/>
  <c r="J9" i="2"/>
  <c r="K10" i="2"/>
  <c r="E10" i="2"/>
  <c r="H8" i="2"/>
  <c r="I8" i="2"/>
  <c r="J8" i="2"/>
  <c r="K9" i="2"/>
  <c r="E8" i="2"/>
  <c r="H7" i="2"/>
  <c r="I7" i="2"/>
  <c r="J7" i="2"/>
  <c r="K8" i="2"/>
  <c r="E4" i="2"/>
  <c r="H6" i="2"/>
  <c r="I6" i="2"/>
  <c r="J6" i="2"/>
  <c r="K7" i="2"/>
  <c r="E6" i="2"/>
  <c r="H5" i="2"/>
  <c r="I5" i="2"/>
  <c r="J5" i="2"/>
  <c r="K6" i="2"/>
  <c r="E2" i="2"/>
  <c r="H4" i="2"/>
  <c r="I4" i="2"/>
  <c r="J4" i="2"/>
  <c r="K5" i="2"/>
  <c r="E13" i="2"/>
  <c r="H3" i="2"/>
  <c r="I3" i="2"/>
  <c r="J3" i="2"/>
  <c r="K4" i="2"/>
  <c r="E15" i="2"/>
  <c r="H2" i="2"/>
  <c r="I2" i="2"/>
  <c r="J2" i="2"/>
  <c r="K3" i="2"/>
  <c r="E11" i="2"/>
  <c r="E21" i="2"/>
  <c r="G5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26" i="1"/>
  <c r="I7" i="1"/>
  <c r="J7" i="1"/>
  <c r="I8" i="1"/>
  <c r="I26" i="1"/>
  <c r="J26" i="1"/>
  <c r="I25" i="1"/>
  <c r="J25" i="1"/>
  <c r="I24" i="1"/>
  <c r="J24" i="1"/>
  <c r="I23" i="1"/>
  <c r="J23" i="1"/>
  <c r="I22" i="1"/>
  <c r="J22" i="1"/>
  <c r="I21" i="1"/>
  <c r="J21" i="1"/>
  <c r="I20" i="1"/>
  <c r="J20" i="1"/>
  <c r="I19" i="1"/>
  <c r="J19" i="1"/>
  <c r="I18" i="1"/>
  <c r="J18" i="1"/>
  <c r="I17" i="1"/>
  <c r="J17" i="1"/>
  <c r="I16" i="1"/>
  <c r="J16" i="1"/>
  <c r="I15" i="1"/>
  <c r="J15" i="1"/>
  <c r="I14" i="1"/>
  <c r="J14" i="1"/>
  <c r="I13" i="1"/>
  <c r="J13" i="1"/>
  <c r="I12" i="1"/>
  <c r="J12" i="1"/>
  <c r="I11" i="1"/>
  <c r="J11" i="1"/>
  <c r="I10" i="1"/>
  <c r="J10" i="1"/>
  <c r="I9" i="1"/>
  <c r="J9" i="1"/>
  <c r="J8" i="1"/>
  <c r="F23" i="3" a="1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J19" i="3"/>
  <c r="H15" i="3"/>
  <c r="F26" i="4" a="1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J20" i="3" a="1"/>
  <c r="J20" i="3"/>
  <c r="G7" i="3"/>
  <c r="H18" i="4"/>
</calcChain>
</file>

<file path=xl/sharedStrings.xml><?xml version="1.0" encoding="utf-8"?>
<sst xmlns="http://schemas.openxmlformats.org/spreadsheetml/2006/main" count="265" uniqueCount="77">
  <si>
    <t>Rendimiento en exceso promedio mensual</t>
  </si>
  <si>
    <t>Empresa</t>
  </si>
  <si>
    <t>Tamaño</t>
  </si>
  <si>
    <t>COOPER INC</t>
  </si>
  <si>
    <t>EQUITY RESIDENTIAL</t>
  </si>
  <si>
    <t>DELTA AIR LINES</t>
  </si>
  <si>
    <t>REPUBLIC SERVICES</t>
  </si>
  <si>
    <t>CUMMINS INC</t>
  </si>
  <si>
    <t>KELLOGG CO</t>
  </si>
  <si>
    <t>DOW CHEMICAL CO</t>
  </si>
  <si>
    <t>TIME WARNER INC NEW</t>
  </si>
  <si>
    <t>EASTMAN CHEMICAL CO</t>
  </si>
  <si>
    <t>CARNIVAL CORP</t>
  </si>
  <si>
    <t>WHIRLPOOL CORP</t>
  </si>
  <si>
    <t>COACH INC</t>
  </si>
  <si>
    <t>HARLEY DAVIDSON INC</t>
  </si>
  <si>
    <t>CATERPILLAR INC</t>
  </si>
  <si>
    <t>RALPH LAUREN CORP</t>
  </si>
  <si>
    <t>LOEWS CORP</t>
  </si>
  <si>
    <t>FREEPORT MCMORAN INC</t>
  </si>
  <si>
    <t>MARATHON OIL CORP</t>
  </si>
  <si>
    <t>EXELON CORP</t>
  </si>
  <si>
    <t>AMERICAN AIRLINES GROUP INC</t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</si>
  <si>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perscript"/>
        <sz val="11"/>
        <color rgb="FF003300"/>
        <rFont val="Calibri"/>
        <family val="2"/>
        <scheme val="minor"/>
      </rPr>
      <t>2</t>
    </r>
    <r>
      <rPr>
        <b/>
        <vertAlign val="subscript"/>
        <sz val="11"/>
        <color rgb="FF003300"/>
        <rFont val="Calibri"/>
        <family val="2"/>
        <scheme val="minor"/>
      </rPr>
      <t>M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</si>
  <si>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ei</t>
    </r>
    <r>
      <rPr>
        <b/>
        <vertAlign val="superscript"/>
        <sz val="11"/>
        <color rgb="FF003300"/>
        <rFont val="Calibri"/>
        <family val="2"/>
        <scheme val="minor"/>
      </rPr>
      <t>2</t>
    </r>
  </si>
  <si>
    <r>
      <rPr>
        <b/>
        <sz val="11"/>
        <color rgb="FF003300"/>
        <rFont val="Symbol"/>
        <family val="1"/>
        <charset val="2"/>
      </rPr>
      <t>b</t>
    </r>
    <r>
      <rPr>
        <b/>
        <vertAlign val="subscript"/>
        <sz val="11"/>
        <color rgb="FF003300"/>
        <rFont val="Calibri"/>
        <family val="2"/>
        <scheme val="minor"/>
      </rPr>
      <t>i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</si>
  <si>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i Mensual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</si>
  <si>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</si>
  <si>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rPr>
        <b/>
        <sz val="11"/>
        <color rgb="FF003300"/>
        <rFont val="Symbol"/>
        <family val="1"/>
        <charset val="2"/>
      </rPr>
      <t>a</t>
    </r>
    <r>
      <rPr>
        <b/>
        <vertAlign val="subscript"/>
        <sz val="11"/>
        <color rgb="FF003300"/>
        <rFont val="Calibri"/>
        <family val="2"/>
        <scheme val="minor"/>
      </rPr>
      <t>i mensual</t>
    </r>
  </si>
  <si>
    <r>
      <rPr>
        <b/>
        <sz val="11"/>
        <color rgb="FF003300"/>
        <rFont val="Symbol"/>
        <family val="1"/>
        <charset val="2"/>
      </rPr>
      <t>a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</si>
  <si>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rPr>
        <b/>
        <sz val="11"/>
        <color rgb="FF003300"/>
        <rFont val="Symbol"/>
        <family val="1"/>
        <charset val="2"/>
      </rPr>
      <t>m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</si>
  <si>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t>R</t>
    </r>
    <r>
      <rPr>
        <b/>
        <vertAlign val="subscript"/>
        <sz val="11"/>
        <color rgb="FF003300"/>
        <rFont val="Calibri"/>
        <family val="2"/>
        <scheme val="minor"/>
      </rPr>
      <t>i</t>
    </r>
    <r>
      <rPr>
        <b/>
        <sz val="11"/>
        <color rgb="FF003300"/>
        <rFont val="Calibri"/>
        <family val="2"/>
        <scheme val="minor"/>
      </rPr>
      <t xml:space="preserve"> − R</t>
    </r>
    <r>
      <rPr>
        <b/>
        <vertAlign val="subscript"/>
        <sz val="11"/>
        <color rgb="FF003300"/>
        <rFont val="Calibri"/>
        <family val="2"/>
        <scheme val="minor"/>
      </rPr>
      <t>f</t>
    </r>
  </si>
  <si>
    <t>MATRIZ VARIANZA-COVARIANZA DE RENDIMIENTO COMPUESTO CONTINUO MENSUALES</t>
  </si>
  <si>
    <r>
      <t>Promedio compuesto continuo (</t>
    </r>
    <r>
      <rPr>
        <b/>
        <sz val="11"/>
        <color rgb="FF003300"/>
        <rFont val="Symbol"/>
        <family val="1"/>
        <charset val="2"/>
      </rPr>
      <t>a</t>
    </r>
    <r>
      <rPr>
        <b/>
        <sz val="11"/>
        <color rgb="FF003300"/>
        <rFont val="Calibri"/>
        <family val="2"/>
        <scheme val="minor"/>
      </rPr>
      <t>) Mensual</t>
    </r>
  </si>
  <si>
    <r>
      <t>Promedio compuesto continuo (</t>
    </r>
    <r>
      <rPr>
        <b/>
        <sz val="11"/>
        <color rgb="FF003300"/>
        <rFont val="Symbol"/>
        <family val="1"/>
        <charset val="2"/>
      </rPr>
      <t>a</t>
    </r>
    <r>
      <rPr>
        <b/>
        <sz val="11"/>
        <color rgb="FF003300"/>
        <rFont val="Calibri"/>
        <family val="2"/>
        <scheme val="minor"/>
      </rPr>
      <t>) Anual</t>
    </r>
  </si>
  <si>
    <r>
      <t>Logarítmo rendimiento bruto (</t>
    </r>
    <r>
      <rPr>
        <b/>
        <sz val="11"/>
        <color rgb="FF003300"/>
        <rFont val="Symbol"/>
        <family val="1"/>
        <charset val="2"/>
      </rPr>
      <t>m</t>
    </r>
    <r>
      <rPr>
        <b/>
        <sz val="11"/>
        <color rgb="FF003300"/>
        <rFont val="Calibri"/>
        <family val="2"/>
        <scheme val="minor"/>
      </rPr>
      <t>) Anual</t>
    </r>
  </si>
  <si>
    <r>
      <t>R</t>
    </r>
    <r>
      <rPr>
        <b/>
        <vertAlign val="subscript"/>
        <sz val="10"/>
        <color rgb="FF003300"/>
        <rFont val="Calibri"/>
        <family val="2"/>
        <scheme val="minor"/>
      </rPr>
      <t>F TASA ANUAL PROMEDIO HISTÓRICA</t>
    </r>
  </si>
  <si>
    <t>COMNAM</t>
  </si>
  <si>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</t>
    </r>
  </si>
  <si>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</t>
    </r>
  </si>
  <si>
    <t>R_i − R_f</t>
  </si>
  <si>
    <r>
      <t>(Ri-RF)/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</t>
    </r>
  </si>
  <si>
    <t>C_i</t>
  </si>
  <si>
    <t>CutOff</t>
  </si>
  <si>
    <r>
      <t>(Ri-RF)x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</t>
    </r>
  </si>
  <si>
    <r>
      <rPr>
        <sz val="10"/>
        <rFont val="Symbol"/>
        <family val="1"/>
        <charset val="2"/>
      </rPr>
      <t>S (b</t>
    </r>
    <r>
      <rPr>
        <sz val="10"/>
        <rFont val="Calibri"/>
        <family val="2"/>
        <scheme val="minor"/>
      </rPr>
      <t>_i^2/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_ei^2)</t>
    </r>
  </si>
  <si>
    <r>
      <t>Var mercado (</t>
    </r>
    <r>
      <rPr>
        <sz val="10"/>
        <rFont val="Symbol"/>
        <family val="1"/>
        <charset val="2"/>
      </rPr>
      <t>s</t>
    </r>
    <r>
      <rPr>
        <vertAlign val="subscript"/>
        <sz val="10"/>
        <rFont val="Calibri"/>
        <family val="2"/>
        <scheme val="minor"/>
      </rPr>
      <t>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</si>
  <si>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_i^2/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_ei^2</t>
    </r>
  </si>
  <si>
    <t>Program</t>
  </si>
  <si>
    <t>Objective</t>
  </si>
  <si>
    <r>
      <t>s</t>
    </r>
    <r>
      <rPr>
        <vertAlign val="subscript"/>
        <sz val="10"/>
        <rFont val="Symbol"/>
        <family val="1"/>
        <charset val="2"/>
      </rPr>
      <t>w</t>
    </r>
  </si>
  <si>
    <t>=</t>
  </si>
  <si>
    <t>Variables</t>
  </si>
  <si>
    <t>w</t>
  </si>
  <si>
    <t>Constraints</t>
  </si>
  <si>
    <t>Portfolio</t>
  </si>
  <si>
    <t>Sw</t>
  </si>
  <si>
    <r>
      <t>m</t>
    </r>
    <r>
      <rPr>
        <vertAlign val="subscript"/>
        <sz val="10"/>
        <rFont val="Symbol"/>
        <family val="1"/>
        <charset val="2"/>
      </rPr>
      <t>w</t>
    </r>
  </si>
  <si>
    <t>Where</t>
  </si>
  <si>
    <t>Data</t>
  </si>
  <si>
    <t>Statistics</t>
  </si>
  <si>
    <t>rend promedio</t>
  </si>
  <si>
    <t>m</t>
  </si>
  <si>
    <t>r</t>
  </si>
  <si>
    <t>MAX</t>
  </si>
  <si>
    <t>l</t>
  </si>
  <si>
    <r>
      <t>E[</t>
    </r>
    <r>
      <rPr>
        <sz val="10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] -</t>
    </r>
    <r>
      <rPr>
        <sz val="10"/>
        <rFont val="Symbol"/>
        <family val="1"/>
        <charset val="2"/>
      </rPr>
      <t xml:space="preserve"> l</t>
    </r>
    <r>
      <rPr>
        <sz val="10"/>
        <rFont val="Symbol"/>
        <family val="1"/>
        <charset val="2"/>
      </rPr>
      <t>s</t>
    </r>
    <r>
      <rPr>
        <vertAlign val="superscript"/>
        <sz val="10"/>
        <rFont val="Arial"/>
        <family val="2"/>
      </rPr>
      <t>2</t>
    </r>
  </si>
  <si>
    <t>Prob(&lt;0)</t>
  </si>
  <si>
    <t>&lt;=</t>
  </si>
  <si>
    <t>Matriz de varianza - covarianza annual</t>
  </si>
  <si>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 xml:space="preserve"> ((Ri-RF)x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_ei^2)</t>
    </r>
  </si>
  <si>
    <t>Inputs</t>
  </si>
  <si>
    <t>Horizon</t>
  </si>
  <si>
    <t>T</t>
  </si>
  <si>
    <t>rend promedio annual</t>
  </si>
  <si>
    <t>Para T</t>
  </si>
  <si>
    <r>
      <t>m</t>
    </r>
    <r>
      <rPr>
        <sz val="6"/>
        <rFont val="Symbol"/>
        <charset val="2"/>
      </rPr>
      <t>w</t>
    </r>
    <r>
      <rPr>
        <sz val="10"/>
        <rFont val="Symbol"/>
        <family val="1"/>
        <charset val="2"/>
      </rPr>
      <t>/s</t>
    </r>
    <r>
      <rPr>
        <vertAlign val="subscript"/>
        <sz val="10"/>
        <rFont val="Symbol"/>
        <family val="1"/>
        <charset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</si>
</sst>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"/>
    <numFmt numFmtId="165" formatCode="0.00000000"/>
    <numFmt numFmtId="166" formatCode="0.00000%"/>
    <numFmt numFmtId="167" formatCode="0.000000"/>
    <numFmt numFmtId="168" formatCode="0.000%"/>
    <numFmt numFmtId="169" formatCode="0.00000"/>
    <numFmt numFmtId="170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3300"/>
      <name val="Calibri"/>
      <family val="2"/>
      <scheme val="minor"/>
    </font>
    <font>
      <b/>
      <sz val="10"/>
      <color rgb="FF003300"/>
      <name val="Calibri"/>
      <family val="2"/>
      <scheme val="minor"/>
    </font>
    <font>
      <sz val="11"/>
      <color rgb="FF003300"/>
      <name val="Calibri"/>
      <family val="2"/>
      <scheme val="minor"/>
    </font>
    <font>
      <b/>
      <sz val="11"/>
      <color rgb="FF003300"/>
      <name val="Symbol"/>
      <family val="1"/>
      <charset val="2"/>
    </font>
    <font>
      <b/>
      <vertAlign val="superscript"/>
      <sz val="11"/>
      <color rgb="FF003300"/>
      <name val="Calibri"/>
      <family val="2"/>
      <scheme val="minor"/>
    </font>
    <font>
      <b/>
      <vertAlign val="subscript"/>
      <sz val="11"/>
      <color rgb="FF003300"/>
      <name val="Calibri"/>
      <family val="2"/>
      <scheme val="minor"/>
    </font>
    <font>
      <b/>
      <vertAlign val="subscript"/>
      <sz val="10"/>
      <color rgb="FF003300"/>
      <name val="Calibri"/>
      <family val="2"/>
      <scheme val="minor"/>
    </font>
    <font>
      <sz val="10"/>
      <name val="Calibri"/>
      <family val="2"/>
      <scheme val="minor"/>
    </font>
    <font>
      <sz val="10"/>
      <name val="Symbol"/>
      <family val="1"/>
      <charset val="2"/>
    </font>
    <font>
      <vertAlign val="subscript"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Symbol"/>
      <family val="1"/>
      <charset val="2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vertAlign val="superscript"/>
      <sz val="10"/>
      <name val="Arial"/>
      <family val="2"/>
    </font>
    <font>
      <b/>
      <sz val="11"/>
      <color rgb="FFFF0000"/>
      <name val="Calibri"/>
      <family val="2"/>
      <scheme val="minor"/>
    </font>
    <font>
      <sz val="6"/>
      <name val="Symbol"/>
      <charset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F1D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67E"/>
        <bgColor indexed="64"/>
      </patternFill>
    </fill>
  </fills>
  <borders count="1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/>
  </cellStyleXfs>
  <cellXfs count="14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1" applyNumberFormat="1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166" fontId="4" fillId="0" borderId="1" xfId="1" applyNumberFormat="1" applyFont="1" applyFill="1" applyBorder="1"/>
    <xf numFmtId="0" fontId="4" fillId="0" borderId="0" xfId="0" applyFont="1" applyBorder="1"/>
    <xf numFmtId="0" fontId="4" fillId="0" borderId="2" xfId="0" applyFont="1" applyFill="1" applyBorder="1"/>
    <xf numFmtId="167" fontId="4" fillId="0" borderId="2" xfId="0" applyNumberFormat="1" applyFont="1" applyFill="1" applyBorder="1"/>
    <xf numFmtId="164" fontId="4" fillId="0" borderId="0" xfId="0" applyNumberFormat="1" applyFont="1" applyBorder="1"/>
    <xf numFmtId="165" fontId="4" fillId="0" borderId="0" xfId="0" applyNumberFormat="1" applyFont="1" applyBorder="1"/>
    <xf numFmtId="166" fontId="4" fillId="0" borderId="0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/>
    <xf numFmtId="10" fontId="2" fillId="0" borderId="1" xfId="1" applyNumberFormat="1" applyFont="1" applyBorder="1"/>
    <xf numFmtId="0" fontId="9" fillId="2" borderId="0" xfId="0" applyFont="1" applyFill="1"/>
    <xf numFmtId="0" fontId="9" fillId="0" borderId="0" xfId="0" applyFont="1"/>
    <xf numFmtId="10" fontId="9" fillId="0" borderId="0" xfId="1" applyNumberFormat="1" applyFont="1"/>
    <xf numFmtId="168" fontId="9" fillId="0" borderId="0" xfId="1" applyNumberFormat="1" applyFont="1"/>
    <xf numFmtId="167" fontId="9" fillId="0" borderId="0" xfId="0" applyNumberFormat="1" applyFont="1"/>
    <xf numFmtId="165" fontId="9" fillId="0" borderId="0" xfId="0" applyNumberFormat="1" applyFont="1"/>
    <xf numFmtId="167" fontId="0" fillId="0" borderId="0" xfId="0" applyNumberFormat="1"/>
    <xf numFmtId="0" fontId="9" fillId="2" borderId="4" xfId="0" applyFont="1" applyFill="1" applyBorder="1"/>
    <xf numFmtId="169" fontId="9" fillId="3" borderId="5" xfId="0" applyNumberFormat="1" applyFont="1" applyFill="1" applyBorder="1"/>
    <xf numFmtId="9" fontId="9" fillId="0" borderId="0" xfId="1" applyFont="1"/>
    <xf numFmtId="0" fontId="14" fillId="0" borderId="0" xfId="0" applyFont="1"/>
    <xf numFmtId="0" fontId="14" fillId="4" borderId="6" xfId="0" applyFont="1" applyFill="1" applyBorder="1"/>
    <xf numFmtId="0" fontId="15" fillId="4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170" fontId="15" fillId="4" borderId="8" xfId="0" applyNumberFormat="1" applyFont="1" applyFill="1" applyBorder="1"/>
    <xf numFmtId="0" fontId="14" fillId="4" borderId="9" xfId="0" applyFont="1" applyFill="1" applyBorder="1"/>
    <xf numFmtId="0" fontId="15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170" fontId="15" fillId="4" borderId="11" xfId="0" applyNumberFormat="1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70" fontId="15" fillId="0" borderId="0" xfId="0" applyNumberFormat="1" applyFont="1" applyFill="1" applyBorder="1"/>
    <xf numFmtId="0" fontId="14" fillId="5" borderId="6" xfId="0" applyFont="1" applyFill="1" applyBorder="1"/>
    <xf numFmtId="0" fontId="0" fillId="5" borderId="7" xfId="0" applyFill="1" applyBorder="1"/>
    <xf numFmtId="0" fontId="0" fillId="5" borderId="9" xfId="0" applyFill="1" applyBorder="1"/>
    <xf numFmtId="0" fontId="10" fillId="5" borderId="10" xfId="0" applyFont="1" applyFill="1" applyBorder="1" applyAlignment="1">
      <alignment horizontal="center"/>
    </xf>
    <xf numFmtId="0" fontId="0" fillId="5" borderId="10" xfId="0" applyFill="1" applyBorder="1"/>
    <xf numFmtId="170" fontId="0" fillId="5" borderId="10" xfId="0" applyNumberFormat="1" applyFill="1" applyBorder="1"/>
    <xf numFmtId="170" fontId="0" fillId="0" borderId="0" xfId="0" applyNumberFormat="1" applyFill="1" applyBorder="1"/>
    <xf numFmtId="0" fontId="14" fillId="6" borderId="6" xfId="0" applyFon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4" fillId="6" borderId="12" xfId="0" applyFont="1" applyFill="1" applyBorder="1"/>
    <xf numFmtId="0" fontId="10" fillId="6" borderId="0" xfId="0" applyFont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0" xfId="0" applyFill="1" applyBorder="1"/>
    <xf numFmtId="170" fontId="0" fillId="6" borderId="0" xfId="0" applyNumberFormat="1" applyFill="1" applyBorder="1"/>
    <xf numFmtId="170" fontId="0" fillId="6" borderId="13" xfId="0" applyNumberFormat="1" applyFill="1" applyBorder="1"/>
    <xf numFmtId="0" fontId="14" fillId="6" borderId="9" xfId="0" applyFont="1" applyFill="1" applyBorder="1"/>
    <xf numFmtId="0" fontId="10" fillId="6" borderId="10" xfId="0" applyFont="1" applyFill="1" applyBorder="1" applyAlignment="1">
      <alignment horizontal="center"/>
    </xf>
    <xf numFmtId="0" fontId="0" fillId="6" borderId="10" xfId="0" quotePrefix="1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10" fillId="0" borderId="0" xfId="0" applyFont="1" applyBorder="1" applyAlignment="1">
      <alignment horizontal="center"/>
    </xf>
    <xf numFmtId="0" fontId="14" fillId="7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0" xfId="0" applyFill="1" applyBorder="1"/>
    <xf numFmtId="0" fontId="10" fillId="7" borderId="0" xfId="0" applyFont="1" applyFill="1" applyBorder="1" applyAlignment="1">
      <alignment horizontal="center"/>
    </xf>
    <xf numFmtId="0" fontId="0" fillId="7" borderId="0" xfId="0" quotePrefix="1" applyFill="1" applyBorder="1" applyAlignment="1">
      <alignment horizontal="center"/>
    </xf>
    <xf numFmtId="170" fontId="0" fillId="7" borderId="13" xfId="0" applyNumberFormat="1" applyFill="1" applyBorder="1"/>
    <xf numFmtId="0" fontId="0" fillId="7" borderId="9" xfId="0" applyFill="1" applyBorder="1"/>
    <xf numFmtId="0" fontId="0" fillId="7" borderId="10" xfId="0" applyFill="1" applyBorder="1"/>
    <xf numFmtId="0" fontId="10" fillId="7" borderId="10" xfId="0" applyFont="1" applyFill="1" applyBorder="1" applyAlignment="1">
      <alignment horizontal="center"/>
    </xf>
    <xf numFmtId="0" fontId="0" fillId="7" borderId="10" xfId="0" quotePrefix="1" applyFill="1" applyBorder="1" applyAlignment="1">
      <alignment horizontal="center"/>
    </xf>
    <xf numFmtId="170" fontId="0" fillId="7" borderId="11" xfId="0" applyNumberFormat="1" applyFill="1" applyBorder="1"/>
    <xf numFmtId="0" fontId="14" fillId="8" borderId="6" xfId="0" applyFont="1" applyFill="1" applyBorder="1"/>
    <xf numFmtId="0" fontId="10" fillId="8" borderId="7" xfId="0" applyFont="1" applyFill="1" applyBorder="1" applyAlignment="1">
      <alignment horizontal="center"/>
    </xf>
    <xf numFmtId="0" fontId="0" fillId="8" borderId="7" xfId="0" applyFill="1" applyBorder="1"/>
    <xf numFmtId="0" fontId="0" fillId="8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15" fillId="8" borderId="12" xfId="0" applyFont="1" applyFill="1" applyBorder="1"/>
    <xf numFmtId="0" fontId="10" fillId="8" borderId="0" xfId="0" applyFont="1" applyFill="1" applyBorder="1" applyAlignment="1">
      <alignment horizontal="center"/>
    </xf>
    <xf numFmtId="0" fontId="0" fillId="8" borderId="0" xfId="0" applyFill="1" applyBorder="1"/>
    <xf numFmtId="170" fontId="0" fillId="8" borderId="0" xfId="0" applyNumberFormat="1" applyFill="1" applyBorder="1"/>
    <xf numFmtId="0" fontId="0" fillId="8" borderId="13" xfId="0" applyFill="1" applyBorder="1"/>
    <xf numFmtId="0" fontId="0" fillId="8" borderId="0" xfId="0" applyFill="1" applyBorder="1" applyAlignment="1">
      <alignment horizontal="center"/>
    </xf>
    <xf numFmtId="0" fontId="0" fillId="8" borderId="12" xfId="0" applyFill="1" applyBorder="1"/>
    <xf numFmtId="0" fontId="15" fillId="8" borderId="0" xfId="0" applyFont="1" applyFill="1" applyBorder="1"/>
    <xf numFmtId="170" fontId="15" fillId="8" borderId="0" xfId="0" applyNumberFormat="1" applyFont="1" applyFill="1" applyBorder="1"/>
    <xf numFmtId="0" fontId="17" fillId="8" borderId="0" xfId="0" applyFont="1" applyFill="1" applyBorder="1"/>
    <xf numFmtId="0" fontId="0" fillId="8" borderId="9" xfId="0" applyFill="1" applyBorder="1"/>
    <xf numFmtId="0" fontId="14" fillId="9" borderId="6" xfId="0" applyFont="1" applyFill="1" applyBorder="1"/>
    <xf numFmtId="0" fontId="0" fillId="9" borderId="7" xfId="0" applyFill="1" applyBorder="1"/>
    <xf numFmtId="0" fontId="2" fillId="9" borderId="7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0" fillId="9" borderId="9" xfId="0" applyFill="1" applyBorder="1"/>
    <xf numFmtId="0" fontId="10" fillId="9" borderId="10" xfId="0" applyFont="1" applyFill="1" applyBorder="1" applyAlignment="1">
      <alignment horizontal="center"/>
    </xf>
    <xf numFmtId="0" fontId="0" fillId="9" borderId="10" xfId="0" applyFill="1" applyBorder="1"/>
    <xf numFmtId="170" fontId="0" fillId="9" borderId="10" xfId="0" applyNumberFormat="1" applyFill="1" applyBorder="1"/>
    <xf numFmtId="170" fontId="0" fillId="9" borderId="11" xfId="0" applyNumberFormat="1" applyFill="1" applyBorder="1"/>
    <xf numFmtId="0" fontId="15" fillId="4" borderId="7" xfId="2" applyFont="1" applyFill="1" applyBorder="1" applyAlignment="1">
      <alignment horizontal="center"/>
    </xf>
    <xf numFmtId="0" fontId="14" fillId="10" borderId="6" xfId="0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4" fillId="10" borderId="12" xfId="0" applyFont="1" applyFill="1" applyBorder="1"/>
    <xf numFmtId="0" fontId="10" fillId="10" borderId="0" xfId="0" applyFont="1" applyFill="1" applyBorder="1" applyAlignment="1">
      <alignment horizontal="center"/>
    </xf>
    <xf numFmtId="0" fontId="0" fillId="10" borderId="0" xfId="0" quotePrefix="1" applyFill="1" applyBorder="1" applyAlignment="1">
      <alignment horizontal="center"/>
    </xf>
    <xf numFmtId="0" fontId="0" fillId="10" borderId="0" xfId="0" applyFill="1" applyBorder="1"/>
    <xf numFmtId="170" fontId="0" fillId="10" borderId="0" xfId="0" applyNumberFormat="1" applyFill="1" applyBorder="1"/>
    <xf numFmtId="170" fontId="0" fillId="10" borderId="13" xfId="0" applyNumberFormat="1" applyFill="1" applyBorder="1"/>
    <xf numFmtId="0" fontId="15" fillId="10" borderId="0" xfId="2" applyFont="1" applyFill="1" applyBorder="1"/>
    <xf numFmtId="0" fontId="15" fillId="10" borderId="0" xfId="2" quotePrefix="1" applyFill="1" applyBorder="1" applyAlignment="1">
      <alignment horizontal="center"/>
    </xf>
    <xf numFmtId="170" fontId="15" fillId="10" borderId="13" xfId="2" applyNumberFormat="1" applyFill="1" applyBorder="1"/>
    <xf numFmtId="0" fontId="14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0" fillId="2" borderId="0" xfId="0" applyFont="1" applyFill="1"/>
    <xf numFmtId="0" fontId="20" fillId="9" borderId="7" xfId="0" applyFont="1" applyFill="1" applyBorder="1" applyAlignment="1">
      <alignment horizontal="center" wrapText="1"/>
    </xf>
    <xf numFmtId="0" fontId="14" fillId="0" borderId="0" xfId="2" applyFont="1"/>
    <xf numFmtId="0" fontId="15" fillId="7" borderId="15" xfId="2" applyFill="1" applyBorder="1"/>
    <xf numFmtId="0" fontId="15" fillId="7" borderId="16" xfId="2" applyFill="1" applyBorder="1"/>
    <xf numFmtId="0" fontId="15" fillId="7" borderId="14" xfId="2" applyFill="1" applyBorder="1"/>
    <xf numFmtId="0" fontId="20" fillId="8" borderId="7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/>
    </xf>
  </cellXfs>
  <cellStyles count="3">
    <cellStyle name="Normal" xfId="0" builtinId="0"/>
    <cellStyle name="Normal 2" xfId="2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FFF67E"/>
      <color rgb="FFDBF1DE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G21" totalsRowShown="0" headerRowDxfId="8" dataDxfId="7" dataCellStyle="Porcentaje">
  <autoFilter ref="A1:G21"/>
  <sortState ref="A2:H21">
    <sortCondition descending="1" ref="E1:E21"/>
  </sortState>
  <tableColumns count="7">
    <tableColumn id="1" name="COMNAM" dataDxfId="6">
      <calculatedColumnFormula>Datos!B7</calculatedColumnFormula>
    </tableColumn>
    <tableColumn id="2" name="s_ei^2" dataDxfId="5">
      <calculatedColumnFormula>Datos!D7</calculatedColumnFormula>
    </tableColumn>
    <tableColumn id="3" name="b_i" dataDxfId="4">
      <calculatedColumnFormula>Datos!E7</calculatedColumnFormula>
    </tableColumn>
    <tableColumn id="5" name="R_i − R_f" dataDxfId="3" dataCellStyle="Porcentaje">
      <calculatedColumnFormula>Datos!K7</calculatedColumnFormula>
    </tableColumn>
    <tableColumn id="6" name="(Ri-RF)/b_i" dataDxfId="2" dataCellStyle="Porcentaje">
      <calculatedColumnFormula>D2/C2</calculatedColumnFormula>
    </tableColumn>
    <tableColumn id="7" name="(Ri-RF)xb_i/s_ei^2" dataDxfId="1">
      <calculatedColumnFormula>D2*C2/B2</calculatedColumnFormula>
    </tableColumn>
    <tableColumn id="9" name="b_i^2/s_ei^2" dataDxfId="0" dataCellStyle="Porcentaje">
      <calculatedColumnFormula>C2^2/B2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1"/>
  <sheetViews>
    <sheetView workbookViewId="0">
      <selection activeCell="I10" sqref="I10"/>
    </sheetView>
  </sheetViews>
  <sheetFormatPr baseColWidth="10" defaultRowHeight="15" x14ac:dyDescent="0.2"/>
  <cols>
    <col min="1" max="1" width="9" bestFit="1" customWidth="1"/>
    <col min="2" max="2" width="29.5" bestFit="1" customWidth="1"/>
    <col min="3" max="3" width="13.6640625" bestFit="1" customWidth="1"/>
    <col min="5" max="5" width="12.5" customWidth="1"/>
    <col min="8" max="8" width="13.5" customWidth="1"/>
    <col min="9" max="9" width="10.83203125" bestFit="1" customWidth="1"/>
    <col min="10" max="10" width="11" bestFit="1" customWidth="1"/>
    <col min="11" max="11" width="14" customWidth="1"/>
    <col min="12" max="12" width="12.33203125" customWidth="1"/>
  </cols>
  <sheetData>
    <row r="2" spans="1:11" ht="18" x14ac:dyDescent="0.25">
      <c r="B2" s="1" t="s">
        <v>23</v>
      </c>
      <c r="C2" s="1">
        <v>1.9499999999999999E-3</v>
      </c>
    </row>
    <row r="3" spans="1:11" ht="16" x14ac:dyDescent="0.25">
      <c r="A3" s="2"/>
      <c r="B3" s="1" t="s">
        <v>36</v>
      </c>
      <c r="C3" s="24">
        <v>1.4999999999999999E-2</v>
      </c>
    </row>
    <row r="4" spans="1:11" x14ac:dyDescent="0.2">
      <c r="A4" s="2"/>
      <c r="B4" s="3"/>
    </row>
    <row r="5" spans="1:11" ht="60" x14ac:dyDescent="0.2">
      <c r="G5">
        <f>F7*SQRT(12)</f>
        <v>0.85664493217798798</v>
      </c>
      <c r="H5" s="21" t="s">
        <v>33</v>
      </c>
      <c r="I5" s="21" t="s">
        <v>34</v>
      </c>
      <c r="J5" s="21" t="s">
        <v>35</v>
      </c>
      <c r="K5" s="21" t="s">
        <v>0</v>
      </c>
    </row>
    <row r="6" spans="1:11" ht="18" x14ac:dyDescent="0.25">
      <c r="B6" s="5" t="s">
        <v>1</v>
      </c>
      <c r="C6" s="5" t="s">
        <v>2</v>
      </c>
      <c r="D6" s="5" t="s">
        <v>24</v>
      </c>
      <c r="E6" s="5" t="s">
        <v>25</v>
      </c>
      <c r="F6" s="5" t="s">
        <v>26</v>
      </c>
      <c r="G6" s="5" t="s">
        <v>27</v>
      </c>
      <c r="H6" s="20" t="s">
        <v>28</v>
      </c>
      <c r="I6" s="20" t="s">
        <v>29</v>
      </c>
      <c r="J6" s="20" t="s">
        <v>30</v>
      </c>
      <c r="K6" s="20" t="s">
        <v>31</v>
      </c>
    </row>
    <row r="7" spans="1:11" x14ac:dyDescent="0.2">
      <c r="A7" s="6">
        <v>1</v>
      </c>
      <c r="B7" s="6" t="s">
        <v>22</v>
      </c>
      <c r="C7" s="7">
        <v>24191255.538463593</v>
      </c>
      <c r="D7" s="6">
        <v>1.24188736E-2</v>
      </c>
      <c r="E7" s="6">
        <v>0.96928999999999998</v>
      </c>
      <c r="F7" s="6">
        <v>0.24729209109644504</v>
      </c>
      <c r="G7" s="8">
        <f t="shared" ref="G7:G25" si="0">+F7*SQRT(12)</f>
        <v>0.85664493217798798</v>
      </c>
      <c r="H7" s="8">
        <v>-3.1828029455914168E-2</v>
      </c>
      <c r="I7" s="9">
        <f>+H7*12</f>
        <v>-0.38193635347096999</v>
      </c>
      <c r="J7" s="9">
        <f>+I7+0.5*(G7^2)</f>
        <v>-1.5016083557855164E-2</v>
      </c>
      <c r="K7" s="9">
        <v>-9.68516666666667E-3</v>
      </c>
    </row>
    <row r="8" spans="1:11" x14ac:dyDescent="0.2">
      <c r="A8" s="6">
        <v>2</v>
      </c>
      <c r="B8" s="6" t="s">
        <v>12</v>
      </c>
      <c r="C8" s="7">
        <v>27987560.858283997</v>
      </c>
      <c r="D8" s="6">
        <v>2.7888961000000004E-3</v>
      </c>
      <c r="E8" s="6">
        <v>0.65258000000000005</v>
      </c>
      <c r="F8" s="6">
        <v>8.5984223285045097E-2</v>
      </c>
      <c r="G8" s="8">
        <f t="shared" si="0"/>
        <v>0.29785808675809006</v>
      </c>
      <c r="H8" s="8">
        <v>2.6980152770515538E-3</v>
      </c>
      <c r="I8" s="9">
        <f>+H8*12</f>
        <v>3.2376183324618647E-2</v>
      </c>
      <c r="J8" s="9">
        <f t="shared" ref="J8:J11" si="1">+I8+0.5*(G8^2)</f>
        <v>7.6735903248213597E-2</v>
      </c>
      <c r="K8" s="9">
        <v>5.6622083333333325E-3</v>
      </c>
    </row>
    <row r="9" spans="1:11" x14ac:dyDescent="0.2">
      <c r="A9" s="6">
        <v>3</v>
      </c>
      <c r="B9" s="6" t="s">
        <v>16</v>
      </c>
      <c r="C9" s="7">
        <v>54259668.770149231</v>
      </c>
      <c r="D9" s="6">
        <v>3.3825856000000002E-3</v>
      </c>
      <c r="E9" s="6">
        <v>1.3638600000000001</v>
      </c>
      <c r="F9" s="6">
        <v>0.10052356210651689</v>
      </c>
      <c r="G9" s="8">
        <f t="shared" si="0"/>
        <v>0.34822383385258554</v>
      </c>
      <c r="H9" s="8">
        <v>5.7913661059333351E-3</v>
      </c>
      <c r="I9" s="9">
        <f t="shared" ref="I9:I11" si="2">+H9*12</f>
        <v>6.9496393271200024E-2</v>
      </c>
      <c r="J9" s="9">
        <f t="shared" si="1"/>
        <v>0.13012631250269657</v>
      </c>
      <c r="K9" s="9">
        <v>1.0109091666666669E-2</v>
      </c>
    </row>
    <row r="10" spans="1:11" x14ac:dyDescent="0.2">
      <c r="A10" s="6">
        <v>4</v>
      </c>
      <c r="B10" s="6" t="s">
        <v>14</v>
      </c>
      <c r="C10" s="7">
        <v>9818382.4283409119</v>
      </c>
      <c r="D10" s="6">
        <v>6.0824401000000002E-3</v>
      </c>
      <c r="E10" s="6">
        <v>0.55967</v>
      </c>
      <c r="F10" s="6">
        <v>0.10297834172191619</v>
      </c>
      <c r="G10" s="8">
        <f t="shared" si="0"/>
        <v>0.35672743988309746</v>
      </c>
      <c r="H10" s="8">
        <v>-1.5394369173543518E-4</v>
      </c>
      <c r="I10" s="9">
        <f t="shared" si="2"/>
        <v>-1.8473243008252222E-3</v>
      </c>
      <c r="J10" s="9">
        <f t="shared" si="1"/>
        <v>6.177990888194923E-2</v>
      </c>
      <c r="K10" s="9">
        <v>4.4966999999999984E-3</v>
      </c>
    </row>
    <row r="11" spans="1:11" x14ac:dyDescent="0.2">
      <c r="A11" s="6">
        <v>5</v>
      </c>
      <c r="B11" s="6" t="s">
        <v>3</v>
      </c>
      <c r="C11" s="7">
        <v>8534309.5526733398</v>
      </c>
      <c r="D11" s="6">
        <v>3.2205625000000003E-3</v>
      </c>
      <c r="E11" s="6">
        <v>0.54534000000000005</v>
      </c>
      <c r="F11" s="6">
        <v>0.10453874929528895</v>
      </c>
      <c r="G11" s="8">
        <f t="shared" si="0"/>
        <v>0.36213285027829123</v>
      </c>
      <c r="H11" s="8">
        <v>1.1489963299522453E-2</v>
      </c>
      <c r="I11" s="9">
        <f t="shared" si="2"/>
        <v>0.13787955959426942</v>
      </c>
      <c r="J11" s="9">
        <f t="shared" si="1"/>
        <v>0.20344966021960909</v>
      </c>
      <c r="K11" s="9">
        <v>1.5904666666666661E-2</v>
      </c>
    </row>
    <row r="12" spans="1:11" x14ac:dyDescent="0.2">
      <c r="A12" s="6">
        <v>6</v>
      </c>
      <c r="B12" s="6" t="s">
        <v>7</v>
      </c>
      <c r="C12" s="7">
        <v>22998143.941879272</v>
      </c>
      <c r="D12" s="6">
        <v>3.8415203999999999E-3</v>
      </c>
      <c r="E12" s="6">
        <v>1.33405</v>
      </c>
      <c r="F12" s="6">
        <v>0.11388563085840414</v>
      </c>
      <c r="G12" s="8">
        <f t="shared" si="0"/>
        <v>0.39451139779757988</v>
      </c>
      <c r="H12" s="8">
        <v>1.4322339331939132E-2</v>
      </c>
      <c r="I12" s="13">
        <f t="shared" ref="I12:I26" si="3">+H12*12</f>
        <v>0.17186807198326959</v>
      </c>
      <c r="J12" s="13">
        <f t="shared" ref="J12:J26" si="4">+I12+0.5*(G12^2)</f>
        <v>0.24968769347936975</v>
      </c>
      <c r="K12" s="9">
        <v>2.0154966666666663E-2</v>
      </c>
    </row>
    <row r="13" spans="1:11" x14ac:dyDescent="0.2">
      <c r="A13" s="6">
        <v>7</v>
      </c>
      <c r="B13" s="6" t="s">
        <v>5</v>
      </c>
      <c r="C13" s="7">
        <v>36838783.491531372</v>
      </c>
      <c r="D13" s="6">
        <v>8.1775848999999998E-3</v>
      </c>
      <c r="E13" s="6">
        <v>0.92386000000000001</v>
      </c>
      <c r="F13" s="6">
        <v>0.1394714043441205</v>
      </c>
      <c r="G13" s="8">
        <f t="shared" si="0"/>
        <v>0.48314311705399865</v>
      </c>
      <c r="H13" s="8">
        <v>8.435155581540758E-3</v>
      </c>
      <c r="I13" s="9">
        <f t="shared" si="3"/>
        <v>0.10122186697848909</v>
      </c>
      <c r="J13" s="9">
        <f t="shared" si="4"/>
        <v>0.217935502756816</v>
      </c>
      <c r="K13" s="9">
        <v>1.7471829059829056E-2</v>
      </c>
    </row>
    <row r="14" spans="1:11" x14ac:dyDescent="0.2">
      <c r="A14" s="6">
        <v>8</v>
      </c>
      <c r="B14" s="6" t="s">
        <v>9</v>
      </c>
      <c r="C14" s="7">
        <v>64165422.188873291</v>
      </c>
      <c r="D14" s="6">
        <v>2.9376399999999996E-3</v>
      </c>
      <c r="E14" s="6">
        <v>1.1922299999999999</v>
      </c>
      <c r="F14" s="6">
        <v>0.11863614983278517</v>
      </c>
      <c r="G14" s="8">
        <f t="shared" si="0"/>
        <v>0.41096767824947572</v>
      </c>
      <c r="H14" s="8">
        <v>6.060922340392353E-3</v>
      </c>
      <c r="I14" s="9">
        <f t="shared" si="3"/>
        <v>7.2731068084708236E-2</v>
      </c>
      <c r="J14" s="9">
        <f t="shared" si="4"/>
        <v>0.15717828436759054</v>
      </c>
      <c r="K14" s="9">
        <v>1.2695525000000006E-2</v>
      </c>
    </row>
    <row r="15" spans="1:11" x14ac:dyDescent="0.2">
      <c r="A15" s="6">
        <v>9</v>
      </c>
      <c r="B15" s="6" t="s">
        <v>11</v>
      </c>
      <c r="C15" s="7">
        <v>11037142.575645447</v>
      </c>
      <c r="D15" s="6">
        <v>3.3304440999999997E-3</v>
      </c>
      <c r="E15" s="6">
        <v>1.50878</v>
      </c>
      <c r="F15" s="6">
        <v>9.8557363131883152E-2</v>
      </c>
      <c r="G15" s="8">
        <f t="shared" si="0"/>
        <v>0.34141272080887458</v>
      </c>
      <c r="H15" s="8">
        <v>9.9197067121029204E-3</v>
      </c>
      <c r="I15" s="9">
        <f t="shared" si="3"/>
        <v>0.11903648054523505</v>
      </c>
      <c r="J15" s="9">
        <f t="shared" si="4"/>
        <v>0.17731780351029433</v>
      </c>
      <c r="K15" s="9">
        <v>1.4272033333333335E-2</v>
      </c>
    </row>
    <row r="16" spans="1:11" x14ac:dyDescent="0.2">
      <c r="A16" s="6">
        <v>10</v>
      </c>
      <c r="B16" s="6" t="s">
        <v>4</v>
      </c>
      <c r="C16" s="7">
        <v>23534070.903182983</v>
      </c>
      <c r="D16" s="6">
        <v>2.1949225000000004E-3</v>
      </c>
      <c r="E16" s="6">
        <v>0.35366999999999998</v>
      </c>
      <c r="F16" s="6">
        <v>7.6540395099620906E-2</v>
      </c>
      <c r="G16" s="8">
        <f t="shared" si="0"/>
        <v>0.26514370628787864</v>
      </c>
      <c r="H16" s="8">
        <v>6.341390428683159E-3</v>
      </c>
      <c r="I16" s="9">
        <f t="shared" si="3"/>
        <v>7.6096685144197901E-2</v>
      </c>
      <c r="J16" s="9">
        <f t="shared" si="4"/>
        <v>0.11124727763623432</v>
      </c>
      <c r="K16" s="9">
        <v>8.5771249999999997E-3</v>
      </c>
    </row>
    <row r="17" spans="1:22" x14ac:dyDescent="0.2">
      <c r="A17" s="6">
        <v>11</v>
      </c>
      <c r="B17" s="6" t="s">
        <v>21</v>
      </c>
      <c r="C17" s="7">
        <v>32766853.84967804</v>
      </c>
      <c r="D17" s="6">
        <v>3.6180225000000004E-3</v>
      </c>
      <c r="E17" s="6">
        <v>0.22214</v>
      </c>
      <c r="F17" s="6">
        <v>5.9588300189368233E-2</v>
      </c>
      <c r="G17" s="8">
        <f t="shared" si="0"/>
        <v>0.20641992692930386</v>
      </c>
      <c r="H17" s="8">
        <v>-1.1622682733468241E-3</v>
      </c>
      <c r="I17" s="9">
        <f t="shared" si="3"/>
        <v>-1.3947219280161889E-2</v>
      </c>
      <c r="J17" s="9">
        <f t="shared" si="4"/>
        <v>7.3573738365876832E-3</v>
      </c>
      <c r="K17" s="9">
        <v>-8.5250000000000256E-5</v>
      </c>
    </row>
    <row r="18" spans="1:22" x14ac:dyDescent="0.2">
      <c r="A18" s="6">
        <v>12</v>
      </c>
      <c r="B18" s="6" t="s">
        <v>19</v>
      </c>
      <c r="C18" s="7">
        <v>17960664.148612976</v>
      </c>
      <c r="D18" s="6">
        <v>2.7066830399999998E-2</v>
      </c>
      <c r="E18" s="6">
        <v>2.5535600000000001</v>
      </c>
      <c r="F18" s="6">
        <v>0.17051802170091779</v>
      </c>
      <c r="G18" s="8">
        <f t="shared" si="0"/>
        <v>0.59069175438424393</v>
      </c>
      <c r="H18" s="8">
        <v>-3.9241749252439057E-3</v>
      </c>
      <c r="I18" s="9">
        <f t="shared" si="3"/>
        <v>-4.7090099102926872E-2</v>
      </c>
      <c r="J18" s="9">
        <f t="shared" si="4"/>
        <v>0.1273682752458411</v>
      </c>
      <c r="K18" s="9">
        <v>9.5554083333333449E-3</v>
      </c>
    </row>
    <row r="19" spans="1:22" x14ac:dyDescent="0.2">
      <c r="A19" s="6">
        <v>13</v>
      </c>
      <c r="B19" s="6" t="s">
        <v>15</v>
      </c>
      <c r="C19" s="7">
        <v>10312936.846973419</v>
      </c>
      <c r="D19" s="6">
        <v>4.0271716000000006E-3</v>
      </c>
      <c r="E19" s="6">
        <v>0.95035999999999998</v>
      </c>
      <c r="F19" s="6">
        <v>0.12257051112625697</v>
      </c>
      <c r="G19" s="8">
        <f t="shared" si="0"/>
        <v>0.42459670556072687</v>
      </c>
      <c r="H19" s="8">
        <v>1.8277810770212787E-4</v>
      </c>
      <c r="I19" s="9">
        <f t="shared" si="3"/>
        <v>2.1933372924255344E-3</v>
      </c>
      <c r="J19" s="9">
        <f t="shared" si="4"/>
        <v>9.2334518478936825E-2</v>
      </c>
      <c r="K19" s="9">
        <v>7.0774083333333361E-3</v>
      </c>
    </row>
    <row r="20" spans="1:22" x14ac:dyDescent="0.2">
      <c r="A20" s="10">
        <v>14</v>
      </c>
      <c r="B20" s="10" t="s">
        <v>8</v>
      </c>
      <c r="C20" s="11">
        <v>25865207.228736877</v>
      </c>
      <c r="D20" s="10">
        <v>1.6556760999999998E-3</v>
      </c>
      <c r="E20" s="10">
        <v>0.50361999999999996</v>
      </c>
      <c r="F20" s="10">
        <v>4.7023633900989154E-2</v>
      </c>
      <c r="G20" s="8">
        <f t="shared" si="0"/>
        <v>0.162894646146063</v>
      </c>
      <c r="H20" s="12">
        <v>5.6446425696536195E-3</v>
      </c>
      <c r="I20" s="9">
        <f t="shared" si="3"/>
        <v>6.7735710835843427E-2</v>
      </c>
      <c r="J20" s="9">
        <f t="shared" si="4"/>
        <v>8.1003043707368966E-2</v>
      </c>
      <c r="K20" s="13">
        <v>6.0905749999999974E-3</v>
      </c>
    </row>
    <row r="21" spans="1:22" x14ac:dyDescent="0.2">
      <c r="A21" s="6">
        <v>15</v>
      </c>
      <c r="B21" s="6" t="s">
        <v>18</v>
      </c>
      <c r="C21" s="7">
        <v>15779790.586990356</v>
      </c>
      <c r="D21" s="6">
        <v>8.2771290000000007E-4</v>
      </c>
      <c r="E21" s="6">
        <v>0.70942000000000005</v>
      </c>
      <c r="F21" s="6">
        <v>6.097677780010799E-2</v>
      </c>
      <c r="G21" s="8">
        <f t="shared" si="0"/>
        <v>0.21122975446325004</v>
      </c>
      <c r="H21" s="8">
        <v>1.5606009602921287E-3</v>
      </c>
      <c r="I21" s="9">
        <f t="shared" si="3"/>
        <v>1.8727211523505545E-2</v>
      </c>
      <c r="J21" s="9">
        <f t="shared" si="4"/>
        <v>4.1036216108807991E-2</v>
      </c>
      <c r="K21" s="9">
        <v>2.7292666666666669E-3</v>
      </c>
    </row>
    <row r="22" spans="1:22" x14ac:dyDescent="0.2">
      <c r="A22" s="6">
        <v>16</v>
      </c>
      <c r="B22" s="6" t="s">
        <v>20</v>
      </c>
      <c r="C22" s="7">
        <v>14665221.957540512</v>
      </c>
      <c r="D22" s="6">
        <v>1.08534724E-2</v>
      </c>
      <c r="E22" s="6">
        <v>2.2578299999999998</v>
      </c>
      <c r="F22" s="6">
        <v>0.11162156269519297</v>
      </c>
      <c r="G22" s="8">
        <f t="shared" si="0"/>
        <v>0.38666843561661807</v>
      </c>
      <c r="H22" s="8">
        <v>-2.0722692474967963E-3</v>
      </c>
      <c r="I22" s="9">
        <f t="shared" si="3"/>
        <v>-2.4867230969961556E-2</v>
      </c>
      <c r="J22" s="9">
        <f t="shared" si="4"/>
        <v>4.9889008581139802E-2</v>
      </c>
      <c r="K22" s="9">
        <v>3.4480333333333315E-3</v>
      </c>
    </row>
    <row r="23" spans="1:22" x14ac:dyDescent="0.2">
      <c r="A23" s="6">
        <v>17</v>
      </c>
      <c r="B23" s="6" t="s">
        <v>17</v>
      </c>
      <c r="C23" s="7">
        <v>5086370.7828140259</v>
      </c>
      <c r="D23" s="6">
        <v>4.6977316000000003E-3</v>
      </c>
      <c r="E23" s="6">
        <v>0.92852999999999997</v>
      </c>
      <c r="F23" s="6">
        <v>9.3260668228647967E-2</v>
      </c>
      <c r="G23" s="8">
        <f t="shared" si="0"/>
        <v>0.32306443143968566</v>
      </c>
      <c r="H23" s="8">
        <v>1.9905708648651939E-3</v>
      </c>
      <c r="I23" s="9">
        <f t="shared" si="3"/>
        <v>2.3886850378382327E-2</v>
      </c>
      <c r="J23" s="9">
        <f t="shared" si="4"/>
        <v>7.6072163809106003E-2</v>
      </c>
      <c r="K23" s="9">
        <v>5.6548833333333343E-3</v>
      </c>
    </row>
    <row r="24" spans="1:22" x14ac:dyDescent="0.2">
      <c r="A24" s="6">
        <v>18</v>
      </c>
      <c r="B24" s="6" t="s">
        <v>6</v>
      </c>
      <c r="C24" s="7">
        <v>19394831.840629578</v>
      </c>
      <c r="D24" s="6">
        <v>1.0647168999999999E-3</v>
      </c>
      <c r="E24" s="6">
        <v>0.62139</v>
      </c>
      <c r="F24" s="6">
        <v>5.8798271123940815E-2</v>
      </c>
      <c r="G24" s="8">
        <f t="shared" si="0"/>
        <v>0.20368318596775095</v>
      </c>
      <c r="H24" s="8">
        <v>8.3646359465271072E-3</v>
      </c>
      <c r="I24" s="9">
        <f t="shared" si="3"/>
        <v>0.10037563135832528</v>
      </c>
      <c r="J24" s="9">
        <f t="shared" si="4"/>
        <v>0.121119051481312</v>
      </c>
      <c r="K24" s="9">
        <v>9.3985123966942152E-3</v>
      </c>
    </row>
    <row r="25" spans="1:22" x14ac:dyDescent="0.2">
      <c r="A25" s="6">
        <v>19</v>
      </c>
      <c r="B25" s="6" t="s">
        <v>10</v>
      </c>
      <c r="C25" s="7">
        <v>74437177.958679199</v>
      </c>
      <c r="D25" s="6">
        <v>2.9920899999999998E-3</v>
      </c>
      <c r="E25" s="6">
        <v>1.0825199999999999</v>
      </c>
      <c r="F25" s="6">
        <v>7.5393442266916119E-2</v>
      </c>
      <c r="G25" s="8">
        <f t="shared" si="0"/>
        <v>0.26117054512761917</v>
      </c>
      <c r="H25" s="8">
        <v>8.3441272681981388E-3</v>
      </c>
      <c r="I25" s="9">
        <f t="shared" si="3"/>
        <v>0.10012952721837767</v>
      </c>
      <c r="J25" s="9">
        <f t="shared" si="4"/>
        <v>0.13423455403950657</v>
      </c>
      <c r="K25" s="9">
        <v>1.0527677685950414E-2</v>
      </c>
    </row>
    <row r="26" spans="1:22" x14ac:dyDescent="0.2">
      <c r="A26" s="6">
        <v>20</v>
      </c>
      <c r="B26" s="6" t="s">
        <v>13</v>
      </c>
      <c r="C26" s="7">
        <v>13652381.480895996</v>
      </c>
      <c r="D26" s="6">
        <v>7.1470116000000011E-3</v>
      </c>
      <c r="E26" s="6">
        <v>1.9419200000000001</v>
      </c>
      <c r="F26" s="6">
        <v>0.12723091887782875</v>
      </c>
      <c r="G26" s="8">
        <f>+F26*SQRT(12)</f>
        <v>0.44074083158014721</v>
      </c>
      <c r="H26" s="8">
        <v>8.552411338493297E-3</v>
      </c>
      <c r="I26" s="9">
        <f t="shared" si="3"/>
        <v>0.10262893606191956</v>
      </c>
      <c r="J26" s="9">
        <f t="shared" si="4"/>
        <v>0.19975517637289941</v>
      </c>
      <c r="K26" s="9">
        <v>1.6023499999999996E-2</v>
      </c>
    </row>
    <row r="27" spans="1:22" x14ac:dyDescent="0.2">
      <c r="A27" s="14"/>
      <c r="B27" s="14"/>
      <c r="C27" s="17"/>
      <c r="D27" s="14"/>
      <c r="E27" s="14"/>
      <c r="F27" s="14"/>
      <c r="G27" s="18"/>
      <c r="H27" s="18"/>
      <c r="I27" s="19"/>
      <c r="J27" s="19"/>
      <c r="K27" s="19"/>
    </row>
    <row r="28" spans="1:22" x14ac:dyDescent="0.2">
      <c r="A28" s="14"/>
      <c r="B28" s="14"/>
      <c r="C28" s="17"/>
      <c r="D28" s="14"/>
      <c r="E28" s="14"/>
      <c r="F28" s="14"/>
      <c r="G28" s="18"/>
      <c r="H28" s="18"/>
      <c r="I28" s="19"/>
      <c r="J28" s="19"/>
      <c r="K28" s="19"/>
    </row>
    <row r="29" spans="1:22" x14ac:dyDescent="0.2">
      <c r="A29" s="14"/>
      <c r="B29" s="23" t="s">
        <v>32</v>
      </c>
      <c r="C29" s="17"/>
      <c r="D29" s="14"/>
      <c r="E29" s="14"/>
      <c r="F29" s="14"/>
      <c r="G29" s="18"/>
      <c r="H29" s="18"/>
      <c r="I29" s="19"/>
      <c r="J29" s="19"/>
      <c r="K29" s="19"/>
    </row>
    <row r="31" spans="1:22" s="4" customFormat="1" ht="45" x14ac:dyDescent="0.2">
      <c r="B31" s="22" t="s">
        <v>1</v>
      </c>
      <c r="C31" s="22" t="s">
        <v>22</v>
      </c>
      <c r="D31" s="22" t="s">
        <v>12</v>
      </c>
      <c r="E31" s="22" t="s">
        <v>16</v>
      </c>
      <c r="F31" s="22" t="s">
        <v>14</v>
      </c>
      <c r="G31" s="22" t="s">
        <v>3</v>
      </c>
      <c r="H31" s="22" t="s">
        <v>7</v>
      </c>
      <c r="I31" s="22" t="s">
        <v>5</v>
      </c>
      <c r="J31" s="22" t="s">
        <v>9</v>
      </c>
      <c r="K31" s="22" t="s">
        <v>11</v>
      </c>
      <c r="L31" s="22" t="s">
        <v>4</v>
      </c>
      <c r="M31" s="22" t="s">
        <v>21</v>
      </c>
      <c r="N31" s="22" t="s">
        <v>19</v>
      </c>
      <c r="O31" s="22" t="s">
        <v>15</v>
      </c>
      <c r="P31" s="22" t="s">
        <v>8</v>
      </c>
      <c r="Q31" s="22" t="s">
        <v>18</v>
      </c>
      <c r="R31" s="22" t="s">
        <v>20</v>
      </c>
      <c r="S31" s="22" t="s">
        <v>17</v>
      </c>
      <c r="T31" s="22" t="s">
        <v>6</v>
      </c>
      <c r="U31" s="22" t="s">
        <v>10</v>
      </c>
      <c r="V31" s="22" t="s">
        <v>13</v>
      </c>
    </row>
    <row r="32" spans="1:22" x14ac:dyDescent="0.2">
      <c r="A32" s="6">
        <v>1</v>
      </c>
      <c r="B32" s="15" t="s">
        <v>22</v>
      </c>
      <c r="C32" s="16">
        <v>6.1153378318852473E-2</v>
      </c>
      <c r="D32" s="16">
        <v>7.1925626337393982E-3</v>
      </c>
      <c r="E32" s="16">
        <v>4.3286661948445659E-3</v>
      </c>
      <c r="F32" s="16">
        <v>5.8199441862044083E-3</v>
      </c>
      <c r="G32" s="16">
        <v>3.5625710976938956E-3</v>
      </c>
      <c r="H32" s="16">
        <v>3.4758380137029201E-3</v>
      </c>
      <c r="I32" s="16">
        <v>1.6981111206176451E-2</v>
      </c>
      <c r="J32" s="16">
        <v>8.7842391200963592E-3</v>
      </c>
      <c r="K32" s="16">
        <v>4.308634890792749E-3</v>
      </c>
      <c r="L32" s="16">
        <v>6.9625624257493588E-3</v>
      </c>
      <c r="M32" s="16">
        <v>-5.5613052953775257E-4</v>
      </c>
      <c r="N32" s="16">
        <v>1.4378850036185775E-3</v>
      </c>
      <c r="O32" s="16">
        <v>7.1607248069899578E-3</v>
      </c>
      <c r="P32" s="16">
        <v>3.3949124604405172E-3</v>
      </c>
      <c r="Q32" s="16">
        <v>2.7023361099564073E-3</v>
      </c>
      <c r="R32" s="16">
        <v>-8.0472650070618058E-4</v>
      </c>
      <c r="S32" s="16">
        <v>5.3860631106485233E-3</v>
      </c>
      <c r="T32" s="16">
        <v>4.3137797826487811E-3</v>
      </c>
      <c r="U32" s="16">
        <v>3.0716511567404291E-3</v>
      </c>
      <c r="V32" s="16">
        <v>7.8338258026475413E-3</v>
      </c>
    </row>
    <row r="33" spans="1:22" x14ac:dyDescent="0.2">
      <c r="A33" s="6">
        <v>2</v>
      </c>
      <c r="B33" s="15" t="s">
        <v>12</v>
      </c>
      <c r="C33" s="16">
        <v>7.1925626337393982E-3</v>
      </c>
      <c r="D33" s="16">
        <v>7.3932866539324904E-3</v>
      </c>
      <c r="E33" s="16">
        <v>4.5240488932658477E-3</v>
      </c>
      <c r="F33" s="16">
        <v>4.3359767027829716E-3</v>
      </c>
      <c r="G33" s="16">
        <v>3.5723451733273362E-3</v>
      </c>
      <c r="H33" s="16">
        <v>4.1721567831954553E-3</v>
      </c>
      <c r="I33" s="16">
        <v>3.9267717541245717E-3</v>
      </c>
      <c r="J33" s="16">
        <v>5.2344399694929985E-3</v>
      </c>
      <c r="K33" s="16">
        <v>4.3743945654868789E-3</v>
      </c>
      <c r="L33" s="16">
        <v>3.5786942886054901E-3</v>
      </c>
      <c r="M33" s="16">
        <v>7.4518303553207529E-4</v>
      </c>
      <c r="N33" s="16">
        <v>4.6188762439211446E-3</v>
      </c>
      <c r="O33" s="16">
        <v>6.4506953365500571E-3</v>
      </c>
      <c r="P33" s="16">
        <v>1.5103932568484367E-3</v>
      </c>
      <c r="Q33" s="16">
        <v>2.6974825658492808E-3</v>
      </c>
      <c r="R33" s="16">
        <v>2.0672646835015389E-3</v>
      </c>
      <c r="S33" s="16">
        <v>3.7628360138631483E-3</v>
      </c>
      <c r="T33" s="16">
        <v>1.7341982611080613E-3</v>
      </c>
      <c r="U33" s="16">
        <v>2.9918594310955073E-3</v>
      </c>
      <c r="V33" s="16">
        <v>5.8546245263330458E-3</v>
      </c>
    </row>
    <row r="34" spans="1:22" x14ac:dyDescent="0.2">
      <c r="A34" s="6">
        <v>3</v>
      </c>
      <c r="B34" s="15" t="s">
        <v>16</v>
      </c>
      <c r="C34" s="16">
        <v>4.3286661948445659E-3</v>
      </c>
      <c r="D34" s="16">
        <v>4.5240488932658477E-3</v>
      </c>
      <c r="E34" s="16">
        <v>1.0104986538582758E-2</v>
      </c>
      <c r="F34" s="16">
        <v>5.6307773163061002E-3</v>
      </c>
      <c r="G34" s="16">
        <v>3.6339557353278215E-3</v>
      </c>
      <c r="H34" s="16">
        <v>8.4535494033858172E-3</v>
      </c>
      <c r="I34" s="16">
        <v>2.4580532541876848E-3</v>
      </c>
      <c r="J34" s="16">
        <v>7.9819449434417409E-3</v>
      </c>
      <c r="K34" s="16">
        <v>7.7023345135303111E-3</v>
      </c>
      <c r="L34" s="16">
        <v>4.0555838365395691E-3</v>
      </c>
      <c r="M34" s="16">
        <v>1.8608207739373541E-3</v>
      </c>
      <c r="N34" s="16">
        <v>1.052125315396331E-2</v>
      </c>
      <c r="O34" s="16">
        <v>7.9598230790052134E-3</v>
      </c>
      <c r="P34" s="16">
        <v>1.1911420667691506E-3</v>
      </c>
      <c r="Q34" s="16">
        <v>3.7982575910961744E-3</v>
      </c>
      <c r="R34" s="16">
        <v>6.4109111972779596E-3</v>
      </c>
      <c r="S34" s="16">
        <v>5.457252001557761E-3</v>
      </c>
      <c r="T34" s="16">
        <v>3.004069370995502E-3</v>
      </c>
      <c r="U34" s="16">
        <v>3.8789852427168984E-3</v>
      </c>
      <c r="V34" s="16">
        <v>8.1351106442510805E-3</v>
      </c>
    </row>
    <row r="35" spans="1:22" x14ac:dyDescent="0.2">
      <c r="A35" s="6">
        <v>4</v>
      </c>
      <c r="B35" s="15" t="s">
        <v>14</v>
      </c>
      <c r="C35" s="16">
        <v>5.8199441862044083E-3</v>
      </c>
      <c r="D35" s="16">
        <v>4.3359767027829716E-3</v>
      </c>
      <c r="E35" s="16">
        <v>5.6307773163061002E-3</v>
      </c>
      <c r="F35" s="16">
        <v>1.0604538863795747E-2</v>
      </c>
      <c r="G35" s="16">
        <v>3.9860526126044059E-3</v>
      </c>
      <c r="H35" s="16">
        <v>5.4055914939724978E-3</v>
      </c>
      <c r="I35" s="16">
        <v>4.0237135804515947E-3</v>
      </c>
      <c r="J35" s="16">
        <v>6.850263424536868E-3</v>
      </c>
      <c r="K35" s="16">
        <v>5.5255240249634848E-3</v>
      </c>
      <c r="L35" s="16">
        <v>3.2234385617762734E-3</v>
      </c>
      <c r="M35" s="16">
        <v>6.158832054807468E-4</v>
      </c>
      <c r="N35" s="16">
        <v>5.888287235566652E-3</v>
      </c>
      <c r="O35" s="16">
        <v>5.998290611135478E-3</v>
      </c>
      <c r="P35" s="16">
        <v>1.5838052662745608E-3</v>
      </c>
      <c r="Q35" s="16">
        <v>2.8019450320070217E-3</v>
      </c>
      <c r="R35" s="16">
        <v>2.3345849406269047E-3</v>
      </c>
      <c r="S35" s="16">
        <v>5.5971452314557916E-3</v>
      </c>
      <c r="T35" s="16">
        <v>1.6351028316454535E-3</v>
      </c>
      <c r="U35" s="16">
        <v>3.3480890639020194E-3</v>
      </c>
      <c r="V35" s="16">
        <v>5.9831933036631644E-3</v>
      </c>
    </row>
    <row r="36" spans="1:22" x14ac:dyDescent="0.2">
      <c r="A36" s="6">
        <v>5</v>
      </c>
      <c r="B36" s="15" t="s">
        <v>3</v>
      </c>
      <c r="C36" s="16">
        <v>3.5625710976938956E-3</v>
      </c>
      <c r="D36" s="16">
        <v>3.5723451733273362E-3</v>
      </c>
      <c r="E36" s="16">
        <v>3.6339557353278215E-3</v>
      </c>
      <c r="F36" s="16">
        <v>3.9860526126044059E-3</v>
      </c>
      <c r="G36" s="16">
        <v>1.0928350104223274E-2</v>
      </c>
      <c r="H36" s="16">
        <v>4.7743957926072193E-3</v>
      </c>
      <c r="I36" s="16">
        <v>-1.4593004478614224E-3</v>
      </c>
      <c r="J36" s="16">
        <v>2.4788109503840845E-3</v>
      </c>
      <c r="K36" s="16">
        <v>3.6581202295665268E-3</v>
      </c>
      <c r="L36" s="16">
        <v>2.0436541184331242E-3</v>
      </c>
      <c r="M36" s="16">
        <v>6.7527770141110829E-4</v>
      </c>
      <c r="N36" s="16">
        <v>6.2174939461000318E-3</v>
      </c>
      <c r="O36" s="16">
        <v>4.5448159203291512E-3</v>
      </c>
      <c r="P36" s="16">
        <v>1.1643700586087683E-3</v>
      </c>
      <c r="Q36" s="16">
        <v>2.1993163088666395E-3</v>
      </c>
      <c r="R36" s="16">
        <v>2.8893963834419156E-3</v>
      </c>
      <c r="S36" s="16">
        <v>4.1651587730008304E-3</v>
      </c>
      <c r="T36" s="16">
        <v>1.639005032459516E-3</v>
      </c>
      <c r="U36" s="16">
        <v>3.1498427202647744E-3</v>
      </c>
      <c r="V36" s="16">
        <v>5.8224753827018881E-3</v>
      </c>
    </row>
    <row r="37" spans="1:22" x14ac:dyDescent="0.2">
      <c r="A37" s="6">
        <v>6</v>
      </c>
      <c r="B37" s="15" t="s">
        <v>7</v>
      </c>
      <c r="C37" s="16">
        <v>3.4758380137029201E-3</v>
      </c>
      <c r="D37" s="16">
        <v>4.1721567831954553E-3</v>
      </c>
      <c r="E37" s="16">
        <v>8.4535494033858172E-3</v>
      </c>
      <c r="F37" s="16">
        <v>5.4055914939724978E-3</v>
      </c>
      <c r="G37" s="16">
        <v>4.7743957926072193E-3</v>
      </c>
      <c r="H37" s="16">
        <v>1.2969936916016693E-2</v>
      </c>
      <c r="I37" s="16">
        <v>7.7566770764138718E-4</v>
      </c>
      <c r="J37" s="16">
        <v>6.9211935247048559E-3</v>
      </c>
      <c r="K37" s="16">
        <v>7.7094121550618042E-3</v>
      </c>
      <c r="L37" s="16">
        <v>3.0881589018691281E-3</v>
      </c>
      <c r="M37" s="16">
        <v>2.2593390685587329E-3</v>
      </c>
      <c r="N37" s="16">
        <v>1.1118863725362341E-2</v>
      </c>
      <c r="O37" s="16">
        <v>8.4813622365123888E-3</v>
      </c>
      <c r="P37" s="16">
        <v>1.4253627297317838E-3</v>
      </c>
      <c r="Q37" s="16">
        <v>4.1186433022439668E-3</v>
      </c>
      <c r="R37" s="16">
        <v>6.3284216509393969E-3</v>
      </c>
      <c r="S37" s="16">
        <v>5.9284753883246406E-3</v>
      </c>
      <c r="T37" s="16">
        <v>3.4776581195888833E-3</v>
      </c>
      <c r="U37" s="16">
        <v>4.614616622276183E-3</v>
      </c>
      <c r="V37" s="16">
        <v>8.6996746337046245E-3</v>
      </c>
    </row>
    <row r="38" spans="1:22" x14ac:dyDescent="0.2">
      <c r="A38" s="6">
        <v>7</v>
      </c>
      <c r="B38" s="15" t="s">
        <v>5</v>
      </c>
      <c r="C38" s="16">
        <v>1.6981111206176451E-2</v>
      </c>
      <c r="D38" s="16">
        <v>3.9267717541245717E-3</v>
      </c>
      <c r="E38" s="16">
        <v>2.4580532541876848E-3</v>
      </c>
      <c r="F38" s="16">
        <v>4.0237135804515947E-3</v>
      </c>
      <c r="G38" s="16">
        <v>-1.4593004478614224E-3</v>
      </c>
      <c r="H38" s="16">
        <v>7.7566770764138718E-4</v>
      </c>
      <c r="I38" s="16">
        <v>1.9452272629721157E-2</v>
      </c>
      <c r="J38" s="16">
        <v>6.0985225748052636E-3</v>
      </c>
      <c r="K38" s="16">
        <v>3.554565330301282E-3</v>
      </c>
      <c r="L38" s="16">
        <v>3.0945262746962612E-3</v>
      </c>
      <c r="M38" s="16">
        <v>-6.9472187076034158E-4</v>
      </c>
      <c r="N38" s="16">
        <v>-9.1485499931932016E-5</v>
      </c>
      <c r="O38" s="16">
        <v>4.019234844058469E-3</v>
      </c>
      <c r="P38" s="16">
        <v>5.2527511001284949E-4</v>
      </c>
      <c r="Q38" s="16">
        <v>1.7828479668599657E-3</v>
      </c>
      <c r="R38" s="16">
        <v>-5.8581213606631632E-4</v>
      </c>
      <c r="S38" s="16">
        <v>2.3161619461678582E-3</v>
      </c>
      <c r="T38" s="16">
        <v>1.1864096583592918E-3</v>
      </c>
      <c r="U38" s="16">
        <v>2.0631992977845261E-3</v>
      </c>
      <c r="V38" s="16">
        <v>3.8616734576743111E-3</v>
      </c>
    </row>
    <row r="39" spans="1:22" x14ac:dyDescent="0.2">
      <c r="A39" s="6">
        <v>8</v>
      </c>
      <c r="B39" s="15" t="s">
        <v>9</v>
      </c>
      <c r="C39" s="16">
        <v>8.7842391200963592E-3</v>
      </c>
      <c r="D39" s="16">
        <v>5.2344399694929985E-3</v>
      </c>
      <c r="E39" s="16">
        <v>7.9819449434417409E-3</v>
      </c>
      <c r="F39" s="16">
        <v>6.850263424536868E-3</v>
      </c>
      <c r="G39" s="16">
        <v>2.4788109503840845E-3</v>
      </c>
      <c r="H39" s="16">
        <v>6.9211935247048559E-3</v>
      </c>
      <c r="I39" s="16">
        <v>6.0985225748052636E-3</v>
      </c>
      <c r="J39" s="16">
        <v>1.4074536047147052E-2</v>
      </c>
      <c r="K39" s="16">
        <v>9.5467513825581562E-3</v>
      </c>
      <c r="L39" s="16">
        <v>5.6755330382498399E-3</v>
      </c>
      <c r="M39" s="16">
        <v>1.3566657980175389E-3</v>
      </c>
      <c r="N39" s="16">
        <v>9.0849477156469943E-3</v>
      </c>
      <c r="O39" s="16">
        <v>9.798977284656122E-3</v>
      </c>
      <c r="P39" s="16">
        <v>2.1809388643535192E-3</v>
      </c>
      <c r="Q39" s="16">
        <v>4.8027153662485228E-3</v>
      </c>
      <c r="R39" s="16">
        <v>5.6254665211824071E-3</v>
      </c>
      <c r="S39" s="16">
        <v>5.3766262717976797E-3</v>
      </c>
      <c r="T39" s="16">
        <v>3.4732746958896568E-3</v>
      </c>
      <c r="U39" s="16">
        <v>4.4727233159011191E-3</v>
      </c>
      <c r="V39" s="16">
        <v>8.852969165607882E-3</v>
      </c>
    </row>
    <row r="40" spans="1:22" x14ac:dyDescent="0.2">
      <c r="A40" s="6">
        <v>9</v>
      </c>
      <c r="B40" s="15" t="s">
        <v>11</v>
      </c>
      <c r="C40" s="16">
        <v>4.308634890792749E-3</v>
      </c>
      <c r="D40" s="16">
        <v>4.3743945654868789E-3</v>
      </c>
      <c r="E40" s="16">
        <v>7.7023345135303111E-3</v>
      </c>
      <c r="F40" s="16">
        <v>5.5255240249634848E-3</v>
      </c>
      <c r="G40" s="16">
        <v>3.6581202295665268E-3</v>
      </c>
      <c r="H40" s="16">
        <v>7.7094121550618042E-3</v>
      </c>
      <c r="I40" s="16">
        <v>3.554565330301282E-3</v>
      </c>
      <c r="J40" s="16">
        <v>9.5467513825581562E-3</v>
      </c>
      <c r="K40" s="16">
        <v>9.7135538275098816E-3</v>
      </c>
      <c r="L40" s="16">
        <v>3.7843170525054771E-3</v>
      </c>
      <c r="M40" s="16">
        <v>1.2169521281766398E-3</v>
      </c>
      <c r="N40" s="16">
        <v>9.3654546270369298E-3</v>
      </c>
      <c r="O40" s="16">
        <v>8.6727152225698836E-3</v>
      </c>
      <c r="P40" s="16">
        <v>1.3365382532962039E-3</v>
      </c>
      <c r="Q40" s="16">
        <v>4.0260073250922221E-3</v>
      </c>
      <c r="R40" s="16">
        <v>5.8357540250626883E-3</v>
      </c>
      <c r="S40" s="16">
        <v>5.3329547633267698E-3</v>
      </c>
      <c r="T40" s="16">
        <v>2.6243756712756414E-3</v>
      </c>
      <c r="U40" s="16">
        <v>4.1990123328712594E-3</v>
      </c>
      <c r="V40" s="16">
        <v>7.8915353357402827E-3</v>
      </c>
    </row>
    <row r="41" spans="1:22" x14ac:dyDescent="0.2">
      <c r="A41" s="6">
        <v>10</v>
      </c>
      <c r="B41" s="15" t="s">
        <v>4</v>
      </c>
      <c r="C41" s="16">
        <v>6.9625624257493588E-3</v>
      </c>
      <c r="D41" s="16">
        <v>3.5786942886054901E-3</v>
      </c>
      <c r="E41" s="16">
        <v>4.0555838365395691E-3</v>
      </c>
      <c r="F41" s="16">
        <v>3.2234385617762734E-3</v>
      </c>
      <c r="G41" s="16">
        <v>2.0436541184331242E-3</v>
      </c>
      <c r="H41" s="16">
        <v>3.0881589018691281E-3</v>
      </c>
      <c r="I41" s="16">
        <v>3.0945262746962612E-3</v>
      </c>
      <c r="J41" s="16">
        <v>5.6755330382498399E-3</v>
      </c>
      <c r="K41" s="16">
        <v>3.7843170525054771E-3</v>
      </c>
      <c r="L41" s="16">
        <v>5.8584320820060723E-3</v>
      </c>
      <c r="M41" s="16">
        <v>1.0804647488367161E-3</v>
      </c>
      <c r="N41" s="16">
        <v>1.9474168679463758E-3</v>
      </c>
      <c r="O41" s="16">
        <v>5.2347609242143194E-3</v>
      </c>
      <c r="P41" s="16">
        <v>1.4488909550341076E-3</v>
      </c>
      <c r="Q41" s="16">
        <v>2.484680304576522E-3</v>
      </c>
      <c r="R41" s="16">
        <v>2.1698999983266131E-3</v>
      </c>
      <c r="S41" s="16">
        <v>3.0568916363204312E-3</v>
      </c>
      <c r="T41" s="16">
        <v>2.3528582507726398E-3</v>
      </c>
      <c r="U41" s="16">
        <v>2.4066571658484313E-3</v>
      </c>
      <c r="V41" s="16">
        <v>5.5689873184521475E-3</v>
      </c>
    </row>
    <row r="42" spans="1:22" x14ac:dyDescent="0.2">
      <c r="A42" s="6">
        <v>11</v>
      </c>
      <c r="B42" s="15" t="s">
        <v>21</v>
      </c>
      <c r="C42" s="16">
        <v>-5.5613052953775257E-4</v>
      </c>
      <c r="D42" s="16">
        <v>7.4518303553207529E-4</v>
      </c>
      <c r="E42" s="16">
        <v>1.8608207739373541E-3</v>
      </c>
      <c r="F42" s="16">
        <v>6.158832054807468E-4</v>
      </c>
      <c r="G42" s="16">
        <v>6.7527770141110829E-4</v>
      </c>
      <c r="H42" s="16">
        <v>2.2593390685587329E-3</v>
      </c>
      <c r="I42" s="16">
        <v>-6.9472187076034158E-4</v>
      </c>
      <c r="J42" s="16">
        <v>1.3566657980175389E-3</v>
      </c>
      <c r="K42" s="16">
        <v>1.2169521281766398E-3</v>
      </c>
      <c r="L42" s="16">
        <v>1.0804647488367161E-3</v>
      </c>
      <c r="M42" s="16">
        <v>3.5507655194582624E-3</v>
      </c>
      <c r="N42" s="16">
        <v>2.2561365941611493E-3</v>
      </c>
      <c r="O42" s="16">
        <v>1.5020651568045814E-3</v>
      </c>
      <c r="P42" s="16">
        <v>6.7403396205504402E-4</v>
      </c>
      <c r="Q42" s="16">
        <v>1.3488933569555065E-3</v>
      </c>
      <c r="R42" s="16">
        <v>1.0953015856725403E-3</v>
      </c>
      <c r="S42" s="16">
        <v>9.694749960467298E-4</v>
      </c>
      <c r="T42" s="16">
        <v>1.3003515139711783E-3</v>
      </c>
      <c r="U42" s="16">
        <v>9.8264311896571624E-4</v>
      </c>
      <c r="V42" s="16">
        <v>9.0636013801848536E-4</v>
      </c>
    </row>
    <row r="43" spans="1:22" x14ac:dyDescent="0.2">
      <c r="A43" s="6">
        <v>12</v>
      </c>
      <c r="B43" s="15" t="s">
        <v>19</v>
      </c>
      <c r="C43" s="16">
        <v>1.4378850036185775E-3</v>
      </c>
      <c r="D43" s="16">
        <v>4.6188762439211446E-3</v>
      </c>
      <c r="E43" s="16">
        <v>1.052125315396331E-2</v>
      </c>
      <c r="F43" s="16">
        <v>5.888287235566652E-3</v>
      </c>
      <c r="G43" s="16">
        <v>6.2174939461000318E-3</v>
      </c>
      <c r="H43" s="16">
        <v>1.1118863725362341E-2</v>
      </c>
      <c r="I43" s="16">
        <v>-9.1485499931932016E-5</v>
      </c>
      <c r="J43" s="16">
        <v>9.0849477156469943E-3</v>
      </c>
      <c r="K43" s="16">
        <v>9.3654546270369298E-3</v>
      </c>
      <c r="L43" s="16">
        <v>1.9474168679463758E-3</v>
      </c>
      <c r="M43" s="16">
        <v>2.2561365941611493E-3</v>
      </c>
      <c r="N43" s="16">
        <v>2.907639572479467E-2</v>
      </c>
      <c r="O43" s="16">
        <v>7.9685281756962881E-3</v>
      </c>
      <c r="P43" s="16">
        <v>5.3339476267827088E-4</v>
      </c>
      <c r="Q43" s="16">
        <v>4.5215012854830684E-3</v>
      </c>
      <c r="R43" s="16">
        <v>1.1665495978495383E-2</v>
      </c>
      <c r="S43" s="16">
        <v>4.4570007068683876E-3</v>
      </c>
      <c r="T43" s="16">
        <v>2.8494066585965185E-3</v>
      </c>
      <c r="U43" s="16">
        <v>5.4379113759478719E-3</v>
      </c>
      <c r="V43" s="16">
        <v>6.7630475679126721E-3</v>
      </c>
    </row>
    <row r="44" spans="1:22" x14ac:dyDescent="0.2">
      <c r="A44" s="6">
        <v>13</v>
      </c>
      <c r="B44" s="15" t="s">
        <v>15</v>
      </c>
      <c r="C44" s="16">
        <v>7.1607248069899578E-3</v>
      </c>
      <c r="D44" s="16">
        <v>6.4506953365500571E-3</v>
      </c>
      <c r="E44" s="16">
        <v>7.9598230790052134E-3</v>
      </c>
      <c r="F44" s="16">
        <v>5.998290611135478E-3</v>
      </c>
      <c r="G44" s="16">
        <v>4.5448159203291512E-3</v>
      </c>
      <c r="H44" s="16">
        <v>8.4813622365123888E-3</v>
      </c>
      <c r="I44" s="16">
        <v>4.019234844058469E-3</v>
      </c>
      <c r="J44" s="16">
        <v>9.798977284656122E-3</v>
      </c>
      <c r="K44" s="16">
        <v>8.6727152225698836E-3</v>
      </c>
      <c r="L44" s="16">
        <v>5.2347609242143194E-3</v>
      </c>
      <c r="M44" s="16">
        <v>1.5020651568045814E-3</v>
      </c>
      <c r="N44" s="16">
        <v>7.9685281756962881E-3</v>
      </c>
      <c r="O44" s="16">
        <v>1.5023530197751883E-2</v>
      </c>
      <c r="P44" s="16">
        <v>2.0410624301129918E-3</v>
      </c>
      <c r="Q44" s="16">
        <v>4.4163990449334074E-3</v>
      </c>
      <c r="R44" s="16">
        <v>4.7363003590013561E-3</v>
      </c>
      <c r="S44" s="16">
        <v>6.3630830619035945E-3</v>
      </c>
      <c r="T44" s="16">
        <v>2.7370696324967693E-3</v>
      </c>
      <c r="U44" s="16">
        <v>4.5333561249150485E-3</v>
      </c>
      <c r="V44" s="16">
        <v>1.0449811440953917E-2</v>
      </c>
    </row>
    <row r="45" spans="1:22" x14ac:dyDescent="0.2">
      <c r="A45" s="10">
        <v>14</v>
      </c>
      <c r="B45" s="15" t="s">
        <v>8</v>
      </c>
      <c r="C45" s="16">
        <v>3.3949124604405172E-3</v>
      </c>
      <c r="D45" s="16">
        <v>1.5103932568484367E-3</v>
      </c>
      <c r="E45" s="16">
        <v>1.1911420667691506E-3</v>
      </c>
      <c r="F45" s="16">
        <v>1.5838052662745608E-3</v>
      </c>
      <c r="G45" s="16">
        <v>1.1643700586087683E-3</v>
      </c>
      <c r="H45" s="16">
        <v>1.4253627297317838E-3</v>
      </c>
      <c r="I45" s="16">
        <v>5.2527511001284949E-4</v>
      </c>
      <c r="J45" s="16">
        <v>2.1809388643535192E-3</v>
      </c>
      <c r="K45" s="16">
        <v>1.3365382532962039E-3</v>
      </c>
      <c r="L45" s="16">
        <v>1.4488909550341076E-3</v>
      </c>
      <c r="M45" s="16">
        <v>6.7403396205504402E-4</v>
      </c>
      <c r="N45" s="16">
        <v>5.3339476267827088E-4</v>
      </c>
      <c r="O45" s="16">
        <v>2.0410624301129918E-3</v>
      </c>
      <c r="P45" s="16">
        <v>2.2112221452542562E-3</v>
      </c>
      <c r="Q45" s="16">
        <v>1.009050379724357E-3</v>
      </c>
      <c r="R45" s="16">
        <v>1.0749203458014869E-3</v>
      </c>
      <c r="S45" s="16">
        <v>1.5287740471897487E-3</v>
      </c>
      <c r="T45" s="16">
        <v>1.229682498965145E-3</v>
      </c>
      <c r="U45" s="16">
        <v>1.1604612941848373E-3</v>
      </c>
      <c r="V45" s="16">
        <v>2.764293091440898E-3</v>
      </c>
    </row>
    <row r="46" spans="1:22" x14ac:dyDescent="0.2">
      <c r="A46" s="6">
        <v>15</v>
      </c>
      <c r="B46" s="15" t="s">
        <v>18</v>
      </c>
      <c r="C46" s="16">
        <v>2.7023361099564073E-3</v>
      </c>
      <c r="D46" s="16">
        <v>2.6974825658492808E-3</v>
      </c>
      <c r="E46" s="16">
        <v>3.7982575910961744E-3</v>
      </c>
      <c r="F46" s="16">
        <v>2.8019450320070217E-3</v>
      </c>
      <c r="G46" s="16">
        <v>2.1993163088666395E-3</v>
      </c>
      <c r="H46" s="16">
        <v>4.1186433022439668E-3</v>
      </c>
      <c r="I46" s="16">
        <v>1.7828479668599657E-3</v>
      </c>
      <c r="J46" s="16">
        <v>4.8027153662485228E-3</v>
      </c>
      <c r="K46" s="16">
        <v>4.0260073250922221E-3</v>
      </c>
      <c r="L46" s="16">
        <v>2.484680304576522E-3</v>
      </c>
      <c r="M46" s="16">
        <v>1.3488933569555065E-3</v>
      </c>
      <c r="N46" s="16">
        <v>4.5215012854830684E-3</v>
      </c>
      <c r="O46" s="16">
        <v>4.4163990449334074E-3</v>
      </c>
      <c r="P46" s="16">
        <v>1.009050379724357E-3</v>
      </c>
      <c r="Q46" s="16">
        <v>3.7181674308837428E-3</v>
      </c>
      <c r="R46" s="16">
        <v>3.5689996037696361E-3</v>
      </c>
      <c r="S46" s="16">
        <v>3.023768509863323E-3</v>
      </c>
      <c r="T46" s="16">
        <v>1.6827130954545949E-3</v>
      </c>
      <c r="U46" s="16">
        <v>2.950471238286807E-3</v>
      </c>
      <c r="V46" s="16">
        <v>4.1351932062321569E-3</v>
      </c>
    </row>
    <row r="47" spans="1:22" x14ac:dyDescent="0.2">
      <c r="A47" s="6">
        <v>16</v>
      </c>
      <c r="B47" s="15" t="s">
        <v>20</v>
      </c>
      <c r="C47" s="16">
        <v>-8.0472650070618058E-4</v>
      </c>
      <c r="D47" s="16">
        <v>2.0672646835015389E-3</v>
      </c>
      <c r="E47" s="16">
        <v>6.4109111972779596E-3</v>
      </c>
      <c r="F47" s="16">
        <v>2.3345849406269047E-3</v>
      </c>
      <c r="G47" s="16">
        <v>2.8893963834419156E-3</v>
      </c>
      <c r="H47" s="16">
        <v>6.3284216509393969E-3</v>
      </c>
      <c r="I47" s="16">
        <v>-5.8581213606631632E-4</v>
      </c>
      <c r="J47" s="16">
        <v>5.6254665211824071E-3</v>
      </c>
      <c r="K47" s="16">
        <v>5.8357540250626883E-3</v>
      </c>
      <c r="L47" s="16">
        <v>2.1698999983266131E-3</v>
      </c>
      <c r="M47" s="16">
        <v>1.0953015856725403E-3</v>
      </c>
      <c r="N47" s="16">
        <v>1.1665495978495383E-2</v>
      </c>
      <c r="O47" s="16">
        <v>4.7363003590013561E-3</v>
      </c>
      <c r="P47" s="16">
        <v>1.0749203458014869E-3</v>
      </c>
      <c r="Q47" s="16">
        <v>3.5689996037696361E-3</v>
      </c>
      <c r="R47" s="16">
        <v>1.2459373258516893E-2</v>
      </c>
      <c r="S47" s="16">
        <v>4.1547287992895598E-3</v>
      </c>
      <c r="T47" s="16">
        <v>2.3661746216879979E-3</v>
      </c>
      <c r="U47" s="16">
        <v>3.7917429886661111E-3</v>
      </c>
      <c r="V47" s="16">
        <v>5.0337909932440415E-3</v>
      </c>
    </row>
    <row r="48" spans="1:22" x14ac:dyDescent="0.2">
      <c r="A48" s="6">
        <v>17</v>
      </c>
      <c r="B48" s="15" t="s">
        <v>17</v>
      </c>
      <c r="C48" s="16">
        <v>5.3860631106485233E-3</v>
      </c>
      <c r="D48" s="16">
        <v>3.7628360138631483E-3</v>
      </c>
      <c r="E48" s="16">
        <v>5.457252001557761E-3</v>
      </c>
      <c r="F48" s="16">
        <v>5.5971452314557916E-3</v>
      </c>
      <c r="G48" s="16">
        <v>4.1651587730008304E-3</v>
      </c>
      <c r="H48" s="16">
        <v>5.9284753883246406E-3</v>
      </c>
      <c r="I48" s="16">
        <v>2.3161619461678582E-3</v>
      </c>
      <c r="J48" s="16">
        <v>5.3766262717976797E-3</v>
      </c>
      <c r="K48" s="16">
        <v>5.3329547633267698E-3</v>
      </c>
      <c r="L48" s="16">
        <v>3.0568916363204312E-3</v>
      </c>
      <c r="M48" s="16">
        <v>9.694749960467298E-4</v>
      </c>
      <c r="N48" s="16">
        <v>4.4570007068683876E-3</v>
      </c>
      <c r="O48" s="16">
        <v>6.3630830619035945E-3</v>
      </c>
      <c r="P48" s="16">
        <v>1.5287740471897487E-3</v>
      </c>
      <c r="Q48" s="16">
        <v>3.023768509863323E-3</v>
      </c>
      <c r="R48" s="16">
        <v>4.1547287992895598E-3</v>
      </c>
      <c r="S48" s="16">
        <v>8.6975522384539483E-3</v>
      </c>
      <c r="T48" s="16">
        <v>2.0089259248744287E-3</v>
      </c>
      <c r="U48" s="16">
        <v>4.1002890862415339E-3</v>
      </c>
      <c r="V48" s="16">
        <v>6.1957756888096809E-3</v>
      </c>
    </row>
    <row r="49" spans="1:22" x14ac:dyDescent="0.2">
      <c r="A49" s="6">
        <v>18</v>
      </c>
      <c r="B49" s="15" t="s">
        <v>6</v>
      </c>
      <c r="C49" s="16">
        <v>4.3137797826487811E-3</v>
      </c>
      <c r="D49" s="16">
        <v>1.7341982611080613E-3</v>
      </c>
      <c r="E49" s="16">
        <v>3.004069370995502E-3</v>
      </c>
      <c r="F49" s="16">
        <v>1.6351028316454535E-3</v>
      </c>
      <c r="G49" s="16">
        <v>1.639005032459516E-3</v>
      </c>
      <c r="H49" s="16">
        <v>3.4776581195888833E-3</v>
      </c>
      <c r="I49" s="16">
        <v>1.1864096583592918E-3</v>
      </c>
      <c r="J49" s="16">
        <v>3.4732746958896568E-3</v>
      </c>
      <c r="K49" s="16">
        <v>2.6243756712756414E-3</v>
      </c>
      <c r="L49" s="16">
        <v>2.3528582507726398E-3</v>
      </c>
      <c r="M49" s="16">
        <v>1.3003515139711783E-3</v>
      </c>
      <c r="N49" s="16">
        <v>2.8494066585965185E-3</v>
      </c>
      <c r="O49" s="16">
        <v>2.7370696324967693E-3</v>
      </c>
      <c r="P49" s="16">
        <v>1.229682498965145E-3</v>
      </c>
      <c r="Q49" s="16">
        <v>1.6827130954545949E-3</v>
      </c>
      <c r="R49" s="16">
        <v>2.3661746216879979E-3</v>
      </c>
      <c r="S49" s="16">
        <v>2.0089259248744287E-3</v>
      </c>
      <c r="T49" s="16">
        <v>3.485837069768388E-3</v>
      </c>
      <c r="U49" s="16">
        <v>2.0795448047623497E-3</v>
      </c>
      <c r="V49" s="16">
        <v>3.968105926260364E-3</v>
      </c>
    </row>
    <row r="50" spans="1:22" x14ac:dyDescent="0.2">
      <c r="A50" s="6">
        <v>19</v>
      </c>
      <c r="B50" s="15" t="s">
        <v>10</v>
      </c>
      <c r="C50" s="16">
        <v>3.0716511567404291E-3</v>
      </c>
      <c r="D50" s="16">
        <v>2.9918594310955073E-3</v>
      </c>
      <c r="E50" s="16">
        <v>3.8789852427168984E-3</v>
      </c>
      <c r="F50" s="16">
        <v>3.3480890639020194E-3</v>
      </c>
      <c r="G50" s="16">
        <v>3.1498427202647744E-3</v>
      </c>
      <c r="H50" s="16">
        <v>4.614616622276183E-3</v>
      </c>
      <c r="I50" s="16">
        <v>2.0631992977845261E-3</v>
      </c>
      <c r="J50" s="16">
        <v>4.4727233159011191E-3</v>
      </c>
      <c r="K50" s="16">
        <v>4.1990123328712594E-3</v>
      </c>
      <c r="L50" s="16">
        <v>2.4066571658484313E-3</v>
      </c>
      <c r="M50" s="16">
        <v>9.8264311896571624E-4</v>
      </c>
      <c r="N50" s="16">
        <v>5.4379113759478719E-3</v>
      </c>
      <c r="O50" s="16">
        <v>4.5333561249150485E-3</v>
      </c>
      <c r="P50" s="16">
        <v>1.1604612941848373E-3</v>
      </c>
      <c r="Q50" s="16">
        <v>2.950471238286807E-3</v>
      </c>
      <c r="R50" s="16">
        <v>3.7917429886661111E-3</v>
      </c>
      <c r="S50" s="16">
        <v>4.1002890862415339E-3</v>
      </c>
      <c r="T50" s="16">
        <v>2.0795448047623497E-3</v>
      </c>
      <c r="U50" s="16">
        <v>5.7939598938149574E-3</v>
      </c>
      <c r="V50" s="16">
        <v>4.8738802465670234E-3</v>
      </c>
    </row>
    <row r="51" spans="1:22" x14ac:dyDescent="0.2">
      <c r="A51" s="6">
        <v>20</v>
      </c>
      <c r="B51" s="15" t="s">
        <v>13</v>
      </c>
      <c r="C51" s="16">
        <v>7.8338258026475413E-3</v>
      </c>
      <c r="D51" s="16">
        <v>5.8546245263330458E-3</v>
      </c>
      <c r="E51" s="16">
        <v>8.1351106442510805E-3</v>
      </c>
      <c r="F51" s="16">
        <v>5.9831933036631644E-3</v>
      </c>
      <c r="G51" s="16">
        <v>5.8224753827018881E-3</v>
      </c>
      <c r="H51" s="16">
        <v>8.6996746337046245E-3</v>
      </c>
      <c r="I51" s="16">
        <v>3.8616734576743111E-3</v>
      </c>
      <c r="J51" s="16">
        <v>8.852969165607882E-3</v>
      </c>
      <c r="K51" s="16">
        <v>7.8915353357402827E-3</v>
      </c>
      <c r="L51" s="16">
        <v>5.5689873184521475E-3</v>
      </c>
      <c r="M51" s="16">
        <v>9.0636013801848536E-4</v>
      </c>
      <c r="N51" s="16">
        <v>6.7630475679126721E-3</v>
      </c>
      <c r="O51" s="16">
        <v>1.0449811440953917E-2</v>
      </c>
      <c r="P51" s="16">
        <v>2.764293091440898E-3</v>
      </c>
      <c r="Q51" s="16">
        <v>4.1351932062321569E-3</v>
      </c>
      <c r="R51" s="16">
        <v>5.0337909932440415E-3</v>
      </c>
      <c r="S51" s="16">
        <v>6.1957756888096809E-3</v>
      </c>
      <c r="T51" s="16">
        <v>3.968105926260364E-3</v>
      </c>
      <c r="U51" s="16">
        <v>4.8738802465670234E-3</v>
      </c>
      <c r="V51" s="16">
        <v>1.6187706718496644E-2</v>
      </c>
    </row>
  </sheetData>
  <sortState ref="B29:V48">
    <sortCondition ref="B29: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4" workbookViewId="0">
      <selection activeCell="A7" sqref="A7"/>
    </sheetView>
  </sheetViews>
  <sheetFormatPr baseColWidth="10" defaultRowHeight="15" x14ac:dyDescent="0.2"/>
  <cols>
    <col min="1" max="1" width="23.1640625" bestFit="1" customWidth="1"/>
    <col min="5" max="5" width="11.1640625" customWidth="1"/>
    <col min="6" max="7" width="16.33203125" customWidth="1"/>
    <col min="8" max="8" width="16" bestFit="1" customWidth="1"/>
    <col min="9" max="9" width="12.6640625" bestFit="1" customWidth="1"/>
  </cols>
  <sheetData>
    <row r="1" spans="1:13" ht="17" x14ac:dyDescent="0.25">
      <c r="A1" s="25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44</v>
      </c>
      <c r="G1" s="130" t="s">
        <v>47</v>
      </c>
      <c r="H1" s="25" t="s">
        <v>70</v>
      </c>
      <c r="I1" s="25" t="s">
        <v>45</v>
      </c>
      <c r="J1" s="25" t="s">
        <v>42</v>
      </c>
      <c r="K1" s="25" t="s">
        <v>43</v>
      </c>
      <c r="M1" s="32" t="s">
        <v>46</v>
      </c>
    </row>
    <row r="2" spans="1:13" x14ac:dyDescent="0.2">
      <c r="A2" s="26" t="str">
        <f>Datos!B11</f>
        <v>COOPER INC</v>
      </c>
      <c r="B2" s="26">
        <f>Datos!D11</f>
        <v>3.2205625000000003E-3</v>
      </c>
      <c r="C2" s="26">
        <f>Datos!E11</f>
        <v>0.54534000000000005</v>
      </c>
      <c r="D2" s="27">
        <f>Datos!K11</f>
        <v>1.5904666666666661E-2</v>
      </c>
      <c r="E2" s="28">
        <f t="shared" ref="E2:E21" si="0">D2/C2</f>
        <v>2.9164680138384604E-2</v>
      </c>
      <c r="F2" s="29">
        <f t="shared" ref="F2:F21" si="1">D2*C2/B2</f>
        <v>2.6931478336470716</v>
      </c>
      <c r="G2" s="34">
        <f t="shared" ref="G2:G21" si="2">C2^2/B2</f>
        <v>92.342786578431571</v>
      </c>
      <c r="H2" s="29">
        <f>SUM($F$2:F2)</f>
        <v>2.6931478336470716</v>
      </c>
      <c r="I2" s="29">
        <f>SUM($G$2:G2)</f>
        <v>92.342786578431571</v>
      </c>
      <c r="J2" s="30">
        <f t="shared" ref="J2:J21" si="3">($M$2*H2)/(1+$M$2*I2)</f>
        <v>4.4502828184094095E-3</v>
      </c>
      <c r="M2" s="33">
        <f>Datos!C2</f>
        <v>1.9499999999999999E-3</v>
      </c>
    </row>
    <row r="3" spans="1:13" x14ac:dyDescent="0.2">
      <c r="A3" s="26" t="str">
        <f>Datos!B16</f>
        <v>EQUITY RESIDENTIAL</v>
      </c>
      <c r="B3" s="26">
        <f>Datos!D16</f>
        <v>2.1949225000000004E-3</v>
      </c>
      <c r="C3" s="26">
        <f>Datos!E16</f>
        <v>0.35366999999999998</v>
      </c>
      <c r="D3" s="27">
        <f>Datos!K16</f>
        <v>8.5771249999999997E-3</v>
      </c>
      <c r="E3" s="28">
        <f t="shared" si="0"/>
        <v>2.4251774252834563E-2</v>
      </c>
      <c r="F3" s="29">
        <f t="shared" si="1"/>
        <v>1.3820405042774855</v>
      </c>
      <c r="G3" s="34">
        <f t="shared" si="2"/>
        <v>56.987191529541462</v>
      </c>
      <c r="H3" s="29">
        <f>SUM($F$2:F3)</f>
        <v>4.0751883379245566</v>
      </c>
      <c r="I3" s="29">
        <f>SUM($G$2:G3)</f>
        <v>149.32997810797303</v>
      </c>
      <c r="J3" s="30">
        <f t="shared" si="3"/>
        <v>6.1544745397835669E-3</v>
      </c>
      <c r="K3" s="31">
        <f>J3-J2</f>
        <v>1.7041917213741573E-3</v>
      </c>
    </row>
    <row r="4" spans="1:13" x14ac:dyDescent="0.2">
      <c r="A4" s="26" t="str">
        <f>Datos!B13</f>
        <v>DELTA AIR LINES</v>
      </c>
      <c r="B4" s="26">
        <f>Datos!D13</f>
        <v>8.1775848999999998E-3</v>
      </c>
      <c r="C4" s="26">
        <f>Datos!E13</f>
        <v>0.92386000000000001</v>
      </c>
      <c r="D4" s="27">
        <f>Datos!K13</f>
        <v>1.7471829059829056E-2</v>
      </c>
      <c r="E4" s="28">
        <f t="shared" si="0"/>
        <v>1.8911771328804207E-2</v>
      </c>
      <c r="F4" s="29">
        <f t="shared" si="1"/>
        <v>1.9738742174616462</v>
      </c>
      <c r="G4" s="34">
        <f t="shared" si="2"/>
        <v>104.37278365645584</v>
      </c>
      <c r="H4" s="29">
        <f>SUM($F$2:F4)</f>
        <v>6.049062555386203</v>
      </c>
      <c r="I4" s="29">
        <f>SUM($G$2:G4)</f>
        <v>253.70276176442889</v>
      </c>
      <c r="J4" s="30">
        <f t="shared" si="3"/>
        <v>7.8915575768546079E-3</v>
      </c>
      <c r="K4" s="31">
        <f t="shared" ref="K4:K21" si="4">J4-J3</f>
        <v>1.7370830370710411E-3</v>
      </c>
    </row>
    <row r="5" spans="1:13" x14ac:dyDescent="0.2">
      <c r="A5" s="26" t="str">
        <f>Datos!B24</f>
        <v>REPUBLIC SERVICES</v>
      </c>
      <c r="B5" s="26">
        <f>Datos!D24</f>
        <v>1.0647168999999999E-3</v>
      </c>
      <c r="C5" s="26">
        <f>Datos!E24</f>
        <v>0.62139</v>
      </c>
      <c r="D5" s="27">
        <f>Datos!K24</f>
        <v>9.3985123966942152E-3</v>
      </c>
      <c r="E5" s="28">
        <f t="shared" si="0"/>
        <v>1.5124981729178479E-2</v>
      </c>
      <c r="F5" s="29">
        <f t="shared" si="1"/>
        <v>5.4851591236898924</v>
      </c>
      <c r="G5" s="34">
        <f t="shared" si="2"/>
        <v>362.65558675738129</v>
      </c>
      <c r="H5" s="29">
        <f>SUM($F$2:F5)</f>
        <v>11.534221679076095</v>
      </c>
      <c r="I5" s="29">
        <f>SUM($G$2:G5)</f>
        <v>616.35834852181017</v>
      </c>
      <c r="J5" s="30">
        <f t="shared" si="3"/>
        <v>1.0214698551268196E-2</v>
      </c>
      <c r="K5" s="31">
        <f t="shared" si="4"/>
        <v>2.3231409744135876E-3</v>
      </c>
    </row>
    <row r="6" spans="1:13" x14ac:dyDescent="0.2">
      <c r="A6" s="26" t="str">
        <f>Datos!B12</f>
        <v>CUMMINS INC</v>
      </c>
      <c r="B6" s="26">
        <f>Datos!D12</f>
        <v>3.8415203999999999E-3</v>
      </c>
      <c r="C6" s="26">
        <f>Datos!E12</f>
        <v>1.33405</v>
      </c>
      <c r="D6" s="27">
        <f>Datos!K12</f>
        <v>2.0154966666666663E-2</v>
      </c>
      <c r="E6" s="28">
        <f t="shared" si="0"/>
        <v>1.5108104393888282E-2</v>
      </c>
      <c r="F6" s="29">
        <f t="shared" si="1"/>
        <v>6.999242612812016</v>
      </c>
      <c r="G6" s="34">
        <f t="shared" si="2"/>
        <v>463.27735302407865</v>
      </c>
      <c r="H6" s="29">
        <f>SUM($F$2:F6)</f>
        <v>18.533464291888112</v>
      </c>
      <c r="I6" s="29">
        <f>SUM($G$2:G6)</f>
        <v>1079.6357015458889</v>
      </c>
      <c r="J6" s="30">
        <f t="shared" si="3"/>
        <v>1.163828815177949E-2</v>
      </c>
      <c r="K6" s="31">
        <f t="shared" si="4"/>
        <v>1.4235896005112946E-3</v>
      </c>
    </row>
    <row r="7" spans="1:13" x14ac:dyDescent="0.2">
      <c r="A7" s="26" t="str">
        <f>Datos!B20</f>
        <v>KELLOGG CO</v>
      </c>
      <c r="B7" s="26">
        <f>Datos!D20</f>
        <v>1.6556760999999998E-3</v>
      </c>
      <c r="C7" s="26">
        <f>Datos!E20</f>
        <v>0.50361999999999996</v>
      </c>
      <c r="D7" s="27">
        <f>Datos!K20</f>
        <v>6.0905749999999974E-3</v>
      </c>
      <c r="E7" s="28">
        <f t="shared" si="0"/>
        <v>1.2093592391088514E-2</v>
      </c>
      <c r="F7" s="29">
        <f t="shared" si="1"/>
        <v>1.8526180220273751</v>
      </c>
      <c r="G7" s="34">
        <f t="shared" si="2"/>
        <v>153.19004991374823</v>
      </c>
      <c r="H7" s="29">
        <f>SUM($F$2:F7)</f>
        <v>20.386082313915487</v>
      </c>
      <c r="I7" s="29">
        <f>SUM($G$2:G7)</f>
        <v>1232.8257514596371</v>
      </c>
      <c r="J7" s="30">
        <f t="shared" si="3"/>
        <v>1.1678243600127125E-2</v>
      </c>
      <c r="K7" s="31">
        <f t="shared" si="4"/>
        <v>3.9955448347634565E-5</v>
      </c>
    </row>
    <row r="8" spans="1:13" x14ac:dyDescent="0.2">
      <c r="A8" s="26" t="str">
        <f>Datos!B14</f>
        <v>DOW CHEMICAL CO</v>
      </c>
      <c r="B8" s="26">
        <f>Datos!D14</f>
        <v>2.9376399999999996E-3</v>
      </c>
      <c r="C8" s="26">
        <f>Datos!E14</f>
        <v>1.1922299999999999</v>
      </c>
      <c r="D8" s="27">
        <f>Datos!K14</f>
        <v>1.2695525000000006E-2</v>
      </c>
      <c r="E8" s="28">
        <f t="shared" si="0"/>
        <v>1.0648553550908808E-2</v>
      </c>
      <c r="F8" s="29">
        <f t="shared" si="1"/>
        <v>5.1524304444213751</v>
      </c>
      <c r="G8" s="34">
        <f t="shared" si="2"/>
        <v>483.86200245775518</v>
      </c>
      <c r="H8" s="29">
        <f>SUM($F$2:F8)</f>
        <v>25.538512758336864</v>
      </c>
      <c r="I8" s="29">
        <f>SUM($G$2:G8)</f>
        <v>1716.6877539173922</v>
      </c>
      <c r="J8" s="30">
        <f t="shared" si="3"/>
        <v>1.145477374511081E-2</v>
      </c>
      <c r="K8" s="31">
        <f t="shared" si="4"/>
        <v>-2.2346985501631514E-4</v>
      </c>
    </row>
    <row r="9" spans="1:13" x14ac:dyDescent="0.2">
      <c r="A9" s="26" t="str">
        <f>Datos!B25</f>
        <v>TIME WARNER INC NEW</v>
      </c>
      <c r="B9" s="26">
        <f>Datos!D25</f>
        <v>2.9920899999999998E-3</v>
      </c>
      <c r="C9" s="26">
        <f>Datos!E25</f>
        <v>1.0825199999999999</v>
      </c>
      <c r="D9" s="27">
        <f>Datos!K25</f>
        <v>1.0527677685950414E-2</v>
      </c>
      <c r="E9" s="28">
        <f t="shared" si="0"/>
        <v>9.7251576746391882E-3</v>
      </c>
      <c r="F9" s="29">
        <f t="shared" si="1"/>
        <v>3.8088498837251024</v>
      </c>
      <c r="G9" s="34">
        <f t="shared" si="2"/>
        <v>391.64916509864344</v>
      </c>
      <c r="H9" s="29">
        <f>SUM($F$2:F9)</f>
        <v>29.347362642061967</v>
      </c>
      <c r="I9" s="29">
        <f>SUM($G$2:G9)</f>
        <v>2108.3369190160356</v>
      </c>
      <c r="J9" s="30">
        <f t="shared" si="3"/>
        <v>1.1196337269028266E-2</v>
      </c>
      <c r="K9" s="31">
        <f t="shared" si="4"/>
        <v>-2.5843647608254396E-4</v>
      </c>
    </row>
    <row r="10" spans="1:13" x14ac:dyDescent="0.2">
      <c r="A10" s="26" t="str">
        <f>Datos!B15</f>
        <v>EASTMAN CHEMICAL CO</v>
      </c>
      <c r="B10" s="26">
        <f>Datos!D15</f>
        <v>3.3304440999999997E-3</v>
      </c>
      <c r="C10" s="26">
        <f>Datos!E15</f>
        <v>1.50878</v>
      </c>
      <c r="D10" s="27">
        <f>Datos!K15</f>
        <v>1.4272033333333335E-2</v>
      </c>
      <c r="E10" s="28">
        <f t="shared" si="0"/>
        <v>9.4593203338679821E-3</v>
      </c>
      <c r="F10" s="29">
        <f t="shared" si="1"/>
        <v>6.4656117340827528</v>
      </c>
      <c r="G10" s="34">
        <f t="shared" si="2"/>
        <v>683.51757905199497</v>
      </c>
      <c r="H10" s="29">
        <f>SUM($F$2:F10)</f>
        <v>35.812974376144723</v>
      </c>
      <c r="I10" s="29">
        <f>SUM($G$2:G10)</f>
        <v>2791.8544980680308</v>
      </c>
      <c r="J10" s="30">
        <f t="shared" si="3"/>
        <v>1.0837063934621371E-2</v>
      </c>
      <c r="K10" s="31">
        <f t="shared" si="4"/>
        <v>-3.5927333440689477E-4</v>
      </c>
    </row>
    <row r="11" spans="1:13" x14ac:dyDescent="0.2">
      <c r="A11" s="26" t="str">
        <f>Datos!B8</f>
        <v>CARNIVAL CORP</v>
      </c>
      <c r="B11" s="26">
        <f>Datos!D8</f>
        <v>2.7888961000000004E-3</v>
      </c>
      <c r="C11" s="26">
        <f>Datos!E8</f>
        <v>0.65258000000000005</v>
      </c>
      <c r="D11" s="27">
        <f>Datos!K8</f>
        <v>5.6622083333333325E-3</v>
      </c>
      <c r="E11" s="28">
        <f t="shared" si="0"/>
        <v>8.6766501169716088E-3</v>
      </c>
      <c r="F11" s="29">
        <f t="shared" si="1"/>
        <v>1.3249127187515755</v>
      </c>
      <c r="G11" s="34">
        <f t="shared" si="2"/>
        <v>152.69864531704854</v>
      </c>
      <c r="H11" s="29">
        <f>SUM($F$2:F11)</f>
        <v>37.1378870948963</v>
      </c>
      <c r="I11" s="29">
        <f>SUM($G$2:G11)</f>
        <v>2944.5531433850792</v>
      </c>
      <c r="J11" s="29">
        <f t="shared" si="3"/>
        <v>1.0741646922726451E-2</v>
      </c>
      <c r="K11" s="31">
        <f t="shared" si="4"/>
        <v>-9.5417011894919496E-5</v>
      </c>
    </row>
    <row r="12" spans="1:13" x14ac:dyDescent="0.2">
      <c r="A12" s="26" t="str">
        <f>Datos!B26</f>
        <v>WHIRLPOOL CORP</v>
      </c>
      <c r="B12" s="26">
        <f>Datos!D26</f>
        <v>7.1470116000000011E-3</v>
      </c>
      <c r="C12" s="26">
        <f>Datos!E26</f>
        <v>1.9419200000000001</v>
      </c>
      <c r="D12" s="27">
        <f>Datos!K26</f>
        <v>1.6023499999999996E-2</v>
      </c>
      <c r="E12" s="28">
        <f t="shared" si="0"/>
        <v>8.2513697783636788E-3</v>
      </c>
      <c r="F12" s="29">
        <f t="shared" si="1"/>
        <v>4.3537574669670311</v>
      </c>
      <c r="G12" s="34">
        <f t="shared" si="2"/>
        <v>527.64057167613942</v>
      </c>
      <c r="H12" s="29">
        <f>SUM($F$2:F12)</f>
        <v>41.491644561863332</v>
      </c>
      <c r="I12" s="29">
        <f>SUM($G$2:G12)</f>
        <v>3472.1937150612184</v>
      </c>
      <c r="J12" s="29">
        <f t="shared" si="3"/>
        <v>1.0411918801082568E-2</v>
      </c>
      <c r="K12" s="31">
        <f t="shared" si="4"/>
        <v>-3.2972812164388382E-4</v>
      </c>
    </row>
    <row r="13" spans="1:13" x14ac:dyDescent="0.2">
      <c r="A13" s="26" t="str">
        <f>Datos!B10</f>
        <v>COACH INC</v>
      </c>
      <c r="B13" s="26">
        <f>Datos!D10</f>
        <v>6.0824401000000002E-3</v>
      </c>
      <c r="C13" s="26">
        <f>Datos!E10</f>
        <v>0.55967</v>
      </c>
      <c r="D13" s="27">
        <f>Datos!K10</f>
        <v>4.4966999999999984E-3</v>
      </c>
      <c r="E13" s="28">
        <f t="shared" si="0"/>
        <v>8.034556077688635E-3</v>
      </c>
      <c r="F13" s="29">
        <f t="shared" si="1"/>
        <v>0.41375961746010442</v>
      </c>
      <c r="G13" s="34">
        <f t="shared" si="2"/>
        <v>51.49750819576505</v>
      </c>
      <c r="H13" s="29">
        <f>SUM($F$2:F13)</f>
        <v>41.905404179323433</v>
      </c>
      <c r="I13" s="29">
        <f>SUM($G$2:G13)</f>
        <v>3523.6912232569834</v>
      </c>
      <c r="J13" s="29">
        <f t="shared" si="3"/>
        <v>1.0381588589172604E-2</v>
      </c>
      <c r="K13" s="31">
        <f t="shared" si="4"/>
        <v>-3.0330211909963822E-5</v>
      </c>
    </row>
    <row r="14" spans="1:13" x14ac:dyDescent="0.2">
      <c r="A14" s="26" t="str">
        <f>Datos!B19</f>
        <v>HARLEY DAVIDSON INC</v>
      </c>
      <c r="B14" s="26">
        <f>Datos!D19</f>
        <v>4.0271716000000006E-3</v>
      </c>
      <c r="C14" s="26">
        <f>Datos!E19</f>
        <v>0.95035999999999998</v>
      </c>
      <c r="D14" s="27">
        <f>Datos!K19</f>
        <v>7.0774083333333361E-3</v>
      </c>
      <c r="E14" s="28">
        <f t="shared" si="0"/>
        <v>7.4470814568514416E-3</v>
      </c>
      <c r="F14" s="29">
        <f t="shared" si="1"/>
        <v>1.6701761066418597</v>
      </c>
      <c r="G14" s="34">
        <f t="shared" si="2"/>
        <v>224.27257125075073</v>
      </c>
      <c r="H14" s="29">
        <f>SUM($F$2:F14)</f>
        <v>43.575580285965295</v>
      </c>
      <c r="I14" s="29">
        <f>SUM($G$2:G14)</f>
        <v>3747.9637945077343</v>
      </c>
      <c r="J14" s="29">
        <f t="shared" si="3"/>
        <v>1.0227126543584564E-2</v>
      </c>
      <c r="K14" s="31">
        <f t="shared" si="4"/>
        <v>-1.544620455880396E-4</v>
      </c>
    </row>
    <row r="15" spans="1:13" x14ac:dyDescent="0.2">
      <c r="A15" s="26" t="str">
        <f>Datos!B9</f>
        <v>CATERPILLAR INC</v>
      </c>
      <c r="B15" s="26">
        <f>Datos!D9</f>
        <v>3.3825856000000002E-3</v>
      </c>
      <c r="C15" s="26">
        <f>Datos!E9</f>
        <v>1.3638600000000001</v>
      </c>
      <c r="D15" s="27">
        <f>Datos!K9</f>
        <v>1.0109091666666669E-2</v>
      </c>
      <c r="E15" s="28">
        <f t="shared" si="0"/>
        <v>7.4121183014874458E-3</v>
      </c>
      <c r="F15" s="29">
        <f t="shared" si="1"/>
        <v>4.0759902012531493</v>
      </c>
      <c r="G15" s="34">
        <f t="shared" si="2"/>
        <v>549.90895118810897</v>
      </c>
      <c r="H15" s="29">
        <f>SUM($F$2:F15)</f>
        <v>47.651570487218443</v>
      </c>
      <c r="I15" s="29">
        <f>SUM($G$2:G15)</f>
        <v>4297.8727456958432</v>
      </c>
      <c r="J15" s="29">
        <f t="shared" si="3"/>
        <v>9.9053437678365813E-3</v>
      </c>
      <c r="K15" s="31">
        <f t="shared" si="4"/>
        <v>-3.2178277574798284E-4</v>
      </c>
    </row>
    <row r="16" spans="1:13" x14ac:dyDescent="0.2">
      <c r="A16" s="26" t="str">
        <f>Datos!B23</f>
        <v>RALPH LAUREN CORP</v>
      </c>
      <c r="B16" s="26">
        <f>Datos!D23</f>
        <v>4.6977316000000003E-3</v>
      </c>
      <c r="C16" s="26">
        <f>Datos!E23</f>
        <v>0.92852999999999997</v>
      </c>
      <c r="D16" s="27">
        <f>Datos!K23</f>
        <v>5.6548833333333343E-3</v>
      </c>
      <c r="E16" s="28">
        <f t="shared" si="0"/>
        <v>6.0901460731837796E-3</v>
      </c>
      <c r="F16" s="29">
        <f t="shared" si="1"/>
        <v>1.1177157974499863</v>
      </c>
      <c r="G16" s="34">
        <f t="shared" si="2"/>
        <v>183.5285695972924</v>
      </c>
      <c r="H16" s="29">
        <f>SUM($F$2:F16)</f>
        <v>48.769286284668432</v>
      </c>
      <c r="I16" s="29">
        <f>SUM($G$2:G16)</f>
        <v>4481.4013152931357</v>
      </c>
      <c r="J16" s="29">
        <f t="shared" si="3"/>
        <v>9.7651421909484802E-3</v>
      </c>
      <c r="K16" s="31">
        <f t="shared" si="4"/>
        <v>-1.4020157688810105E-4</v>
      </c>
    </row>
    <row r="17" spans="1:11" x14ac:dyDescent="0.2">
      <c r="A17" s="26" t="str">
        <f>Datos!B21</f>
        <v>LOEWS CORP</v>
      </c>
      <c r="B17" s="26">
        <f>Datos!D21</f>
        <v>8.2771290000000007E-4</v>
      </c>
      <c r="C17" s="26">
        <f>Datos!E21</f>
        <v>0.70942000000000005</v>
      </c>
      <c r="D17" s="27">
        <f>Datos!K21</f>
        <v>2.7292666666666669E-3</v>
      </c>
      <c r="E17" s="28">
        <f t="shared" si="0"/>
        <v>3.847180325712084E-3</v>
      </c>
      <c r="F17" s="29">
        <f t="shared" si="1"/>
        <v>2.3392124958625953</v>
      </c>
      <c r="G17" s="34">
        <f t="shared" si="2"/>
        <v>608.03297423539004</v>
      </c>
      <c r="H17" s="29">
        <f>SUM($F$2:F17)</f>
        <v>51.108498780531029</v>
      </c>
      <c r="I17" s="29">
        <f>SUM($G$2:G17)</f>
        <v>5089.4342895285254</v>
      </c>
      <c r="J17" s="29">
        <f t="shared" si="3"/>
        <v>9.1228443874243493E-3</v>
      </c>
      <c r="K17" s="31">
        <f t="shared" si="4"/>
        <v>-6.4229780352413092E-4</v>
      </c>
    </row>
    <row r="18" spans="1:11" x14ac:dyDescent="0.2">
      <c r="A18" s="26" t="str">
        <f>Datos!B18</f>
        <v>FREEPORT MCMORAN INC</v>
      </c>
      <c r="B18" s="26">
        <f>Datos!D18</f>
        <v>2.7066830399999998E-2</v>
      </c>
      <c r="C18" s="26">
        <f>Datos!E18</f>
        <v>2.5535600000000001</v>
      </c>
      <c r="D18" s="27">
        <f>Datos!K18</f>
        <v>9.5554083333333449E-3</v>
      </c>
      <c r="E18" s="28">
        <f t="shared" si="0"/>
        <v>3.7419948359675688E-3</v>
      </c>
      <c r="F18" s="29">
        <f t="shared" si="1"/>
        <v>0.90148377712030514</v>
      </c>
      <c r="G18" s="34">
        <f t="shared" si="2"/>
        <v>240.90994686987807</v>
      </c>
      <c r="H18" s="29">
        <f>SUM($F$2:F18)</f>
        <v>52.009982557651334</v>
      </c>
      <c r="I18" s="29">
        <f>SUM($G$2:G18)</f>
        <v>5330.3442363984032</v>
      </c>
      <c r="J18" s="29">
        <f t="shared" si="3"/>
        <v>8.9009954005838613E-3</v>
      </c>
      <c r="K18" s="31">
        <f t="shared" si="4"/>
        <v>-2.2184898684048798E-4</v>
      </c>
    </row>
    <row r="19" spans="1:11" x14ac:dyDescent="0.2">
      <c r="A19" s="26" t="str">
        <f>Datos!B22</f>
        <v>MARATHON OIL CORP</v>
      </c>
      <c r="B19" s="26">
        <f>Datos!D22</f>
        <v>1.08534724E-2</v>
      </c>
      <c r="C19" s="26">
        <f>Datos!E22</f>
        <v>2.2578299999999998</v>
      </c>
      <c r="D19" s="27">
        <f>Datos!K22</f>
        <v>3.4480333333333315E-3</v>
      </c>
      <c r="E19" s="28">
        <f t="shared" si="0"/>
        <v>1.5271447953713662E-3</v>
      </c>
      <c r="F19" s="29">
        <f t="shared" si="1"/>
        <v>0.71728869932907324</v>
      </c>
      <c r="G19" s="34">
        <f t="shared" si="2"/>
        <v>469.69265881212345</v>
      </c>
      <c r="H19" s="29">
        <f>SUM($F$2:F19)</f>
        <v>52.727271256980409</v>
      </c>
      <c r="I19" s="29">
        <f>SUM($G$2:G19)</f>
        <v>5800.0368952105264</v>
      </c>
      <c r="J19" s="29">
        <f t="shared" si="3"/>
        <v>8.3523621474329932E-3</v>
      </c>
      <c r="K19" s="31">
        <f t="shared" si="4"/>
        <v>-5.4863325315086808E-4</v>
      </c>
    </row>
    <row r="20" spans="1:11" x14ac:dyDescent="0.2">
      <c r="A20" s="26" t="str">
        <f>Datos!B17</f>
        <v>EXELON CORP</v>
      </c>
      <c r="B20" s="26">
        <f>Datos!D17</f>
        <v>3.6180225000000004E-3</v>
      </c>
      <c r="C20" s="26">
        <f>Datos!E17</f>
        <v>0.22214</v>
      </c>
      <c r="D20" s="27">
        <f>Datos!K17</f>
        <v>-8.5250000000000256E-5</v>
      </c>
      <c r="E20" s="28">
        <f t="shared" si="0"/>
        <v>-3.8376699378770259E-4</v>
      </c>
      <c r="F20" s="29">
        <f t="shared" si="1"/>
        <v>-5.2341949227789637E-3</v>
      </c>
      <c r="G20" s="34">
        <f t="shared" si="2"/>
        <v>13.638991907872326</v>
      </c>
      <c r="H20" s="29">
        <f>SUM($F$2:F20)</f>
        <v>52.72203706205763</v>
      </c>
      <c r="I20" s="29">
        <f>SUM($G$2:G20)</f>
        <v>5813.6758871183984</v>
      </c>
      <c r="J20" s="29">
        <f t="shared" si="3"/>
        <v>8.333528343202206E-3</v>
      </c>
      <c r="K20" s="31">
        <f t="shared" si="4"/>
        <v>-1.8833804230787218E-5</v>
      </c>
    </row>
    <row r="21" spans="1:11" x14ac:dyDescent="0.2">
      <c r="A21" s="26" t="str">
        <f>Datos!B7</f>
        <v>AMERICAN AIRLINES GROUP INC</v>
      </c>
      <c r="B21" s="26">
        <f>Datos!D7</f>
        <v>1.24188736E-2</v>
      </c>
      <c r="C21" s="26">
        <f>Datos!E7</f>
        <v>0.96928999999999998</v>
      </c>
      <c r="D21" s="27">
        <f>Datos!K7</f>
        <v>-9.68516666666667E-3</v>
      </c>
      <c r="E21" s="28">
        <f t="shared" si="0"/>
        <v>-9.9920216515869045E-3</v>
      </c>
      <c r="F21" s="29">
        <f t="shared" si="1"/>
        <v>-0.75592485282508526</v>
      </c>
      <c r="G21" s="34">
        <f t="shared" si="2"/>
        <v>75.65284375710209</v>
      </c>
      <c r="H21" s="29">
        <f>SUM($F$2:F21)</f>
        <v>51.966112209232548</v>
      </c>
      <c r="I21" s="29">
        <f>SUM($G$2:G21)</f>
        <v>5889.3287308755007</v>
      </c>
      <c r="J21" s="29">
        <f t="shared" si="3"/>
        <v>8.1169791941982407E-3</v>
      </c>
      <c r="K21" s="31">
        <f t="shared" si="4"/>
        <v>-2.1654914900396532E-4</v>
      </c>
    </row>
  </sheetData>
  <conditionalFormatting sqref="K3:K21">
    <cfRule type="colorScale" priority="1">
      <colorScale>
        <cfvo type="num" val="&quot;&lt;0&quot;"/>
        <cfvo type="num" val="&quot;&gt;=0&quot;"/>
        <color theme="5" tint="0.79998168889431442"/>
        <color theme="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50"/>
  <sheetViews>
    <sheetView tabSelected="1" topLeftCell="A2" zoomScale="75" workbookViewId="0">
      <selection activeCell="M18" sqref="M18"/>
    </sheetView>
  </sheetViews>
  <sheetFormatPr baseColWidth="10" defaultRowHeight="15" x14ac:dyDescent="0.2"/>
  <cols>
    <col min="8" max="8" width="11.83203125" bestFit="1" customWidth="1"/>
  </cols>
  <sheetData>
    <row r="7" spans="1:25" ht="16" thickBot="1" x14ac:dyDescent="0.25"/>
    <row r="8" spans="1:25" ht="16" thickBot="1" x14ac:dyDescent="0.25">
      <c r="A8" s="132" t="s">
        <v>71</v>
      </c>
      <c r="B8" s="133" t="s">
        <v>72</v>
      </c>
      <c r="C8" s="134" t="s">
        <v>73</v>
      </c>
      <c r="D8" s="134"/>
      <c r="E8" s="134"/>
      <c r="F8" s="134"/>
      <c r="G8" s="135">
        <v>5</v>
      </c>
    </row>
    <row r="9" spans="1:25" ht="16" thickBot="1" x14ac:dyDescent="0.25"/>
    <row r="10" spans="1:25" ht="16" x14ac:dyDescent="0.2">
      <c r="A10" s="35" t="s">
        <v>48</v>
      </c>
      <c r="B10" s="36" t="s">
        <v>49</v>
      </c>
      <c r="C10" s="37" t="s">
        <v>64</v>
      </c>
      <c r="D10" s="113" t="s">
        <v>66</v>
      </c>
      <c r="E10" s="38"/>
      <c r="F10" s="39" t="s">
        <v>51</v>
      </c>
      <c r="G10" s="40">
        <f>J22-D11*J23^2</f>
        <v>0.32905591298873726</v>
      </c>
    </row>
    <row r="11" spans="1:25" ht="16" thickBot="1" x14ac:dyDescent="0.25">
      <c r="B11" s="41"/>
      <c r="C11" s="43" t="s">
        <v>65</v>
      </c>
      <c r="D11" s="43">
        <v>3</v>
      </c>
      <c r="E11" s="43"/>
      <c r="F11" s="44"/>
      <c r="G11" s="45"/>
    </row>
    <row r="12" spans="1:25" ht="16" thickBot="1" x14ac:dyDescent="0.25">
      <c r="B12" s="46"/>
      <c r="C12" s="47"/>
      <c r="D12" s="48"/>
      <c r="E12" s="48"/>
      <c r="F12" s="49"/>
      <c r="G12" s="50"/>
    </row>
    <row r="13" spans="1:25" ht="45" x14ac:dyDescent="0.2">
      <c r="B13" s="104" t="s">
        <v>52</v>
      </c>
      <c r="C13" s="105"/>
      <c r="D13" s="105"/>
      <c r="E13" s="105"/>
      <c r="F13" s="106" t="s">
        <v>22</v>
      </c>
      <c r="G13" s="106" t="s">
        <v>12</v>
      </c>
      <c r="H13" s="106" t="s">
        <v>16</v>
      </c>
      <c r="I13" s="106" t="s">
        <v>14</v>
      </c>
      <c r="J13" s="131" t="s">
        <v>3</v>
      </c>
      <c r="K13" s="131" t="s">
        <v>7</v>
      </c>
      <c r="L13" s="131" t="s">
        <v>5</v>
      </c>
      <c r="M13" s="106" t="s">
        <v>9</v>
      </c>
      <c r="N13" s="106" t="s">
        <v>11</v>
      </c>
      <c r="O13" s="131" t="s">
        <v>4</v>
      </c>
      <c r="P13" s="106" t="s">
        <v>21</v>
      </c>
      <c r="Q13" s="106" t="s">
        <v>19</v>
      </c>
      <c r="R13" s="106" t="s">
        <v>15</v>
      </c>
      <c r="S13" s="131" t="s">
        <v>8</v>
      </c>
      <c r="T13" s="106" t="s">
        <v>18</v>
      </c>
      <c r="U13" s="106" t="s">
        <v>20</v>
      </c>
      <c r="V13" s="106" t="s">
        <v>17</v>
      </c>
      <c r="W13" s="131" t="s">
        <v>6</v>
      </c>
      <c r="X13" s="106" t="s">
        <v>10</v>
      </c>
      <c r="Y13" s="107" t="s">
        <v>13</v>
      </c>
    </row>
    <row r="14" spans="1:25" ht="16" thickBot="1" x14ac:dyDescent="0.25">
      <c r="B14" s="108"/>
      <c r="C14" s="109" t="s">
        <v>53</v>
      </c>
      <c r="D14" s="110"/>
      <c r="E14" s="110"/>
      <c r="F14" s="111">
        <v>0</v>
      </c>
      <c r="G14" s="111">
        <v>0</v>
      </c>
      <c r="H14" s="111">
        <v>0</v>
      </c>
      <c r="I14" s="111">
        <v>0</v>
      </c>
      <c r="J14" s="111">
        <v>0.19168267700482064</v>
      </c>
      <c r="K14" s="111">
        <v>0.12510717382741723</v>
      </c>
      <c r="L14" s="111">
        <v>0.16134862048823287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0.33191617962014014</v>
      </c>
      <c r="T14" s="111">
        <v>0</v>
      </c>
      <c r="U14" s="111">
        <v>0</v>
      </c>
      <c r="V14" s="111">
        <v>0</v>
      </c>
      <c r="W14" s="111">
        <v>0.18994533982232736</v>
      </c>
      <c r="X14" s="111">
        <v>0</v>
      </c>
      <c r="Y14" s="112">
        <v>0</v>
      </c>
    </row>
    <row r="15" spans="1:25" ht="16" thickBot="1" x14ac:dyDescent="0.25">
      <c r="B15" s="46"/>
      <c r="C15" s="48"/>
      <c r="F15" s="48"/>
      <c r="G15" s="57"/>
    </row>
    <row r="16" spans="1:25" x14ac:dyDescent="0.2">
      <c r="B16" s="114" t="s">
        <v>54</v>
      </c>
      <c r="C16" s="115"/>
      <c r="D16" s="115"/>
      <c r="E16" s="115"/>
      <c r="F16" s="115"/>
      <c r="G16" s="115"/>
      <c r="H16" s="116" t="s">
        <v>55</v>
      </c>
      <c r="I16" s="115"/>
      <c r="J16" s="117"/>
    </row>
    <row r="17" spans="1:25" x14ac:dyDescent="0.2">
      <c r="B17" s="118"/>
      <c r="C17" s="119" t="s">
        <v>56</v>
      </c>
      <c r="D17" s="120" t="s">
        <v>51</v>
      </c>
      <c r="E17" s="121"/>
      <c r="F17" s="121"/>
      <c r="G17" s="121"/>
      <c r="H17" s="122">
        <f>SUM(F14:Y14)</f>
        <v>0.99999999076293822</v>
      </c>
      <c r="I17" s="120" t="s">
        <v>51</v>
      </c>
      <c r="J17" s="123">
        <v>1</v>
      </c>
    </row>
    <row r="18" spans="1:25" x14ac:dyDescent="0.2">
      <c r="B18" s="118"/>
      <c r="C18" s="124" t="s">
        <v>67</v>
      </c>
      <c r="D18" s="120"/>
      <c r="E18" s="121"/>
      <c r="F18" s="121"/>
      <c r="G18" s="121"/>
      <c r="H18" s="121">
        <f>_xlfn.NORM.DIST(0,J22-0.5*J23^2,J23,TRUE)</f>
        <v>3.4568109180316053E-2</v>
      </c>
      <c r="I18" s="125" t="s">
        <v>68</v>
      </c>
      <c r="J18" s="126">
        <v>0.05</v>
      </c>
    </row>
    <row r="19" spans="1:25" ht="16" thickBot="1" x14ac:dyDescent="0.25">
      <c r="B19" s="127"/>
      <c r="C19" s="128"/>
      <c r="D19" s="128"/>
      <c r="E19" s="128"/>
      <c r="F19" s="128"/>
      <c r="G19" s="128"/>
      <c r="H19" s="128"/>
      <c r="I19" s="128"/>
      <c r="J19" s="129"/>
    </row>
    <row r="20" spans="1:25" ht="16" thickBot="1" x14ac:dyDescent="0.25">
      <c r="B20" s="46"/>
      <c r="C20" s="73"/>
      <c r="F20" s="50"/>
      <c r="G20" s="49"/>
    </row>
    <row r="21" spans="1:25" x14ac:dyDescent="0.2">
      <c r="B21" s="74" t="s">
        <v>58</v>
      </c>
      <c r="C21" s="75"/>
      <c r="D21" s="75"/>
      <c r="E21" s="75"/>
      <c r="F21" s="75"/>
      <c r="G21" s="75"/>
      <c r="H21" s="75"/>
      <c r="I21" s="75"/>
      <c r="J21" s="76" t="s">
        <v>75</v>
      </c>
    </row>
    <row r="22" spans="1:25" ht="17" x14ac:dyDescent="0.25">
      <c r="B22" s="77"/>
      <c r="C22" s="78"/>
      <c r="D22" s="78"/>
      <c r="E22" s="79"/>
      <c r="F22" s="78"/>
      <c r="G22" s="78"/>
      <c r="H22" s="79" t="s">
        <v>57</v>
      </c>
      <c r="I22" s="80" t="s">
        <v>51</v>
      </c>
      <c r="J22" s="81">
        <f>SUMPRODUCT(F14:Y14,F26:Y26) * G8</f>
        <v>0.77645655050028428</v>
      </c>
    </row>
    <row r="23" spans="1:25" ht="18" thickBot="1" x14ac:dyDescent="0.3">
      <c r="B23" s="82"/>
      <c r="C23" s="83"/>
      <c r="D23" s="83"/>
      <c r="E23" s="84"/>
      <c r="F23" s="83"/>
      <c r="G23" s="83"/>
      <c r="H23" s="84" t="s">
        <v>50</v>
      </c>
      <c r="I23" s="85" t="s">
        <v>51</v>
      </c>
      <c r="J23" s="86">
        <f t="array" ref="J23">SQRT(G8*MMULT(MMULT(F14:Y14,F31:Y50),TRANSPOSE(F14:Y14)))</f>
        <v>0.38617812708280402</v>
      </c>
    </row>
    <row r="24" spans="1:25" ht="16" thickBot="1" x14ac:dyDescent="0.25"/>
    <row r="25" spans="1:25" ht="45" x14ac:dyDescent="0.2">
      <c r="A25" s="35" t="s">
        <v>59</v>
      </c>
      <c r="B25" s="87" t="s">
        <v>60</v>
      </c>
      <c r="C25" s="88"/>
      <c r="D25" s="89"/>
      <c r="E25" s="90"/>
      <c r="F25" s="91" t="s">
        <v>22</v>
      </c>
      <c r="G25" s="91" t="s">
        <v>12</v>
      </c>
      <c r="H25" s="91" t="s">
        <v>16</v>
      </c>
      <c r="I25" s="91" t="s">
        <v>14</v>
      </c>
      <c r="J25" s="91" t="s">
        <v>3</v>
      </c>
      <c r="K25" s="91" t="s">
        <v>7</v>
      </c>
      <c r="L25" s="91" t="s">
        <v>5</v>
      </c>
      <c r="M25" s="91" t="s">
        <v>9</v>
      </c>
      <c r="N25" s="91" t="s">
        <v>11</v>
      </c>
      <c r="O25" s="91" t="s">
        <v>4</v>
      </c>
      <c r="P25" s="91" t="s">
        <v>21</v>
      </c>
      <c r="Q25" s="91" t="s">
        <v>19</v>
      </c>
      <c r="R25" s="91" t="s">
        <v>15</v>
      </c>
      <c r="S25" s="91" t="s">
        <v>8</v>
      </c>
      <c r="T25" s="91" t="s">
        <v>18</v>
      </c>
      <c r="U25" s="91" t="s">
        <v>20</v>
      </c>
      <c r="V25" s="91" t="s">
        <v>17</v>
      </c>
      <c r="W25" s="91" t="s">
        <v>6</v>
      </c>
      <c r="X25" s="91" t="s">
        <v>10</v>
      </c>
      <c r="Y25" s="92" t="s">
        <v>13</v>
      </c>
    </row>
    <row r="26" spans="1:25" x14ac:dyDescent="0.2">
      <c r="B26" s="93" t="s">
        <v>74</v>
      </c>
      <c r="C26" s="94" t="s">
        <v>62</v>
      </c>
      <c r="D26" s="95"/>
      <c r="E26" s="96"/>
      <c r="F26" s="96">
        <f t="array" ref="F26:Y26">TRANSPOSE(Datos!J7:J26)</f>
        <v>-1.5016083557855164E-2</v>
      </c>
      <c r="G26" s="96">
        <v>7.6735903248213597E-2</v>
      </c>
      <c r="H26" s="96">
        <v>0.13012631250269657</v>
      </c>
      <c r="I26" s="96">
        <v>6.177990888194923E-2</v>
      </c>
      <c r="J26" s="96">
        <v>0.20344966021960909</v>
      </c>
      <c r="K26" s="95">
        <v>0.24968769347936975</v>
      </c>
      <c r="L26" s="95">
        <v>0.217935502756816</v>
      </c>
      <c r="M26" s="95">
        <v>0.15717828436759054</v>
      </c>
      <c r="N26" s="95">
        <v>0.17731780351029433</v>
      </c>
      <c r="O26" s="95">
        <v>0.11124727763623432</v>
      </c>
      <c r="P26" s="95">
        <v>7.3573738365876832E-3</v>
      </c>
      <c r="Q26" s="95">
        <v>0.1273682752458411</v>
      </c>
      <c r="R26" s="95">
        <v>9.2334518478936825E-2</v>
      </c>
      <c r="S26" s="95">
        <v>8.1003043707368966E-2</v>
      </c>
      <c r="T26" s="95">
        <v>4.1036216108807991E-2</v>
      </c>
      <c r="U26" s="95">
        <v>4.9889008581139802E-2</v>
      </c>
      <c r="V26" s="95">
        <v>7.6072163809106003E-2</v>
      </c>
      <c r="W26" s="95">
        <v>0.121119051481312</v>
      </c>
      <c r="X26" s="95">
        <v>0.13423455403950657</v>
      </c>
      <c r="Y26" s="97">
        <v>0.19975517637289941</v>
      </c>
    </row>
    <row r="27" spans="1:25" x14ac:dyDescent="0.2">
      <c r="B27" s="93"/>
      <c r="C27" s="98"/>
      <c r="D27" s="95"/>
      <c r="E27" s="96"/>
      <c r="F27" s="96"/>
      <c r="G27" s="96"/>
      <c r="H27" s="96"/>
      <c r="I27" s="96"/>
      <c r="J27" s="96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7"/>
    </row>
    <row r="28" spans="1:25" x14ac:dyDescent="0.2">
      <c r="B28" s="99"/>
      <c r="C28" s="94"/>
      <c r="D28" s="95"/>
      <c r="E28" s="96"/>
      <c r="F28" s="96"/>
      <c r="G28" s="96"/>
      <c r="H28" s="96"/>
      <c r="I28" s="96"/>
      <c r="J28" s="96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7"/>
    </row>
    <row r="29" spans="1:25" x14ac:dyDescent="0.2">
      <c r="B29" s="99"/>
      <c r="C29" s="94"/>
      <c r="D29" s="95"/>
      <c r="E29" s="100"/>
      <c r="F29" s="100"/>
      <c r="G29" s="100"/>
      <c r="H29" s="100"/>
      <c r="I29" s="100"/>
      <c r="J29" s="101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7"/>
    </row>
    <row r="30" spans="1:25" x14ac:dyDescent="0.2">
      <c r="B30" s="139" t="s">
        <v>69</v>
      </c>
      <c r="C30" s="140"/>
      <c r="D30" s="140"/>
      <c r="E30" s="140"/>
      <c r="F30" s="100"/>
      <c r="G30" s="100"/>
      <c r="H30" s="100"/>
      <c r="I30" s="100"/>
      <c r="J30" s="100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7"/>
    </row>
    <row r="31" spans="1:25" x14ac:dyDescent="0.2">
      <c r="B31" s="99"/>
      <c r="C31" s="137" t="s">
        <v>22</v>
      </c>
      <c r="D31" s="137"/>
      <c r="E31" s="137"/>
      <c r="F31" s="101">
        <f>Datos!C32*12</f>
        <v>0.73384053982622965</v>
      </c>
      <c r="G31" s="101">
        <f>Datos!D32*12</f>
        <v>8.6310751604872782E-2</v>
      </c>
      <c r="H31" s="101">
        <f>Datos!E32*12</f>
        <v>5.1943994338134791E-2</v>
      </c>
      <c r="I31" s="101">
        <f>Datos!F32*12</f>
        <v>6.9839330234452907E-2</v>
      </c>
      <c r="J31" s="101">
        <f>Datos!G32*12</f>
        <v>4.2750853172326748E-2</v>
      </c>
      <c r="K31" s="101">
        <f>Datos!H32*12</f>
        <v>4.1710056164435044E-2</v>
      </c>
      <c r="L31" s="101">
        <f>Datos!I32*12</f>
        <v>0.20377333447411741</v>
      </c>
      <c r="M31" s="101">
        <f>Datos!J32*12</f>
        <v>0.10541086944115631</v>
      </c>
      <c r="N31" s="101">
        <f>Datos!K32*12</f>
        <v>5.1703618689512988E-2</v>
      </c>
      <c r="O31" s="101">
        <f>Datos!L32*12</f>
        <v>8.3550749108992309E-2</v>
      </c>
      <c r="P31" s="101">
        <f>Datos!M32*12</f>
        <v>-6.6735663544530309E-3</v>
      </c>
      <c r="Q31" s="101">
        <f>Datos!N32*12</f>
        <v>1.725462004342293E-2</v>
      </c>
      <c r="R31" s="101">
        <f>Datos!O32*12</f>
        <v>8.5928697683879493E-2</v>
      </c>
      <c r="S31" s="101">
        <f>Datos!P32*12</f>
        <v>4.0738949525286207E-2</v>
      </c>
      <c r="T31" s="101">
        <f>Datos!Q32*12</f>
        <v>3.2428033319476884E-2</v>
      </c>
      <c r="U31" s="101">
        <f>Datos!R32*12</f>
        <v>-9.6567180084741674E-3</v>
      </c>
      <c r="V31" s="101">
        <f>Datos!S32*12</f>
        <v>6.4632757327782286E-2</v>
      </c>
      <c r="W31" s="101">
        <f>Datos!T32*12</f>
        <v>5.1765357391785373E-2</v>
      </c>
      <c r="X31" s="101">
        <f>Datos!U32*12</f>
        <v>3.6859813880885148E-2</v>
      </c>
      <c r="Y31" s="101">
        <f>Datos!V32*12</f>
        <v>9.4005909631770496E-2</v>
      </c>
    </row>
    <row r="32" spans="1:25" x14ac:dyDescent="0.2">
      <c r="B32" s="99"/>
      <c r="C32" s="137" t="s">
        <v>12</v>
      </c>
      <c r="D32" s="137"/>
      <c r="E32" s="137"/>
      <c r="F32" s="101">
        <f>Datos!C33*12</f>
        <v>8.6310751604872782E-2</v>
      </c>
      <c r="G32" s="101">
        <f>Datos!D33*12</f>
        <v>8.8719439847189885E-2</v>
      </c>
      <c r="H32" s="101">
        <f>Datos!E33*12</f>
        <v>5.4288586719190172E-2</v>
      </c>
      <c r="I32" s="101">
        <f>Datos!F33*12</f>
        <v>5.2031720433395656E-2</v>
      </c>
      <c r="J32" s="101">
        <f>Datos!G33*12</f>
        <v>4.2868142079928034E-2</v>
      </c>
      <c r="K32" s="101">
        <f>Datos!H33*12</f>
        <v>5.006588139834546E-2</v>
      </c>
      <c r="L32" s="101">
        <f>Datos!I33*12</f>
        <v>4.7121261049494864E-2</v>
      </c>
      <c r="M32" s="101">
        <f>Datos!J33*12</f>
        <v>6.2813279633915975E-2</v>
      </c>
      <c r="N32" s="101">
        <f>Datos!K33*12</f>
        <v>5.2492734785842543E-2</v>
      </c>
      <c r="O32" s="101">
        <f>Datos!L33*12</f>
        <v>4.2944331463265879E-2</v>
      </c>
      <c r="P32" s="101">
        <f>Datos!M33*12</f>
        <v>8.9421964263849026E-3</v>
      </c>
      <c r="Q32" s="101">
        <f>Datos!N33*12</f>
        <v>5.5426514927053736E-2</v>
      </c>
      <c r="R32" s="101">
        <f>Datos!O33*12</f>
        <v>7.7408344038600682E-2</v>
      </c>
      <c r="S32" s="101">
        <f>Datos!P33*12</f>
        <v>1.8124719082181238E-2</v>
      </c>
      <c r="T32" s="101">
        <f>Datos!Q33*12</f>
        <v>3.2369790790191366E-2</v>
      </c>
      <c r="U32" s="101">
        <f>Datos!R33*12</f>
        <v>2.4807176202018465E-2</v>
      </c>
      <c r="V32" s="101">
        <f>Datos!S33*12</f>
        <v>4.5154032166357778E-2</v>
      </c>
      <c r="W32" s="101">
        <f>Datos!T33*12</f>
        <v>2.0810379133296735E-2</v>
      </c>
      <c r="X32" s="101">
        <f>Datos!U33*12</f>
        <v>3.5902313173146086E-2</v>
      </c>
      <c r="Y32" s="101">
        <f>Datos!V33*12</f>
        <v>7.025549431599655E-2</v>
      </c>
    </row>
    <row r="33" spans="2:25" x14ac:dyDescent="0.2">
      <c r="B33" s="99"/>
      <c r="C33" s="137" t="s">
        <v>16</v>
      </c>
      <c r="D33" s="137"/>
      <c r="E33" s="137"/>
      <c r="F33" s="101">
        <f>Datos!C34*12</f>
        <v>5.1943994338134791E-2</v>
      </c>
      <c r="G33" s="101">
        <f>Datos!D34*12</f>
        <v>5.4288586719190172E-2</v>
      </c>
      <c r="H33" s="101">
        <f>Datos!E34*12</f>
        <v>0.1212598384629931</v>
      </c>
      <c r="I33" s="101">
        <f>Datos!F34*12</f>
        <v>6.7569327795673206E-2</v>
      </c>
      <c r="J33" s="101">
        <f>Datos!G34*12</f>
        <v>4.3607468823933862E-2</v>
      </c>
      <c r="K33" s="101">
        <f>Datos!H34*12</f>
        <v>0.10144259284062981</v>
      </c>
      <c r="L33" s="101">
        <f>Datos!I34*12</f>
        <v>2.9496639050252217E-2</v>
      </c>
      <c r="M33" s="101">
        <f>Datos!J34*12</f>
        <v>9.5783339321300898E-2</v>
      </c>
      <c r="N33" s="101">
        <f>Datos!K34*12</f>
        <v>9.2428014162363736E-2</v>
      </c>
      <c r="O33" s="101">
        <f>Datos!L34*12</f>
        <v>4.8667006038474833E-2</v>
      </c>
      <c r="P33" s="101">
        <f>Datos!M34*12</f>
        <v>2.2329849287248248E-2</v>
      </c>
      <c r="Q33" s="101">
        <f>Datos!N34*12</f>
        <v>0.12625503784755973</v>
      </c>
      <c r="R33" s="101">
        <f>Datos!O34*12</f>
        <v>9.5517876948062561E-2</v>
      </c>
      <c r="S33" s="101">
        <f>Datos!P34*12</f>
        <v>1.4293704801229807E-2</v>
      </c>
      <c r="T33" s="101">
        <f>Datos!Q34*12</f>
        <v>4.5579091093154091E-2</v>
      </c>
      <c r="U33" s="101">
        <f>Datos!R34*12</f>
        <v>7.6930934367335516E-2</v>
      </c>
      <c r="V33" s="101">
        <f>Datos!S34*12</f>
        <v>6.5487024018693135E-2</v>
      </c>
      <c r="W33" s="101">
        <f>Datos!T34*12</f>
        <v>3.6048832451946025E-2</v>
      </c>
      <c r="X33" s="101">
        <f>Datos!U34*12</f>
        <v>4.6547822912602781E-2</v>
      </c>
      <c r="Y33" s="101">
        <f>Datos!V34*12</f>
        <v>9.7621327731012966E-2</v>
      </c>
    </row>
    <row r="34" spans="2:25" x14ac:dyDescent="0.2">
      <c r="B34" s="99"/>
      <c r="C34" s="137" t="s">
        <v>14</v>
      </c>
      <c r="D34" s="137"/>
      <c r="E34" s="137"/>
      <c r="F34" s="101">
        <f>Datos!C35*12</f>
        <v>6.9839330234452907E-2</v>
      </c>
      <c r="G34" s="101">
        <f>Datos!D35*12</f>
        <v>5.2031720433395656E-2</v>
      </c>
      <c r="H34" s="101">
        <f>Datos!E35*12</f>
        <v>6.7569327795673206E-2</v>
      </c>
      <c r="I34" s="101">
        <f>Datos!F35*12</f>
        <v>0.12725446636554896</v>
      </c>
      <c r="J34" s="101">
        <f>Datos!G35*12</f>
        <v>4.7832631351252874E-2</v>
      </c>
      <c r="K34" s="101">
        <f>Datos!H35*12</f>
        <v>6.4867097927669981E-2</v>
      </c>
      <c r="L34" s="101">
        <f>Datos!I35*12</f>
        <v>4.8284562965419137E-2</v>
      </c>
      <c r="M34" s="101">
        <f>Datos!J35*12</f>
        <v>8.2203161094442423E-2</v>
      </c>
      <c r="N34" s="101">
        <f>Datos!K35*12</f>
        <v>6.6306288299561811E-2</v>
      </c>
      <c r="O34" s="101">
        <f>Datos!L35*12</f>
        <v>3.8681262741315281E-2</v>
      </c>
      <c r="P34" s="101">
        <f>Datos!M35*12</f>
        <v>7.3905984657689616E-3</v>
      </c>
      <c r="Q34" s="101">
        <f>Datos!N35*12</f>
        <v>7.0659446826799824E-2</v>
      </c>
      <c r="R34" s="101">
        <f>Datos!O35*12</f>
        <v>7.1979487333625733E-2</v>
      </c>
      <c r="S34" s="101">
        <f>Datos!P35*12</f>
        <v>1.9005663195294731E-2</v>
      </c>
      <c r="T34" s="101">
        <f>Datos!Q35*12</f>
        <v>3.3623340384084259E-2</v>
      </c>
      <c r="U34" s="101">
        <f>Datos!R35*12</f>
        <v>2.8015019287522855E-2</v>
      </c>
      <c r="V34" s="101">
        <f>Datos!S35*12</f>
        <v>6.7165742777469506E-2</v>
      </c>
      <c r="W34" s="101">
        <f>Datos!T35*12</f>
        <v>1.9621233979745443E-2</v>
      </c>
      <c r="X34" s="101">
        <f>Datos!U35*12</f>
        <v>4.0177068766824232E-2</v>
      </c>
      <c r="Y34" s="101">
        <f>Datos!V35*12</f>
        <v>7.179831964395797E-2</v>
      </c>
    </row>
    <row r="35" spans="2:25" x14ac:dyDescent="0.2">
      <c r="B35" s="99"/>
      <c r="C35" s="137" t="s">
        <v>3</v>
      </c>
      <c r="D35" s="137"/>
      <c r="E35" s="137"/>
      <c r="F35" s="101">
        <f>Datos!C36*12</f>
        <v>4.2750853172326748E-2</v>
      </c>
      <c r="G35" s="101">
        <f>Datos!D36*12</f>
        <v>4.2868142079928034E-2</v>
      </c>
      <c r="H35" s="101">
        <f>Datos!E36*12</f>
        <v>4.3607468823933862E-2</v>
      </c>
      <c r="I35" s="101">
        <f>Datos!F36*12</f>
        <v>4.7832631351252874E-2</v>
      </c>
      <c r="J35" s="101">
        <f>Datos!G36*12</f>
        <v>0.13114020125067929</v>
      </c>
      <c r="K35" s="101">
        <f>Datos!H36*12</f>
        <v>5.7292749511286628E-2</v>
      </c>
      <c r="L35" s="101">
        <f>Datos!I36*12</f>
        <v>-1.7511605374337068E-2</v>
      </c>
      <c r="M35" s="101">
        <f>Datos!J36*12</f>
        <v>2.9745731404609014E-2</v>
      </c>
      <c r="N35" s="101">
        <f>Datos!K36*12</f>
        <v>4.3897442754798323E-2</v>
      </c>
      <c r="O35" s="101">
        <f>Datos!L36*12</f>
        <v>2.452384942119749E-2</v>
      </c>
      <c r="P35" s="101">
        <f>Datos!M36*12</f>
        <v>8.1033324169332999E-3</v>
      </c>
      <c r="Q35" s="101">
        <f>Datos!N36*12</f>
        <v>7.4609927353200378E-2</v>
      </c>
      <c r="R35" s="101">
        <f>Datos!O36*12</f>
        <v>5.4537791043949818E-2</v>
      </c>
      <c r="S35" s="101">
        <f>Datos!P36*12</f>
        <v>1.3972440703305219E-2</v>
      </c>
      <c r="T35" s="101">
        <f>Datos!Q36*12</f>
        <v>2.6391795706399674E-2</v>
      </c>
      <c r="U35" s="101">
        <f>Datos!R36*12</f>
        <v>3.4672756601302986E-2</v>
      </c>
      <c r="V35" s="101">
        <f>Datos!S36*12</f>
        <v>4.9981905276009965E-2</v>
      </c>
      <c r="W35" s="101">
        <f>Datos!T36*12</f>
        <v>1.9668060389514193E-2</v>
      </c>
      <c r="X35" s="101">
        <f>Datos!U36*12</f>
        <v>3.7798112643177291E-2</v>
      </c>
      <c r="Y35" s="101">
        <f>Datos!V36*12</f>
        <v>6.9869704592422657E-2</v>
      </c>
    </row>
    <row r="36" spans="2:25" x14ac:dyDescent="0.2">
      <c r="B36" s="99"/>
      <c r="C36" s="137" t="s">
        <v>7</v>
      </c>
      <c r="D36" s="137"/>
      <c r="E36" s="137"/>
      <c r="F36" s="101">
        <f>Datos!C37*12</f>
        <v>4.1710056164435044E-2</v>
      </c>
      <c r="G36" s="101">
        <f>Datos!D37*12</f>
        <v>5.006588139834546E-2</v>
      </c>
      <c r="H36" s="101">
        <f>Datos!E37*12</f>
        <v>0.10144259284062981</v>
      </c>
      <c r="I36" s="101">
        <f>Datos!F37*12</f>
        <v>6.4867097927669981E-2</v>
      </c>
      <c r="J36" s="101">
        <f>Datos!G37*12</f>
        <v>5.7292749511286628E-2</v>
      </c>
      <c r="K36" s="101">
        <f>Datos!H37*12</f>
        <v>0.15563924299220031</v>
      </c>
      <c r="L36" s="101">
        <f>Datos!I37*12</f>
        <v>9.3080124916966461E-3</v>
      </c>
      <c r="M36" s="101">
        <f>Datos!J37*12</f>
        <v>8.3054322296458274E-2</v>
      </c>
      <c r="N36" s="101">
        <f>Datos!K37*12</f>
        <v>9.2512945860741658E-2</v>
      </c>
      <c r="O36" s="101">
        <f>Datos!L37*12</f>
        <v>3.7057906822429536E-2</v>
      </c>
      <c r="P36" s="101">
        <f>Datos!M37*12</f>
        <v>2.7112068822704796E-2</v>
      </c>
      <c r="Q36" s="101">
        <f>Datos!N37*12</f>
        <v>0.1334263647043481</v>
      </c>
      <c r="R36" s="101">
        <f>Datos!O37*12</f>
        <v>0.10177634683814867</v>
      </c>
      <c r="S36" s="101">
        <f>Datos!P37*12</f>
        <v>1.7104352756781405E-2</v>
      </c>
      <c r="T36" s="101">
        <f>Datos!Q37*12</f>
        <v>4.9423719626927598E-2</v>
      </c>
      <c r="U36" s="101">
        <f>Datos!R37*12</f>
        <v>7.5941059811272763E-2</v>
      </c>
      <c r="V36" s="101">
        <f>Datos!S37*12</f>
        <v>7.1141704659895694E-2</v>
      </c>
      <c r="W36" s="101">
        <f>Datos!T37*12</f>
        <v>4.1731897435066598E-2</v>
      </c>
      <c r="X36" s="101">
        <f>Datos!U37*12</f>
        <v>5.5375399467314193E-2</v>
      </c>
      <c r="Y36" s="101">
        <f>Datos!V37*12</f>
        <v>0.10439609560445549</v>
      </c>
    </row>
    <row r="37" spans="2:25" x14ac:dyDescent="0.2">
      <c r="B37" s="99"/>
      <c r="C37" s="137" t="s">
        <v>5</v>
      </c>
      <c r="D37" s="137"/>
      <c r="E37" s="137"/>
      <c r="F37" s="101">
        <f>Datos!C38*12</f>
        <v>0.20377333447411741</v>
      </c>
      <c r="G37" s="101">
        <f>Datos!D38*12</f>
        <v>4.7121261049494864E-2</v>
      </c>
      <c r="H37" s="101">
        <f>Datos!E38*12</f>
        <v>2.9496639050252217E-2</v>
      </c>
      <c r="I37" s="101">
        <f>Datos!F38*12</f>
        <v>4.8284562965419137E-2</v>
      </c>
      <c r="J37" s="101">
        <f>Datos!G38*12</f>
        <v>-1.7511605374337068E-2</v>
      </c>
      <c r="K37" s="101">
        <f>Datos!H38*12</f>
        <v>9.3080124916966461E-3</v>
      </c>
      <c r="L37" s="101">
        <f>Datos!I38*12</f>
        <v>0.23342727155665388</v>
      </c>
      <c r="M37" s="101">
        <f>Datos!J38*12</f>
        <v>7.318227089766316E-2</v>
      </c>
      <c r="N37" s="101">
        <f>Datos!K38*12</f>
        <v>4.2654783963615384E-2</v>
      </c>
      <c r="O37" s="101">
        <f>Datos!L38*12</f>
        <v>3.7134315296355136E-2</v>
      </c>
      <c r="P37" s="101">
        <f>Datos!M38*12</f>
        <v>-8.3366624491240989E-3</v>
      </c>
      <c r="Q37" s="101">
        <f>Datos!N38*12</f>
        <v>-1.0978259991831843E-3</v>
      </c>
      <c r="R37" s="101">
        <f>Datos!O38*12</f>
        <v>4.8230818128701627E-2</v>
      </c>
      <c r="S37" s="101">
        <f>Datos!P38*12</f>
        <v>6.3033013201541938E-3</v>
      </c>
      <c r="T37" s="101">
        <f>Datos!Q38*12</f>
        <v>2.1394175602319588E-2</v>
      </c>
      <c r="U37" s="101">
        <f>Datos!R38*12</f>
        <v>-7.0297456327957954E-3</v>
      </c>
      <c r="V37" s="101">
        <f>Datos!S38*12</f>
        <v>2.7793943354014299E-2</v>
      </c>
      <c r="W37" s="101">
        <f>Datos!T38*12</f>
        <v>1.4236915900311502E-2</v>
      </c>
      <c r="X37" s="101">
        <f>Datos!U38*12</f>
        <v>2.4758391573414314E-2</v>
      </c>
      <c r="Y37" s="101">
        <f>Datos!V38*12</f>
        <v>4.6340081492091734E-2</v>
      </c>
    </row>
    <row r="38" spans="2:25" x14ac:dyDescent="0.2">
      <c r="B38" s="99"/>
      <c r="C38" s="137" t="s">
        <v>9</v>
      </c>
      <c r="D38" s="137"/>
      <c r="E38" s="137"/>
      <c r="F38" s="101">
        <f>Datos!C39*12</f>
        <v>0.10541086944115631</v>
      </c>
      <c r="G38" s="101">
        <f>Datos!D39*12</f>
        <v>6.2813279633915975E-2</v>
      </c>
      <c r="H38" s="101">
        <f>Datos!E39*12</f>
        <v>9.5783339321300898E-2</v>
      </c>
      <c r="I38" s="101">
        <f>Datos!F39*12</f>
        <v>8.2203161094442423E-2</v>
      </c>
      <c r="J38" s="101">
        <f>Datos!G39*12</f>
        <v>2.9745731404609014E-2</v>
      </c>
      <c r="K38" s="101">
        <f>Datos!H39*12</f>
        <v>8.3054322296458274E-2</v>
      </c>
      <c r="L38" s="101">
        <f>Datos!I39*12</f>
        <v>7.318227089766316E-2</v>
      </c>
      <c r="M38" s="101">
        <f>Datos!J39*12</f>
        <v>0.16889443256576464</v>
      </c>
      <c r="N38" s="101">
        <f>Datos!K39*12</f>
        <v>0.11456101659069787</v>
      </c>
      <c r="O38" s="101">
        <f>Datos!L39*12</f>
        <v>6.8106396458998075E-2</v>
      </c>
      <c r="P38" s="101">
        <f>Datos!M39*12</f>
        <v>1.6279989576210466E-2</v>
      </c>
      <c r="Q38" s="101">
        <f>Datos!N39*12</f>
        <v>0.10901937258776392</v>
      </c>
      <c r="R38" s="101">
        <f>Datos!O39*12</f>
        <v>0.11758772741587346</v>
      </c>
      <c r="S38" s="101">
        <f>Datos!P39*12</f>
        <v>2.6171266372242229E-2</v>
      </c>
      <c r="T38" s="101">
        <f>Datos!Q39*12</f>
        <v>5.763258439498227E-2</v>
      </c>
      <c r="U38" s="101">
        <f>Datos!R39*12</f>
        <v>6.7505598254188892E-2</v>
      </c>
      <c r="V38" s="101">
        <f>Datos!S39*12</f>
        <v>6.4519515261572152E-2</v>
      </c>
      <c r="W38" s="101">
        <f>Datos!T39*12</f>
        <v>4.1679296350675882E-2</v>
      </c>
      <c r="X38" s="101">
        <f>Datos!U39*12</f>
        <v>5.367267979081343E-2</v>
      </c>
      <c r="Y38" s="101">
        <f>Datos!V39*12</f>
        <v>0.10623562998729458</v>
      </c>
    </row>
    <row r="39" spans="2:25" x14ac:dyDescent="0.2">
      <c r="B39" s="99"/>
      <c r="C39" s="137" t="s">
        <v>11</v>
      </c>
      <c r="D39" s="137"/>
      <c r="E39" s="137"/>
      <c r="F39" s="101">
        <f>Datos!C40*12</f>
        <v>5.1703618689512988E-2</v>
      </c>
      <c r="G39" s="101">
        <f>Datos!D40*12</f>
        <v>5.2492734785842543E-2</v>
      </c>
      <c r="H39" s="101">
        <f>Datos!E40*12</f>
        <v>9.2428014162363736E-2</v>
      </c>
      <c r="I39" s="101">
        <f>Datos!F40*12</f>
        <v>6.6306288299561811E-2</v>
      </c>
      <c r="J39" s="101">
        <f>Datos!G40*12</f>
        <v>4.3897442754798323E-2</v>
      </c>
      <c r="K39" s="101">
        <f>Datos!H40*12</f>
        <v>9.2512945860741658E-2</v>
      </c>
      <c r="L39" s="101">
        <f>Datos!I40*12</f>
        <v>4.2654783963615384E-2</v>
      </c>
      <c r="M39" s="101">
        <f>Datos!J40*12</f>
        <v>0.11456101659069787</v>
      </c>
      <c r="N39" s="101">
        <f>Datos!K40*12</f>
        <v>0.11656264593011859</v>
      </c>
      <c r="O39" s="101">
        <f>Datos!L40*12</f>
        <v>4.5411804630065722E-2</v>
      </c>
      <c r="P39" s="101">
        <f>Datos!M40*12</f>
        <v>1.4603425538119677E-2</v>
      </c>
      <c r="Q39" s="101">
        <f>Datos!N40*12</f>
        <v>0.11238545552444315</v>
      </c>
      <c r="R39" s="101">
        <f>Datos!O40*12</f>
        <v>0.1040725826708386</v>
      </c>
      <c r="S39" s="101">
        <f>Datos!P40*12</f>
        <v>1.6038459039554448E-2</v>
      </c>
      <c r="T39" s="101">
        <f>Datos!Q40*12</f>
        <v>4.8312087901106665E-2</v>
      </c>
      <c r="U39" s="101">
        <f>Datos!R40*12</f>
        <v>7.0029048300752267E-2</v>
      </c>
      <c r="V39" s="101">
        <f>Datos!S40*12</f>
        <v>6.3995457159921235E-2</v>
      </c>
      <c r="W39" s="101">
        <f>Datos!T40*12</f>
        <v>3.1492508055307698E-2</v>
      </c>
      <c r="X39" s="101">
        <f>Datos!U40*12</f>
        <v>5.038814799445511E-2</v>
      </c>
      <c r="Y39" s="101">
        <f>Datos!V40*12</f>
        <v>9.4698424028883399E-2</v>
      </c>
    </row>
    <row r="40" spans="2:25" x14ac:dyDescent="0.2">
      <c r="B40" s="99"/>
      <c r="C40" s="137" t="s">
        <v>4</v>
      </c>
      <c r="D40" s="137"/>
      <c r="E40" s="137"/>
      <c r="F40" s="101">
        <f>Datos!C41*12</f>
        <v>8.3550749108992309E-2</v>
      </c>
      <c r="G40" s="101">
        <f>Datos!D41*12</f>
        <v>4.2944331463265879E-2</v>
      </c>
      <c r="H40" s="101">
        <f>Datos!E41*12</f>
        <v>4.8667006038474833E-2</v>
      </c>
      <c r="I40" s="101">
        <f>Datos!F41*12</f>
        <v>3.8681262741315281E-2</v>
      </c>
      <c r="J40" s="101">
        <f>Datos!G41*12</f>
        <v>2.452384942119749E-2</v>
      </c>
      <c r="K40" s="101">
        <f>Datos!H41*12</f>
        <v>3.7057906822429536E-2</v>
      </c>
      <c r="L40" s="101">
        <f>Datos!I41*12</f>
        <v>3.7134315296355136E-2</v>
      </c>
      <c r="M40" s="101">
        <f>Datos!J41*12</f>
        <v>6.8106396458998075E-2</v>
      </c>
      <c r="N40" s="101">
        <f>Datos!K41*12</f>
        <v>4.5411804630065722E-2</v>
      </c>
      <c r="O40" s="101">
        <f>Datos!L41*12</f>
        <v>7.0301184984072868E-2</v>
      </c>
      <c r="P40" s="101">
        <f>Datos!M41*12</f>
        <v>1.2965576986040592E-2</v>
      </c>
      <c r="Q40" s="101">
        <f>Datos!N41*12</f>
        <v>2.3369002415356509E-2</v>
      </c>
      <c r="R40" s="101">
        <f>Datos!O41*12</f>
        <v>6.2817131090571826E-2</v>
      </c>
      <c r="S40" s="101">
        <f>Datos!P41*12</f>
        <v>1.738669146040929E-2</v>
      </c>
      <c r="T40" s="101">
        <f>Datos!Q41*12</f>
        <v>2.9816163654918265E-2</v>
      </c>
      <c r="U40" s="101">
        <f>Datos!R41*12</f>
        <v>2.6038799979919355E-2</v>
      </c>
      <c r="V40" s="101">
        <f>Datos!S41*12</f>
        <v>3.6682699635845174E-2</v>
      </c>
      <c r="W40" s="101">
        <f>Datos!T41*12</f>
        <v>2.8234299009271678E-2</v>
      </c>
      <c r="X40" s="101">
        <f>Datos!U41*12</f>
        <v>2.8879885990181174E-2</v>
      </c>
      <c r="Y40" s="101">
        <f>Datos!V41*12</f>
        <v>6.682784782142577E-2</v>
      </c>
    </row>
    <row r="41" spans="2:25" x14ac:dyDescent="0.2">
      <c r="B41" s="99"/>
      <c r="C41" s="137" t="s">
        <v>21</v>
      </c>
      <c r="D41" s="137"/>
      <c r="E41" s="137"/>
      <c r="F41" s="101">
        <f>Datos!C42*12</f>
        <v>-6.6735663544530309E-3</v>
      </c>
      <c r="G41" s="101">
        <f>Datos!D42*12</f>
        <v>8.9421964263849026E-3</v>
      </c>
      <c r="H41" s="101">
        <f>Datos!E42*12</f>
        <v>2.2329849287248248E-2</v>
      </c>
      <c r="I41" s="101">
        <f>Datos!F42*12</f>
        <v>7.3905984657689616E-3</v>
      </c>
      <c r="J41" s="101">
        <f>Datos!G42*12</f>
        <v>8.1033324169332999E-3</v>
      </c>
      <c r="K41" s="101">
        <f>Datos!H42*12</f>
        <v>2.7112068822704796E-2</v>
      </c>
      <c r="L41" s="101">
        <f>Datos!I42*12</f>
        <v>-8.3366624491240989E-3</v>
      </c>
      <c r="M41" s="101">
        <f>Datos!J42*12</f>
        <v>1.6279989576210466E-2</v>
      </c>
      <c r="N41" s="101">
        <f>Datos!K42*12</f>
        <v>1.4603425538119677E-2</v>
      </c>
      <c r="O41" s="101">
        <f>Datos!L42*12</f>
        <v>1.2965576986040592E-2</v>
      </c>
      <c r="P41" s="101">
        <f>Datos!M42*12</f>
        <v>4.2609186233499151E-2</v>
      </c>
      <c r="Q41" s="101">
        <f>Datos!N42*12</f>
        <v>2.7073639129933789E-2</v>
      </c>
      <c r="R41" s="101">
        <f>Datos!O42*12</f>
        <v>1.8024781881654975E-2</v>
      </c>
      <c r="S41" s="101">
        <f>Datos!P42*12</f>
        <v>8.0884075446605273E-3</v>
      </c>
      <c r="T41" s="101">
        <f>Datos!Q42*12</f>
        <v>1.6186720283466079E-2</v>
      </c>
      <c r="U41" s="101">
        <f>Datos!R42*12</f>
        <v>1.3143619028070484E-2</v>
      </c>
      <c r="V41" s="101">
        <f>Datos!S42*12</f>
        <v>1.1633699952560757E-2</v>
      </c>
      <c r="W41" s="101">
        <f>Datos!T42*12</f>
        <v>1.560421816765414E-2</v>
      </c>
      <c r="X41" s="101">
        <f>Datos!U42*12</f>
        <v>1.1791717427588595E-2</v>
      </c>
      <c r="Y41" s="101">
        <f>Datos!V42*12</f>
        <v>1.0876321656221825E-2</v>
      </c>
    </row>
    <row r="42" spans="2:25" x14ac:dyDescent="0.2">
      <c r="B42" s="99"/>
      <c r="C42" s="137" t="s">
        <v>19</v>
      </c>
      <c r="D42" s="137"/>
      <c r="E42" s="137"/>
      <c r="F42" s="101">
        <f>Datos!C43*12</f>
        <v>1.725462004342293E-2</v>
      </c>
      <c r="G42" s="101">
        <f>Datos!D43*12</f>
        <v>5.5426514927053736E-2</v>
      </c>
      <c r="H42" s="101">
        <f>Datos!E43*12</f>
        <v>0.12625503784755973</v>
      </c>
      <c r="I42" s="101">
        <f>Datos!F43*12</f>
        <v>7.0659446826799824E-2</v>
      </c>
      <c r="J42" s="101">
        <f>Datos!G43*12</f>
        <v>7.4609927353200378E-2</v>
      </c>
      <c r="K42" s="101">
        <f>Datos!H43*12</f>
        <v>0.1334263647043481</v>
      </c>
      <c r="L42" s="101">
        <f>Datos!I43*12</f>
        <v>-1.0978259991831843E-3</v>
      </c>
      <c r="M42" s="101">
        <f>Datos!J43*12</f>
        <v>0.10901937258776392</v>
      </c>
      <c r="N42" s="101">
        <f>Datos!K43*12</f>
        <v>0.11238545552444315</v>
      </c>
      <c r="O42" s="101">
        <f>Datos!L43*12</f>
        <v>2.3369002415356509E-2</v>
      </c>
      <c r="P42" s="101">
        <f>Datos!M43*12</f>
        <v>2.7073639129933789E-2</v>
      </c>
      <c r="Q42" s="101">
        <f>Datos!N43*12</f>
        <v>0.34891674869753603</v>
      </c>
      <c r="R42" s="101">
        <f>Datos!O43*12</f>
        <v>9.5622338108355465E-2</v>
      </c>
      <c r="S42" s="101">
        <f>Datos!P43*12</f>
        <v>6.4007371521392509E-3</v>
      </c>
      <c r="T42" s="101">
        <f>Datos!Q43*12</f>
        <v>5.4258015425796821E-2</v>
      </c>
      <c r="U42" s="101">
        <f>Datos!R43*12</f>
        <v>0.13998595174194461</v>
      </c>
      <c r="V42" s="101">
        <f>Datos!S43*12</f>
        <v>5.3484008482420652E-2</v>
      </c>
      <c r="W42" s="101">
        <f>Datos!T43*12</f>
        <v>3.4192879903158224E-2</v>
      </c>
      <c r="X42" s="101">
        <f>Datos!U43*12</f>
        <v>6.5254936511374456E-2</v>
      </c>
      <c r="Y42" s="101">
        <f>Datos!V43*12</f>
        <v>8.1156570814952061E-2</v>
      </c>
    </row>
    <row r="43" spans="2:25" x14ac:dyDescent="0.2">
      <c r="B43" s="99"/>
      <c r="C43" s="137" t="s">
        <v>15</v>
      </c>
      <c r="D43" s="137"/>
      <c r="E43" s="137"/>
      <c r="F43" s="101">
        <f>Datos!C44*12</f>
        <v>8.5928697683879493E-2</v>
      </c>
      <c r="G43" s="101">
        <f>Datos!D44*12</f>
        <v>7.7408344038600682E-2</v>
      </c>
      <c r="H43" s="101">
        <f>Datos!E44*12</f>
        <v>9.5517876948062561E-2</v>
      </c>
      <c r="I43" s="101">
        <f>Datos!F44*12</f>
        <v>7.1979487333625733E-2</v>
      </c>
      <c r="J43" s="101">
        <f>Datos!G44*12</f>
        <v>5.4537791043949818E-2</v>
      </c>
      <c r="K43" s="101">
        <f>Datos!H44*12</f>
        <v>0.10177634683814867</v>
      </c>
      <c r="L43" s="101">
        <f>Datos!I44*12</f>
        <v>4.8230818128701627E-2</v>
      </c>
      <c r="M43" s="101">
        <f>Datos!J44*12</f>
        <v>0.11758772741587346</v>
      </c>
      <c r="N43" s="101">
        <f>Datos!K44*12</f>
        <v>0.1040725826708386</v>
      </c>
      <c r="O43" s="101">
        <f>Datos!L44*12</f>
        <v>6.2817131090571826E-2</v>
      </c>
      <c r="P43" s="101">
        <f>Datos!M44*12</f>
        <v>1.8024781881654975E-2</v>
      </c>
      <c r="Q43" s="101">
        <f>Datos!N44*12</f>
        <v>9.5622338108355465E-2</v>
      </c>
      <c r="R43" s="101">
        <f>Datos!O44*12</f>
        <v>0.18028236237302259</v>
      </c>
      <c r="S43" s="101">
        <f>Datos!P44*12</f>
        <v>2.4492749161355902E-2</v>
      </c>
      <c r="T43" s="101">
        <f>Datos!Q44*12</f>
        <v>5.2996788539200888E-2</v>
      </c>
      <c r="U43" s="101">
        <f>Datos!R44*12</f>
        <v>5.6835604308016277E-2</v>
      </c>
      <c r="V43" s="101">
        <f>Datos!S44*12</f>
        <v>7.6356996742843131E-2</v>
      </c>
      <c r="W43" s="101">
        <f>Datos!T44*12</f>
        <v>3.2844835589961235E-2</v>
      </c>
      <c r="X43" s="101">
        <f>Datos!U44*12</f>
        <v>5.4400273498980578E-2</v>
      </c>
      <c r="Y43" s="101">
        <f>Datos!V44*12</f>
        <v>0.12539773729144701</v>
      </c>
    </row>
    <row r="44" spans="2:25" x14ac:dyDescent="0.2">
      <c r="B44" s="99"/>
      <c r="C44" s="137" t="s">
        <v>8</v>
      </c>
      <c r="D44" s="137"/>
      <c r="E44" s="137"/>
      <c r="F44" s="101">
        <f>Datos!C45*12</f>
        <v>4.0738949525286207E-2</v>
      </c>
      <c r="G44" s="101">
        <f>Datos!D45*12</f>
        <v>1.8124719082181238E-2</v>
      </c>
      <c r="H44" s="101">
        <f>Datos!E45*12</f>
        <v>1.4293704801229807E-2</v>
      </c>
      <c r="I44" s="101">
        <f>Datos!F45*12</f>
        <v>1.9005663195294731E-2</v>
      </c>
      <c r="J44" s="101">
        <f>Datos!G45*12</f>
        <v>1.3972440703305219E-2</v>
      </c>
      <c r="K44" s="101">
        <f>Datos!H45*12</f>
        <v>1.7104352756781405E-2</v>
      </c>
      <c r="L44" s="101">
        <f>Datos!I45*12</f>
        <v>6.3033013201541938E-3</v>
      </c>
      <c r="M44" s="101">
        <f>Datos!J45*12</f>
        <v>2.6171266372242229E-2</v>
      </c>
      <c r="N44" s="101">
        <f>Datos!K45*12</f>
        <v>1.6038459039554448E-2</v>
      </c>
      <c r="O44" s="101">
        <f>Datos!L45*12</f>
        <v>1.738669146040929E-2</v>
      </c>
      <c r="P44" s="101">
        <f>Datos!M45*12</f>
        <v>8.0884075446605273E-3</v>
      </c>
      <c r="Q44" s="101">
        <f>Datos!N45*12</f>
        <v>6.4007371521392509E-3</v>
      </c>
      <c r="R44" s="101">
        <f>Datos!O45*12</f>
        <v>2.4492749161355902E-2</v>
      </c>
      <c r="S44" s="101">
        <f>Datos!P45*12</f>
        <v>2.6534665743051074E-2</v>
      </c>
      <c r="T44" s="101">
        <f>Datos!Q45*12</f>
        <v>1.2108604556692285E-2</v>
      </c>
      <c r="U44" s="101">
        <f>Datos!R45*12</f>
        <v>1.2899044149617843E-2</v>
      </c>
      <c r="V44" s="101">
        <f>Datos!S45*12</f>
        <v>1.8345288566276985E-2</v>
      </c>
      <c r="W44" s="101">
        <f>Datos!T45*12</f>
        <v>1.475618998758174E-2</v>
      </c>
      <c r="X44" s="101">
        <f>Datos!U45*12</f>
        <v>1.3925535530218048E-2</v>
      </c>
      <c r="Y44" s="101">
        <f>Datos!V45*12</f>
        <v>3.3171517097290777E-2</v>
      </c>
    </row>
    <row r="45" spans="2:25" x14ac:dyDescent="0.2">
      <c r="B45" s="99"/>
      <c r="C45" s="137" t="s">
        <v>18</v>
      </c>
      <c r="D45" s="137"/>
      <c r="E45" s="137"/>
      <c r="F45" s="101">
        <f>Datos!C46*12</f>
        <v>3.2428033319476884E-2</v>
      </c>
      <c r="G45" s="101">
        <f>Datos!D46*12</f>
        <v>3.2369790790191366E-2</v>
      </c>
      <c r="H45" s="101">
        <f>Datos!E46*12</f>
        <v>4.5579091093154091E-2</v>
      </c>
      <c r="I45" s="101">
        <f>Datos!F46*12</f>
        <v>3.3623340384084259E-2</v>
      </c>
      <c r="J45" s="101">
        <f>Datos!G46*12</f>
        <v>2.6391795706399674E-2</v>
      </c>
      <c r="K45" s="101">
        <f>Datos!H46*12</f>
        <v>4.9423719626927598E-2</v>
      </c>
      <c r="L45" s="101">
        <f>Datos!I46*12</f>
        <v>2.1394175602319588E-2</v>
      </c>
      <c r="M45" s="101">
        <f>Datos!J46*12</f>
        <v>5.763258439498227E-2</v>
      </c>
      <c r="N45" s="101">
        <f>Datos!K46*12</f>
        <v>4.8312087901106665E-2</v>
      </c>
      <c r="O45" s="101">
        <f>Datos!L46*12</f>
        <v>2.9816163654918265E-2</v>
      </c>
      <c r="P45" s="101">
        <f>Datos!M46*12</f>
        <v>1.6186720283466079E-2</v>
      </c>
      <c r="Q45" s="101">
        <f>Datos!N46*12</f>
        <v>5.4258015425796821E-2</v>
      </c>
      <c r="R45" s="101">
        <f>Datos!O46*12</f>
        <v>5.2996788539200888E-2</v>
      </c>
      <c r="S45" s="101">
        <f>Datos!P46*12</f>
        <v>1.2108604556692285E-2</v>
      </c>
      <c r="T45" s="101">
        <f>Datos!Q46*12</f>
        <v>4.4618009170604912E-2</v>
      </c>
      <c r="U45" s="101">
        <f>Datos!R46*12</f>
        <v>4.2827995245235631E-2</v>
      </c>
      <c r="V45" s="101">
        <f>Datos!S46*12</f>
        <v>3.6285222118359876E-2</v>
      </c>
      <c r="W45" s="101">
        <f>Datos!T46*12</f>
        <v>2.0192557145455141E-2</v>
      </c>
      <c r="X45" s="101">
        <f>Datos!U46*12</f>
        <v>3.5405654859441686E-2</v>
      </c>
      <c r="Y45" s="101">
        <f>Datos!V46*12</f>
        <v>4.9622318474785883E-2</v>
      </c>
    </row>
    <row r="46" spans="2:25" x14ac:dyDescent="0.2">
      <c r="B46" s="99"/>
      <c r="C46" s="137" t="s">
        <v>20</v>
      </c>
      <c r="D46" s="137"/>
      <c r="E46" s="137"/>
      <c r="F46" s="101">
        <f>Datos!C47*12</f>
        <v>-9.6567180084741674E-3</v>
      </c>
      <c r="G46" s="101">
        <f>Datos!D47*12</f>
        <v>2.4807176202018465E-2</v>
      </c>
      <c r="H46" s="101">
        <f>Datos!E47*12</f>
        <v>7.6930934367335516E-2</v>
      </c>
      <c r="I46" s="101">
        <f>Datos!F47*12</f>
        <v>2.8015019287522855E-2</v>
      </c>
      <c r="J46" s="101">
        <f>Datos!G47*12</f>
        <v>3.4672756601302986E-2</v>
      </c>
      <c r="K46" s="101">
        <f>Datos!H47*12</f>
        <v>7.5941059811272763E-2</v>
      </c>
      <c r="L46" s="101">
        <f>Datos!I47*12</f>
        <v>-7.0297456327957954E-3</v>
      </c>
      <c r="M46" s="101">
        <f>Datos!J47*12</f>
        <v>6.7505598254188892E-2</v>
      </c>
      <c r="N46" s="101">
        <f>Datos!K47*12</f>
        <v>7.0029048300752267E-2</v>
      </c>
      <c r="O46" s="101">
        <f>Datos!L47*12</f>
        <v>2.6038799979919355E-2</v>
      </c>
      <c r="P46" s="101">
        <f>Datos!M47*12</f>
        <v>1.3143619028070484E-2</v>
      </c>
      <c r="Q46" s="101">
        <f>Datos!N47*12</f>
        <v>0.13998595174194461</v>
      </c>
      <c r="R46" s="101">
        <f>Datos!O47*12</f>
        <v>5.6835604308016277E-2</v>
      </c>
      <c r="S46" s="101">
        <f>Datos!P47*12</f>
        <v>1.2899044149617843E-2</v>
      </c>
      <c r="T46" s="101">
        <f>Datos!Q47*12</f>
        <v>4.2827995245235631E-2</v>
      </c>
      <c r="U46" s="101">
        <f>Datos!R47*12</f>
        <v>0.14951247910220272</v>
      </c>
      <c r="V46" s="101">
        <f>Datos!S47*12</f>
        <v>4.9856745591474717E-2</v>
      </c>
      <c r="W46" s="101">
        <f>Datos!T47*12</f>
        <v>2.8394095460255973E-2</v>
      </c>
      <c r="X46" s="101">
        <f>Datos!U47*12</f>
        <v>4.5500915863993331E-2</v>
      </c>
      <c r="Y46" s="101">
        <f>Datos!V47*12</f>
        <v>6.0405491918928494E-2</v>
      </c>
    </row>
    <row r="47" spans="2:25" x14ac:dyDescent="0.2">
      <c r="B47" s="99"/>
      <c r="C47" s="137" t="s">
        <v>17</v>
      </c>
      <c r="D47" s="137"/>
      <c r="E47" s="137"/>
      <c r="F47" s="101">
        <f>Datos!C48*12</f>
        <v>6.4632757327782286E-2</v>
      </c>
      <c r="G47" s="101">
        <f>Datos!D48*12</f>
        <v>4.5154032166357778E-2</v>
      </c>
      <c r="H47" s="101">
        <f>Datos!E48*12</f>
        <v>6.5487024018693135E-2</v>
      </c>
      <c r="I47" s="101">
        <f>Datos!F48*12</f>
        <v>6.7165742777469506E-2</v>
      </c>
      <c r="J47" s="101">
        <f>Datos!G48*12</f>
        <v>4.9981905276009965E-2</v>
      </c>
      <c r="K47" s="101">
        <f>Datos!H48*12</f>
        <v>7.1141704659895694E-2</v>
      </c>
      <c r="L47" s="101">
        <f>Datos!I48*12</f>
        <v>2.7793943354014299E-2</v>
      </c>
      <c r="M47" s="101">
        <f>Datos!J48*12</f>
        <v>6.4519515261572152E-2</v>
      </c>
      <c r="N47" s="101">
        <f>Datos!K48*12</f>
        <v>6.3995457159921235E-2</v>
      </c>
      <c r="O47" s="101">
        <f>Datos!L48*12</f>
        <v>3.6682699635845174E-2</v>
      </c>
      <c r="P47" s="101">
        <f>Datos!M48*12</f>
        <v>1.1633699952560757E-2</v>
      </c>
      <c r="Q47" s="101">
        <f>Datos!N48*12</f>
        <v>5.3484008482420652E-2</v>
      </c>
      <c r="R47" s="101">
        <f>Datos!O48*12</f>
        <v>7.6356996742843131E-2</v>
      </c>
      <c r="S47" s="101">
        <f>Datos!P48*12</f>
        <v>1.8345288566276985E-2</v>
      </c>
      <c r="T47" s="101">
        <f>Datos!Q48*12</f>
        <v>3.6285222118359876E-2</v>
      </c>
      <c r="U47" s="101">
        <f>Datos!R48*12</f>
        <v>4.9856745591474717E-2</v>
      </c>
      <c r="V47" s="101">
        <f>Datos!S48*12</f>
        <v>0.10437062686144738</v>
      </c>
      <c r="W47" s="101">
        <f>Datos!T48*12</f>
        <v>2.4107111098493145E-2</v>
      </c>
      <c r="X47" s="101">
        <f>Datos!U48*12</f>
        <v>4.9203469034898403E-2</v>
      </c>
      <c r="Y47" s="101">
        <f>Datos!V48*12</f>
        <v>7.4349308265716174E-2</v>
      </c>
    </row>
    <row r="48" spans="2:25" x14ac:dyDescent="0.2">
      <c r="B48" s="99"/>
      <c r="C48" s="137" t="s">
        <v>6</v>
      </c>
      <c r="D48" s="137"/>
      <c r="E48" s="137"/>
      <c r="F48" s="101">
        <f>Datos!C49*12</f>
        <v>5.1765357391785373E-2</v>
      </c>
      <c r="G48" s="101">
        <f>Datos!D49*12</f>
        <v>2.0810379133296735E-2</v>
      </c>
      <c r="H48" s="101">
        <f>Datos!E49*12</f>
        <v>3.6048832451946025E-2</v>
      </c>
      <c r="I48" s="101">
        <f>Datos!F49*12</f>
        <v>1.9621233979745443E-2</v>
      </c>
      <c r="J48" s="101">
        <f>Datos!G49*12</f>
        <v>1.9668060389514193E-2</v>
      </c>
      <c r="K48" s="101">
        <f>Datos!H49*12</f>
        <v>4.1731897435066598E-2</v>
      </c>
      <c r="L48" s="101">
        <f>Datos!I49*12</f>
        <v>1.4236915900311502E-2</v>
      </c>
      <c r="M48" s="101">
        <f>Datos!J49*12</f>
        <v>4.1679296350675882E-2</v>
      </c>
      <c r="N48" s="101">
        <f>Datos!K49*12</f>
        <v>3.1492508055307698E-2</v>
      </c>
      <c r="O48" s="101">
        <f>Datos!L49*12</f>
        <v>2.8234299009271678E-2</v>
      </c>
      <c r="P48" s="101">
        <f>Datos!M49*12</f>
        <v>1.560421816765414E-2</v>
      </c>
      <c r="Q48" s="101">
        <f>Datos!N49*12</f>
        <v>3.4192879903158224E-2</v>
      </c>
      <c r="R48" s="101">
        <f>Datos!O49*12</f>
        <v>3.2844835589961235E-2</v>
      </c>
      <c r="S48" s="101">
        <f>Datos!P49*12</f>
        <v>1.475618998758174E-2</v>
      </c>
      <c r="T48" s="101">
        <f>Datos!Q49*12</f>
        <v>2.0192557145455141E-2</v>
      </c>
      <c r="U48" s="101">
        <f>Datos!R49*12</f>
        <v>2.8394095460255973E-2</v>
      </c>
      <c r="V48" s="101">
        <f>Datos!S49*12</f>
        <v>2.4107111098493145E-2</v>
      </c>
      <c r="W48" s="101">
        <f>Datos!T49*12</f>
        <v>4.1830044837220658E-2</v>
      </c>
      <c r="X48" s="101">
        <f>Datos!U49*12</f>
        <v>2.4954537657148196E-2</v>
      </c>
      <c r="Y48" s="101">
        <f>Datos!V49*12</f>
        <v>4.7617271115124371E-2</v>
      </c>
    </row>
    <row r="49" spans="2:25" x14ac:dyDescent="0.2">
      <c r="B49" s="99"/>
      <c r="C49" s="137" t="s">
        <v>10</v>
      </c>
      <c r="D49" s="137"/>
      <c r="E49" s="137"/>
      <c r="F49" s="101">
        <f>Datos!C50*12</f>
        <v>3.6859813880885148E-2</v>
      </c>
      <c r="G49" s="101">
        <f>Datos!D50*12</f>
        <v>3.5902313173146086E-2</v>
      </c>
      <c r="H49" s="101">
        <f>Datos!E50*12</f>
        <v>4.6547822912602781E-2</v>
      </c>
      <c r="I49" s="101">
        <f>Datos!F50*12</f>
        <v>4.0177068766824232E-2</v>
      </c>
      <c r="J49" s="101">
        <f>Datos!G50*12</f>
        <v>3.7798112643177291E-2</v>
      </c>
      <c r="K49" s="101">
        <f>Datos!H50*12</f>
        <v>5.5375399467314193E-2</v>
      </c>
      <c r="L49" s="101">
        <f>Datos!I50*12</f>
        <v>2.4758391573414314E-2</v>
      </c>
      <c r="M49" s="101">
        <f>Datos!J50*12</f>
        <v>5.367267979081343E-2</v>
      </c>
      <c r="N49" s="101">
        <f>Datos!K50*12</f>
        <v>5.038814799445511E-2</v>
      </c>
      <c r="O49" s="101">
        <f>Datos!L50*12</f>
        <v>2.8879885990181174E-2</v>
      </c>
      <c r="P49" s="101">
        <f>Datos!M50*12</f>
        <v>1.1791717427588595E-2</v>
      </c>
      <c r="Q49" s="101">
        <f>Datos!N50*12</f>
        <v>6.5254936511374456E-2</v>
      </c>
      <c r="R49" s="101">
        <f>Datos!O50*12</f>
        <v>5.4400273498980578E-2</v>
      </c>
      <c r="S49" s="101">
        <f>Datos!P50*12</f>
        <v>1.3925535530218048E-2</v>
      </c>
      <c r="T49" s="101">
        <f>Datos!Q50*12</f>
        <v>3.5405654859441686E-2</v>
      </c>
      <c r="U49" s="101">
        <f>Datos!R50*12</f>
        <v>4.5500915863993331E-2</v>
      </c>
      <c r="V49" s="101">
        <f>Datos!S50*12</f>
        <v>4.9203469034898403E-2</v>
      </c>
      <c r="W49" s="101">
        <f>Datos!T50*12</f>
        <v>2.4954537657148196E-2</v>
      </c>
      <c r="X49" s="101">
        <f>Datos!U50*12</f>
        <v>6.9527518725779489E-2</v>
      </c>
      <c r="Y49" s="101">
        <f>Datos!V50*12</f>
        <v>5.8486562958804278E-2</v>
      </c>
    </row>
    <row r="50" spans="2:25" ht="16" thickBot="1" x14ac:dyDescent="0.25">
      <c r="B50" s="103"/>
      <c r="C50" s="138" t="s">
        <v>13</v>
      </c>
      <c r="D50" s="138"/>
      <c r="E50" s="138"/>
      <c r="F50" s="101">
        <f>Datos!C51*12</f>
        <v>9.4005909631770496E-2</v>
      </c>
      <c r="G50" s="101">
        <f>Datos!D51*12</f>
        <v>7.025549431599655E-2</v>
      </c>
      <c r="H50" s="101">
        <f>Datos!E51*12</f>
        <v>9.7621327731012966E-2</v>
      </c>
      <c r="I50" s="101">
        <f>Datos!F51*12</f>
        <v>7.179831964395797E-2</v>
      </c>
      <c r="J50" s="101">
        <f>Datos!G51*12</f>
        <v>6.9869704592422657E-2</v>
      </c>
      <c r="K50" s="101">
        <f>Datos!H51*12</f>
        <v>0.10439609560445549</v>
      </c>
      <c r="L50" s="101">
        <f>Datos!I51*12</f>
        <v>4.6340081492091734E-2</v>
      </c>
      <c r="M50" s="101">
        <f>Datos!J51*12</f>
        <v>0.10623562998729458</v>
      </c>
      <c r="N50" s="101">
        <f>Datos!K51*12</f>
        <v>9.4698424028883399E-2</v>
      </c>
      <c r="O50" s="101">
        <f>Datos!L51*12</f>
        <v>6.682784782142577E-2</v>
      </c>
      <c r="P50" s="101">
        <f>Datos!M51*12</f>
        <v>1.0876321656221825E-2</v>
      </c>
      <c r="Q50" s="101">
        <f>Datos!N51*12</f>
        <v>8.1156570814952061E-2</v>
      </c>
      <c r="R50" s="101">
        <f>Datos!O51*12</f>
        <v>0.12539773729144701</v>
      </c>
      <c r="S50" s="101">
        <f>Datos!P51*12</f>
        <v>3.3171517097290777E-2</v>
      </c>
      <c r="T50" s="101">
        <f>Datos!Q51*12</f>
        <v>4.9622318474785883E-2</v>
      </c>
      <c r="U50" s="101">
        <f>Datos!R51*12</f>
        <v>6.0405491918928494E-2</v>
      </c>
      <c r="V50" s="101">
        <f>Datos!S51*12</f>
        <v>7.4349308265716174E-2</v>
      </c>
      <c r="W50" s="101">
        <f>Datos!T51*12</f>
        <v>4.7617271115124371E-2</v>
      </c>
      <c r="X50" s="101">
        <f>Datos!U51*12</f>
        <v>5.8486562958804278E-2</v>
      </c>
      <c r="Y50" s="101">
        <f>Datos!V51*12</f>
        <v>0.19425248062195971</v>
      </c>
    </row>
  </sheetData>
  <mergeCells count="21">
    <mergeCell ref="C32:E32"/>
    <mergeCell ref="C33:E33"/>
    <mergeCell ref="C34:E34"/>
    <mergeCell ref="C35:E35"/>
    <mergeCell ref="C36:E36"/>
    <mergeCell ref="C49:E49"/>
    <mergeCell ref="C50:E50"/>
    <mergeCell ref="B30:E30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baseColWidth="10" defaultRowHeight="15" x14ac:dyDescent="0.2"/>
  <sheetData>
    <row r="1" spans="1:20" x14ac:dyDescent="0.2">
      <c r="A1">
        <v>0.73384053982622965</v>
      </c>
      <c r="B1">
        <v>8.6310751604872782E-2</v>
      </c>
      <c r="C1">
        <v>5.1943994338134791E-2</v>
      </c>
      <c r="D1">
        <v>6.9839330234452907E-2</v>
      </c>
      <c r="E1">
        <v>4.2750853172326748E-2</v>
      </c>
      <c r="F1">
        <v>4.1710056164435044E-2</v>
      </c>
      <c r="G1">
        <v>0.20377333447411741</v>
      </c>
      <c r="H1">
        <v>0.10541086944115631</v>
      </c>
      <c r="I1">
        <v>5.1703618689512988E-2</v>
      </c>
      <c r="J1">
        <v>8.3550749108992309E-2</v>
      </c>
      <c r="K1">
        <v>-6.6735663544530309E-3</v>
      </c>
      <c r="L1">
        <v>1.725462004342293E-2</v>
      </c>
      <c r="M1">
        <v>8.5928697683879493E-2</v>
      </c>
      <c r="N1">
        <v>4.0738949525286207E-2</v>
      </c>
      <c r="O1">
        <v>3.2428033319476884E-2</v>
      </c>
      <c r="P1">
        <v>-9.6567180084741674E-3</v>
      </c>
      <c r="Q1">
        <v>6.4632757327782286E-2</v>
      </c>
      <c r="R1">
        <v>5.1765357391785373E-2</v>
      </c>
      <c r="S1">
        <v>3.6859813880885148E-2</v>
      </c>
      <c r="T1">
        <v>9.4005909631770496E-2</v>
      </c>
    </row>
    <row r="2" spans="1:20" x14ac:dyDescent="0.2">
      <c r="A2">
        <v>8.6310751604872782E-2</v>
      </c>
      <c r="B2">
        <v>8.8719439847189885E-2</v>
      </c>
      <c r="C2">
        <v>5.4288586719190172E-2</v>
      </c>
      <c r="D2">
        <v>5.2031720433395656E-2</v>
      </c>
      <c r="E2">
        <v>4.2868142079928034E-2</v>
      </c>
      <c r="F2">
        <v>5.006588139834546E-2</v>
      </c>
      <c r="G2">
        <v>4.7121261049494864E-2</v>
      </c>
      <c r="H2">
        <v>6.2813279633915975E-2</v>
      </c>
      <c r="I2">
        <v>5.2492734785842543E-2</v>
      </c>
      <c r="J2">
        <v>4.2944331463265879E-2</v>
      </c>
      <c r="K2">
        <v>8.9421964263849026E-3</v>
      </c>
      <c r="L2">
        <v>5.5426514927053736E-2</v>
      </c>
      <c r="M2">
        <v>7.7408344038600682E-2</v>
      </c>
      <c r="N2">
        <v>1.8124719082181238E-2</v>
      </c>
      <c r="O2">
        <v>3.2369790790191366E-2</v>
      </c>
      <c r="P2">
        <v>2.4807176202018465E-2</v>
      </c>
      <c r="Q2">
        <v>4.5154032166357778E-2</v>
      </c>
      <c r="R2">
        <v>2.0810379133296735E-2</v>
      </c>
      <c r="S2">
        <v>3.5902313173146086E-2</v>
      </c>
      <c r="T2">
        <v>7.025549431599655E-2</v>
      </c>
    </row>
    <row r="3" spans="1:20" x14ac:dyDescent="0.2">
      <c r="A3">
        <v>5.1943994338134791E-2</v>
      </c>
      <c r="B3">
        <v>5.4288586719190172E-2</v>
      </c>
      <c r="C3">
        <v>0.1212598384629931</v>
      </c>
      <c r="D3">
        <v>6.7569327795673206E-2</v>
      </c>
      <c r="E3">
        <v>4.3607468823933862E-2</v>
      </c>
      <c r="F3">
        <v>0.10144259284062981</v>
      </c>
      <c r="G3">
        <v>2.9496639050252217E-2</v>
      </c>
      <c r="H3">
        <v>9.5783339321300898E-2</v>
      </c>
      <c r="I3">
        <v>9.2428014162363736E-2</v>
      </c>
      <c r="J3">
        <v>4.8667006038474833E-2</v>
      </c>
      <c r="K3">
        <v>2.2329849287248248E-2</v>
      </c>
      <c r="L3">
        <v>0.12625503784755973</v>
      </c>
      <c r="M3">
        <v>9.5517876948062561E-2</v>
      </c>
      <c r="N3">
        <v>1.4293704801229807E-2</v>
      </c>
      <c r="O3">
        <v>4.5579091093154091E-2</v>
      </c>
      <c r="P3">
        <v>7.6930934367335516E-2</v>
      </c>
      <c r="Q3">
        <v>6.5487024018693135E-2</v>
      </c>
      <c r="R3">
        <v>3.6048832451946025E-2</v>
      </c>
      <c r="S3">
        <v>4.6547822912602781E-2</v>
      </c>
      <c r="T3">
        <v>9.7621327731012966E-2</v>
      </c>
    </row>
    <row r="4" spans="1:20" x14ac:dyDescent="0.2">
      <c r="A4">
        <v>6.9839330234452907E-2</v>
      </c>
      <c r="B4">
        <v>5.2031720433395656E-2</v>
      </c>
      <c r="C4">
        <v>6.7569327795673206E-2</v>
      </c>
      <c r="D4">
        <v>0.12725446636554896</v>
      </c>
      <c r="E4">
        <v>4.7832631351252874E-2</v>
      </c>
      <c r="F4">
        <v>6.4867097927669981E-2</v>
      </c>
      <c r="G4">
        <v>4.8284562965419137E-2</v>
      </c>
      <c r="H4">
        <v>8.2203161094442423E-2</v>
      </c>
      <c r="I4">
        <v>6.6306288299561811E-2</v>
      </c>
      <c r="J4">
        <v>3.8681262741315281E-2</v>
      </c>
      <c r="K4">
        <v>7.3905984657689616E-3</v>
      </c>
      <c r="L4">
        <v>7.0659446826799824E-2</v>
      </c>
      <c r="M4">
        <v>7.1979487333625733E-2</v>
      </c>
      <c r="N4">
        <v>1.9005663195294731E-2</v>
      </c>
      <c r="O4">
        <v>3.3623340384084259E-2</v>
      </c>
      <c r="P4">
        <v>2.8015019287522855E-2</v>
      </c>
      <c r="Q4">
        <v>6.7165742777469506E-2</v>
      </c>
      <c r="R4">
        <v>1.9621233979745443E-2</v>
      </c>
      <c r="S4">
        <v>4.0177068766824232E-2</v>
      </c>
      <c r="T4">
        <v>7.179831964395797E-2</v>
      </c>
    </row>
    <row r="5" spans="1:20" x14ac:dyDescent="0.2">
      <c r="A5">
        <v>4.2750853172326748E-2</v>
      </c>
      <c r="B5">
        <v>4.2868142079928034E-2</v>
      </c>
      <c r="C5">
        <v>4.3607468823933862E-2</v>
      </c>
      <c r="D5">
        <v>4.7832631351252874E-2</v>
      </c>
      <c r="E5">
        <v>0.13114020125067929</v>
      </c>
      <c r="F5">
        <v>5.7292749511286628E-2</v>
      </c>
      <c r="G5">
        <v>-1.7511605374337068E-2</v>
      </c>
      <c r="H5">
        <v>2.9745731404609014E-2</v>
      </c>
      <c r="I5">
        <v>4.3897442754798323E-2</v>
      </c>
      <c r="J5">
        <v>2.452384942119749E-2</v>
      </c>
      <c r="K5">
        <v>8.1033324169332999E-3</v>
      </c>
      <c r="L5">
        <v>7.4609927353200378E-2</v>
      </c>
      <c r="M5">
        <v>5.4537791043949818E-2</v>
      </c>
      <c r="N5">
        <v>1.3972440703305219E-2</v>
      </c>
      <c r="O5">
        <v>2.6391795706399674E-2</v>
      </c>
      <c r="P5">
        <v>3.4672756601302986E-2</v>
      </c>
      <c r="Q5">
        <v>4.9981905276009965E-2</v>
      </c>
      <c r="R5">
        <v>1.9668060389514193E-2</v>
      </c>
      <c r="S5">
        <v>3.7798112643177291E-2</v>
      </c>
      <c r="T5">
        <v>6.9869704592422657E-2</v>
      </c>
    </row>
    <row r="6" spans="1:20" x14ac:dyDescent="0.2">
      <c r="A6">
        <v>4.1710056164435044E-2</v>
      </c>
      <c r="B6">
        <v>5.006588139834546E-2</v>
      </c>
      <c r="C6">
        <v>0.10144259284062981</v>
      </c>
      <c r="D6">
        <v>6.4867097927669981E-2</v>
      </c>
      <c r="E6">
        <v>5.7292749511286628E-2</v>
      </c>
      <c r="F6">
        <v>0.15563924299220031</v>
      </c>
      <c r="G6">
        <v>9.3080124916966461E-3</v>
      </c>
      <c r="H6">
        <v>8.3054322296458274E-2</v>
      </c>
      <c r="I6">
        <v>9.2512945860741658E-2</v>
      </c>
      <c r="J6">
        <v>3.7057906822429536E-2</v>
      </c>
      <c r="K6">
        <v>2.7112068822704796E-2</v>
      </c>
      <c r="L6">
        <v>0.1334263647043481</v>
      </c>
      <c r="M6">
        <v>0.10177634683814867</v>
      </c>
      <c r="N6">
        <v>1.7104352756781405E-2</v>
      </c>
      <c r="O6">
        <v>4.9423719626927598E-2</v>
      </c>
      <c r="P6">
        <v>7.5941059811272763E-2</v>
      </c>
      <c r="Q6">
        <v>7.1141704659895694E-2</v>
      </c>
      <c r="R6">
        <v>4.1731897435066598E-2</v>
      </c>
      <c r="S6">
        <v>5.5375399467314193E-2</v>
      </c>
      <c r="T6">
        <v>0.10439609560445549</v>
      </c>
    </row>
    <row r="7" spans="1:20" x14ac:dyDescent="0.2">
      <c r="A7">
        <v>0.20377333447411741</v>
      </c>
      <c r="B7">
        <v>4.7121261049494864E-2</v>
      </c>
      <c r="C7">
        <v>2.9496639050252217E-2</v>
      </c>
      <c r="D7">
        <v>4.8284562965419137E-2</v>
      </c>
      <c r="E7">
        <v>-1.7511605374337068E-2</v>
      </c>
      <c r="F7">
        <v>9.3080124916966461E-3</v>
      </c>
      <c r="G7">
        <v>0.23342727155665388</v>
      </c>
      <c r="H7">
        <v>7.318227089766316E-2</v>
      </c>
      <c r="I7">
        <v>4.2654783963615384E-2</v>
      </c>
      <c r="J7">
        <v>3.7134315296355136E-2</v>
      </c>
      <c r="K7">
        <v>-8.3366624491240989E-3</v>
      </c>
      <c r="L7">
        <v>-1.0978259991831843E-3</v>
      </c>
      <c r="M7">
        <v>4.8230818128701627E-2</v>
      </c>
      <c r="N7">
        <v>6.3033013201541938E-3</v>
      </c>
      <c r="O7">
        <v>2.1394175602319588E-2</v>
      </c>
      <c r="P7">
        <v>-7.0297456327957954E-3</v>
      </c>
      <c r="Q7">
        <v>2.7793943354014299E-2</v>
      </c>
      <c r="R7">
        <v>1.4236915900311502E-2</v>
      </c>
      <c r="S7">
        <v>2.4758391573414314E-2</v>
      </c>
      <c r="T7">
        <v>4.6340081492091734E-2</v>
      </c>
    </row>
    <row r="8" spans="1:20" x14ac:dyDescent="0.2">
      <c r="A8">
        <v>0.10541086944115631</v>
      </c>
      <c r="B8">
        <v>6.2813279633915975E-2</v>
      </c>
      <c r="C8">
        <v>9.5783339321300898E-2</v>
      </c>
      <c r="D8">
        <v>8.2203161094442423E-2</v>
      </c>
      <c r="E8">
        <v>2.9745731404609014E-2</v>
      </c>
      <c r="F8">
        <v>8.3054322296458274E-2</v>
      </c>
      <c r="G8">
        <v>7.318227089766316E-2</v>
      </c>
      <c r="H8">
        <v>0.16889443256576464</v>
      </c>
      <c r="I8">
        <v>0.11456101659069787</v>
      </c>
      <c r="J8">
        <v>6.8106396458998075E-2</v>
      </c>
      <c r="K8">
        <v>1.6279989576210466E-2</v>
      </c>
      <c r="L8">
        <v>0.10901937258776392</v>
      </c>
      <c r="M8">
        <v>0.11758772741587346</v>
      </c>
      <c r="N8">
        <v>2.6171266372242229E-2</v>
      </c>
      <c r="O8">
        <v>5.763258439498227E-2</v>
      </c>
      <c r="P8">
        <v>6.7505598254188892E-2</v>
      </c>
      <c r="Q8">
        <v>6.4519515261572152E-2</v>
      </c>
      <c r="R8">
        <v>4.1679296350675882E-2</v>
      </c>
      <c r="S8">
        <v>5.367267979081343E-2</v>
      </c>
      <c r="T8">
        <v>0.10623562998729458</v>
      </c>
    </row>
    <row r="9" spans="1:20" x14ac:dyDescent="0.2">
      <c r="A9">
        <v>5.1703618689512988E-2</v>
      </c>
      <c r="B9">
        <v>5.2492734785842543E-2</v>
      </c>
      <c r="C9">
        <v>9.2428014162363736E-2</v>
      </c>
      <c r="D9">
        <v>6.6306288299561811E-2</v>
      </c>
      <c r="E9">
        <v>4.3897442754798323E-2</v>
      </c>
      <c r="F9">
        <v>9.2512945860741658E-2</v>
      </c>
      <c r="G9">
        <v>4.2654783963615384E-2</v>
      </c>
      <c r="H9">
        <v>0.11456101659069787</v>
      </c>
      <c r="I9">
        <v>0.11656264593011859</v>
      </c>
      <c r="J9">
        <v>4.5411804630065722E-2</v>
      </c>
      <c r="K9">
        <v>1.4603425538119677E-2</v>
      </c>
      <c r="L9">
        <v>0.11238545552444315</v>
      </c>
      <c r="M9">
        <v>0.1040725826708386</v>
      </c>
      <c r="N9">
        <v>1.6038459039554448E-2</v>
      </c>
      <c r="O9">
        <v>4.8312087901106665E-2</v>
      </c>
      <c r="P9">
        <v>7.0029048300752267E-2</v>
      </c>
      <c r="Q9">
        <v>6.3995457159921235E-2</v>
      </c>
      <c r="R9">
        <v>3.1492508055307698E-2</v>
      </c>
      <c r="S9">
        <v>5.038814799445511E-2</v>
      </c>
      <c r="T9">
        <v>9.4698424028883399E-2</v>
      </c>
    </row>
    <row r="10" spans="1:20" x14ac:dyDescent="0.2">
      <c r="A10">
        <v>8.3550749108992309E-2</v>
      </c>
      <c r="B10">
        <v>4.2944331463265879E-2</v>
      </c>
      <c r="C10">
        <v>4.8667006038474833E-2</v>
      </c>
      <c r="D10">
        <v>3.8681262741315281E-2</v>
      </c>
      <c r="E10">
        <v>2.452384942119749E-2</v>
      </c>
      <c r="F10">
        <v>3.7057906822429536E-2</v>
      </c>
      <c r="G10">
        <v>3.7134315296355136E-2</v>
      </c>
      <c r="H10">
        <v>6.8106396458998075E-2</v>
      </c>
      <c r="I10">
        <v>4.5411804630065722E-2</v>
      </c>
      <c r="J10">
        <v>7.0301184984072868E-2</v>
      </c>
      <c r="K10">
        <v>1.2965576986040592E-2</v>
      </c>
      <c r="L10">
        <v>2.3369002415356509E-2</v>
      </c>
      <c r="M10">
        <v>6.2817131090571826E-2</v>
      </c>
      <c r="N10">
        <v>1.738669146040929E-2</v>
      </c>
      <c r="O10">
        <v>2.9816163654918265E-2</v>
      </c>
      <c r="P10">
        <v>2.6038799979919355E-2</v>
      </c>
      <c r="Q10">
        <v>3.6682699635845174E-2</v>
      </c>
      <c r="R10">
        <v>2.8234299009271678E-2</v>
      </c>
      <c r="S10">
        <v>2.8879885990181174E-2</v>
      </c>
      <c r="T10">
        <v>6.682784782142577E-2</v>
      </c>
    </row>
    <row r="11" spans="1:20" x14ac:dyDescent="0.2">
      <c r="A11">
        <v>-6.6735663544530309E-3</v>
      </c>
      <c r="B11">
        <v>8.9421964263849026E-3</v>
      </c>
      <c r="C11">
        <v>2.2329849287248248E-2</v>
      </c>
      <c r="D11">
        <v>7.3905984657689616E-3</v>
      </c>
      <c r="E11">
        <v>8.1033324169332999E-3</v>
      </c>
      <c r="F11">
        <v>2.7112068822704796E-2</v>
      </c>
      <c r="G11">
        <v>-8.3366624491240989E-3</v>
      </c>
      <c r="H11">
        <v>1.6279989576210466E-2</v>
      </c>
      <c r="I11">
        <v>1.4603425538119677E-2</v>
      </c>
      <c r="J11">
        <v>1.2965576986040592E-2</v>
      </c>
      <c r="K11">
        <v>4.2609186233499151E-2</v>
      </c>
      <c r="L11">
        <v>2.7073639129933789E-2</v>
      </c>
      <c r="M11">
        <v>1.8024781881654975E-2</v>
      </c>
      <c r="N11">
        <v>8.0884075446605273E-3</v>
      </c>
      <c r="O11">
        <v>1.6186720283466079E-2</v>
      </c>
      <c r="P11">
        <v>1.3143619028070484E-2</v>
      </c>
      <c r="Q11">
        <v>1.1633699952560757E-2</v>
      </c>
      <c r="R11">
        <v>1.560421816765414E-2</v>
      </c>
      <c r="S11">
        <v>1.1791717427588595E-2</v>
      </c>
      <c r="T11">
        <v>1.0876321656221825E-2</v>
      </c>
    </row>
    <row r="12" spans="1:20" x14ac:dyDescent="0.2">
      <c r="A12">
        <v>1.725462004342293E-2</v>
      </c>
      <c r="B12">
        <v>5.5426514927053736E-2</v>
      </c>
      <c r="C12">
        <v>0.12625503784755973</v>
      </c>
      <c r="D12">
        <v>7.0659446826799824E-2</v>
      </c>
      <c r="E12">
        <v>7.4609927353200378E-2</v>
      </c>
      <c r="F12">
        <v>0.1334263647043481</v>
      </c>
      <c r="G12">
        <v>-1.0978259991831843E-3</v>
      </c>
      <c r="H12">
        <v>0.10901937258776392</v>
      </c>
      <c r="I12">
        <v>0.11238545552444315</v>
      </c>
      <c r="J12">
        <v>2.3369002415356509E-2</v>
      </c>
      <c r="K12">
        <v>2.7073639129933789E-2</v>
      </c>
      <c r="L12">
        <v>0.34891674869753603</v>
      </c>
      <c r="M12">
        <v>9.5622338108355465E-2</v>
      </c>
      <c r="N12">
        <v>6.4007371521392509E-3</v>
      </c>
      <c r="O12">
        <v>5.4258015425796821E-2</v>
      </c>
      <c r="P12">
        <v>0.13998595174194461</v>
      </c>
      <c r="Q12">
        <v>5.3484008482420652E-2</v>
      </c>
      <c r="R12">
        <v>3.4192879903158224E-2</v>
      </c>
      <c r="S12">
        <v>6.5254936511374456E-2</v>
      </c>
      <c r="T12">
        <v>8.1156570814952061E-2</v>
      </c>
    </row>
    <row r="13" spans="1:20" x14ac:dyDescent="0.2">
      <c r="A13">
        <v>8.5928697683879493E-2</v>
      </c>
      <c r="B13">
        <v>7.7408344038600682E-2</v>
      </c>
      <c r="C13">
        <v>9.5517876948062561E-2</v>
      </c>
      <c r="D13">
        <v>7.1979487333625733E-2</v>
      </c>
      <c r="E13">
        <v>5.4537791043949818E-2</v>
      </c>
      <c r="F13">
        <v>0.10177634683814867</v>
      </c>
      <c r="G13">
        <v>4.8230818128701627E-2</v>
      </c>
      <c r="H13">
        <v>0.11758772741587346</v>
      </c>
      <c r="I13">
        <v>0.1040725826708386</v>
      </c>
      <c r="J13">
        <v>6.2817131090571826E-2</v>
      </c>
      <c r="K13">
        <v>1.8024781881654975E-2</v>
      </c>
      <c r="L13">
        <v>9.5622338108355465E-2</v>
      </c>
      <c r="M13">
        <v>0.18028236237302259</v>
      </c>
      <c r="N13">
        <v>2.4492749161355902E-2</v>
      </c>
      <c r="O13">
        <v>5.2996788539200888E-2</v>
      </c>
      <c r="P13">
        <v>5.6835604308016277E-2</v>
      </c>
      <c r="Q13">
        <v>7.6356996742843131E-2</v>
      </c>
      <c r="R13">
        <v>3.2844835589961235E-2</v>
      </c>
      <c r="S13">
        <v>5.4400273498980578E-2</v>
      </c>
      <c r="T13">
        <v>0.12539773729144701</v>
      </c>
    </row>
    <row r="14" spans="1:20" x14ac:dyDescent="0.2">
      <c r="A14">
        <v>4.0738949525286207E-2</v>
      </c>
      <c r="B14">
        <v>1.8124719082181238E-2</v>
      </c>
      <c r="C14">
        <v>1.4293704801229807E-2</v>
      </c>
      <c r="D14">
        <v>1.9005663195294731E-2</v>
      </c>
      <c r="E14">
        <v>1.3972440703305219E-2</v>
      </c>
      <c r="F14">
        <v>1.7104352756781405E-2</v>
      </c>
      <c r="G14">
        <v>6.3033013201541938E-3</v>
      </c>
      <c r="H14">
        <v>2.6171266372242229E-2</v>
      </c>
      <c r="I14">
        <v>1.6038459039554448E-2</v>
      </c>
      <c r="J14">
        <v>1.738669146040929E-2</v>
      </c>
      <c r="K14">
        <v>8.0884075446605273E-3</v>
      </c>
      <c r="L14">
        <v>6.4007371521392509E-3</v>
      </c>
      <c r="M14">
        <v>2.4492749161355902E-2</v>
      </c>
      <c r="N14">
        <v>2.6534665743051074E-2</v>
      </c>
      <c r="O14">
        <v>1.2108604556692285E-2</v>
      </c>
      <c r="P14">
        <v>1.2899044149617843E-2</v>
      </c>
      <c r="Q14">
        <v>1.8345288566276985E-2</v>
      </c>
      <c r="R14">
        <v>1.475618998758174E-2</v>
      </c>
      <c r="S14">
        <v>1.3925535530218048E-2</v>
      </c>
      <c r="T14">
        <v>3.3171517097290777E-2</v>
      </c>
    </row>
    <row r="15" spans="1:20" x14ac:dyDescent="0.2">
      <c r="A15">
        <v>3.2428033319476884E-2</v>
      </c>
      <c r="B15">
        <v>3.2369790790191366E-2</v>
      </c>
      <c r="C15">
        <v>4.5579091093154091E-2</v>
      </c>
      <c r="D15">
        <v>3.3623340384084259E-2</v>
      </c>
      <c r="E15">
        <v>2.6391795706399674E-2</v>
      </c>
      <c r="F15">
        <v>4.9423719626927598E-2</v>
      </c>
      <c r="G15">
        <v>2.1394175602319588E-2</v>
      </c>
      <c r="H15">
        <v>5.763258439498227E-2</v>
      </c>
      <c r="I15">
        <v>4.8312087901106665E-2</v>
      </c>
      <c r="J15">
        <v>2.9816163654918265E-2</v>
      </c>
      <c r="K15">
        <v>1.6186720283466079E-2</v>
      </c>
      <c r="L15">
        <v>5.4258015425796821E-2</v>
      </c>
      <c r="M15">
        <v>5.2996788539200888E-2</v>
      </c>
      <c r="N15">
        <v>1.2108604556692285E-2</v>
      </c>
      <c r="O15">
        <v>4.4618009170604912E-2</v>
      </c>
      <c r="P15">
        <v>4.2827995245235631E-2</v>
      </c>
      <c r="Q15">
        <v>3.6285222118359876E-2</v>
      </c>
      <c r="R15">
        <v>2.0192557145455141E-2</v>
      </c>
      <c r="S15">
        <v>3.5405654859441686E-2</v>
      </c>
      <c r="T15">
        <v>4.9622318474785883E-2</v>
      </c>
    </row>
    <row r="16" spans="1:20" x14ac:dyDescent="0.2">
      <c r="A16">
        <v>-9.6567180084741674E-3</v>
      </c>
      <c r="B16">
        <v>2.4807176202018465E-2</v>
      </c>
      <c r="C16">
        <v>7.6930934367335516E-2</v>
      </c>
      <c r="D16">
        <v>2.8015019287522855E-2</v>
      </c>
      <c r="E16">
        <v>3.4672756601302986E-2</v>
      </c>
      <c r="F16">
        <v>7.5941059811272763E-2</v>
      </c>
      <c r="G16">
        <v>-7.0297456327957954E-3</v>
      </c>
      <c r="H16">
        <v>6.7505598254188892E-2</v>
      </c>
      <c r="I16">
        <v>7.0029048300752267E-2</v>
      </c>
      <c r="J16">
        <v>2.6038799979919355E-2</v>
      </c>
      <c r="K16">
        <v>1.3143619028070484E-2</v>
      </c>
      <c r="L16">
        <v>0.13998595174194461</v>
      </c>
      <c r="M16">
        <v>5.6835604308016277E-2</v>
      </c>
      <c r="N16">
        <v>1.2899044149617843E-2</v>
      </c>
      <c r="O16">
        <v>4.2827995245235631E-2</v>
      </c>
      <c r="P16">
        <v>0.14951247910220272</v>
      </c>
      <c r="Q16">
        <v>4.9856745591474717E-2</v>
      </c>
      <c r="R16">
        <v>2.8394095460255973E-2</v>
      </c>
      <c r="S16">
        <v>4.5500915863993331E-2</v>
      </c>
      <c r="T16">
        <v>6.0405491918928494E-2</v>
      </c>
    </row>
    <row r="17" spans="1:20" x14ac:dyDescent="0.2">
      <c r="A17">
        <v>6.4632757327782286E-2</v>
      </c>
      <c r="B17">
        <v>4.5154032166357778E-2</v>
      </c>
      <c r="C17">
        <v>6.5487024018693135E-2</v>
      </c>
      <c r="D17">
        <v>6.7165742777469506E-2</v>
      </c>
      <c r="E17">
        <v>4.9981905276009965E-2</v>
      </c>
      <c r="F17">
        <v>7.1141704659895694E-2</v>
      </c>
      <c r="G17">
        <v>2.7793943354014299E-2</v>
      </c>
      <c r="H17">
        <v>6.4519515261572152E-2</v>
      </c>
      <c r="I17">
        <v>6.3995457159921235E-2</v>
      </c>
      <c r="J17">
        <v>3.6682699635845174E-2</v>
      </c>
      <c r="K17">
        <v>1.1633699952560757E-2</v>
      </c>
      <c r="L17">
        <v>5.3484008482420652E-2</v>
      </c>
      <c r="M17">
        <v>7.6356996742843131E-2</v>
      </c>
      <c r="N17">
        <v>1.8345288566276985E-2</v>
      </c>
      <c r="O17">
        <v>3.6285222118359876E-2</v>
      </c>
      <c r="P17">
        <v>4.9856745591474717E-2</v>
      </c>
      <c r="Q17">
        <v>0.10437062686144738</v>
      </c>
      <c r="R17">
        <v>2.4107111098493145E-2</v>
      </c>
      <c r="S17">
        <v>4.9203469034898403E-2</v>
      </c>
      <c r="T17">
        <v>7.4349308265716174E-2</v>
      </c>
    </row>
    <row r="18" spans="1:20" x14ac:dyDescent="0.2">
      <c r="A18">
        <v>5.1765357391785373E-2</v>
      </c>
      <c r="B18">
        <v>2.0810379133296735E-2</v>
      </c>
      <c r="C18">
        <v>3.6048832451946025E-2</v>
      </c>
      <c r="D18">
        <v>1.9621233979745443E-2</v>
      </c>
      <c r="E18">
        <v>1.9668060389514193E-2</v>
      </c>
      <c r="F18">
        <v>4.1731897435066598E-2</v>
      </c>
      <c r="G18">
        <v>1.4236915900311502E-2</v>
      </c>
      <c r="H18">
        <v>4.1679296350675882E-2</v>
      </c>
      <c r="I18">
        <v>3.1492508055307698E-2</v>
      </c>
      <c r="J18">
        <v>2.8234299009271678E-2</v>
      </c>
      <c r="K18">
        <v>1.560421816765414E-2</v>
      </c>
      <c r="L18">
        <v>3.4192879903158224E-2</v>
      </c>
      <c r="M18">
        <v>3.2844835589961235E-2</v>
      </c>
      <c r="N18">
        <v>1.475618998758174E-2</v>
      </c>
      <c r="O18">
        <v>2.0192557145455141E-2</v>
      </c>
      <c r="P18">
        <v>2.8394095460255973E-2</v>
      </c>
      <c r="Q18">
        <v>2.4107111098493145E-2</v>
      </c>
      <c r="R18">
        <v>4.1830044837220658E-2</v>
      </c>
      <c r="S18">
        <v>2.4954537657148196E-2</v>
      </c>
      <c r="T18">
        <v>4.7617271115124371E-2</v>
      </c>
    </row>
    <row r="19" spans="1:20" x14ac:dyDescent="0.2">
      <c r="A19">
        <v>3.6859813880885148E-2</v>
      </c>
      <c r="B19">
        <v>3.5902313173146086E-2</v>
      </c>
      <c r="C19">
        <v>4.6547822912602781E-2</v>
      </c>
      <c r="D19">
        <v>4.0177068766824232E-2</v>
      </c>
      <c r="E19">
        <v>3.7798112643177291E-2</v>
      </c>
      <c r="F19">
        <v>5.5375399467314193E-2</v>
      </c>
      <c r="G19">
        <v>2.4758391573414314E-2</v>
      </c>
      <c r="H19">
        <v>5.367267979081343E-2</v>
      </c>
      <c r="I19">
        <v>5.038814799445511E-2</v>
      </c>
      <c r="J19">
        <v>2.8879885990181174E-2</v>
      </c>
      <c r="K19">
        <v>1.1791717427588595E-2</v>
      </c>
      <c r="L19">
        <v>6.5254936511374456E-2</v>
      </c>
      <c r="M19">
        <v>5.4400273498980578E-2</v>
      </c>
      <c r="N19">
        <v>1.3925535530218048E-2</v>
      </c>
      <c r="O19">
        <v>3.5405654859441686E-2</v>
      </c>
      <c r="P19">
        <v>4.5500915863993331E-2</v>
      </c>
      <c r="Q19">
        <v>4.9203469034898403E-2</v>
      </c>
      <c r="R19">
        <v>2.4954537657148196E-2</v>
      </c>
      <c r="S19">
        <v>6.9527518725779489E-2</v>
      </c>
      <c r="T19">
        <v>5.8486562958804278E-2</v>
      </c>
    </row>
    <row r="20" spans="1:20" x14ac:dyDescent="0.2">
      <c r="A20">
        <v>9.4005909631770496E-2</v>
      </c>
      <c r="B20">
        <v>7.025549431599655E-2</v>
      </c>
      <c r="C20">
        <v>9.7621327731012966E-2</v>
      </c>
      <c r="D20">
        <v>7.179831964395797E-2</v>
      </c>
      <c r="E20">
        <v>6.9869704592422657E-2</v>
      </c>
      <c r="F20">
        <v>0.10439609560445549</v>
      </c>
      <c r="G20">
        <v>4.6340081492091734E-2</v>
      </c>
      <c r="H20">
        <v>0.10623562998729458</v>
      </c>
      <c r="I20">
        <v>9.4698424028883399E-2</v>
      </c>
      <c r="J20">
        <v>6.682784782142577E-2</v>
      </c>
      <c r="K20">
        <v>1.0876321656221825E-2</v>
      </c>
      <c r="L20">
        <v>8.1156570814952061E-2</v>
      </c>
      <c r="M20">
        <v>0.12539773729144701</v>
      </c>
      <c r="N20">
        <v>3.3171517097290777E-2</v>
      </c>
      <c r="O20">
        <v>4.9622318474785883E-2</v>
      </c>
      <c r="P20">
        <v>6.0405491918928494E-2</v>
      </c>
      <c r="Q20">
        <v>7.4349308265716174E-2</v>
      </c>
      <c r="R20">
        <v>4.7617271115124371E-2</v>
      </c>
      <c r="S20">
        <v>5.8486562958804278E-2</v>
      </c>
      <c r="T20">
        <v>0.19425248062195971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H16" sqref="H16"/>
    </sheetView>
  </sheetViews>
  <sheetFormatPr baseColWidth="10" defaultRowHeight="15" x14ac:dyDescent="0.2"/>
  <sheetData>
    <row r="1" spans="1:20" x14ac:dyDescent="0.2">
      <c r="A1">
        <v>-1.5016083557855164E-2</v>
      </c>
      <c r="B1">
        <v>7.6735903248213597E-2</v>
      </c>
      <c r="C1">
        <v>0.13012631250269657</v>
      </c>
      <c r="D1">
        <v>6.177990888194923E-2</v>
      </c>
      <c r="E1">
        <v>0.20344966021960909</v>
      </c>
      <c r="F1">
        <v>0.24968769347936975</v>
      </c>
      <c r="G1">
        <v>0.217935502756816</v>
      </c>
      <c r="H1">
        <v>0.15717828436759054</v>
      </c>
      <c r="I1">
        <v>0.17731780351029433</v>
      </c>
      <c r="J1">
        <v>0.11124727763623432</v>
      </c>
      <c r="K1">
        <v>7.3573738365876832E-3</v>
      </c>
      <c r="L1">
        <v>0.1273682752458411</v>
      </c>
      <c r="M1">
        <v>9.2334518478936825E-2</v>
      </c>
      <c r="N1">
        <v>8.1003043707368966E-2</v>
      </c>
      <c r="O1">
        <v>4.1036216108807991E-2</v>
      </c>
      <c r="P1">
        <v>4.9889008581139802E-2</v>
      </c>
      <c r="Q1">
        <v>7.6072163809106003E-2</v>
      </c>
      <c r="R1">
        <v>0.121119051481312</v>
      </c>
      <c r="S1">
        <v>0.13423455403950657</v>
      </c>
      <c r="T1">
        <v>0.19975517637289941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7"/>
  <sheetViews>
    <sheetView zoomScale="62" workbookViewId="0">
      <selection activeCell="F23" sqref="F23:Y23"/>
    </sheetView>
  </sheetViews>
  <sheetFormatPr baseColWidth="10" defaultRowHeight="15" x14ac:dyDescent="0.2"/>
  <sheetData>
    <row r="4" spans="1:25" x14ac:dyDescent="0.2">
      <c r="F4" t="s">
        <v>73</v>
      </c>
      <c r="G4">
        <v>5</v>
      </c>
    </row>
    <row r="6" spans="1:25" ht="16" thickBot="1" x14ac:dyDescent="0.25"/>
    <row r="7" spans="1:25" ht="17" x14ac:dyDescent="0.25">
      <c r="A7" s="35" t="s">
        <v>48</v>
      </c>
      <c r="B7" s="36" t="s">
        <v>49</v>
      </c>
      <c r="C7" s="37" t="s">
        <v>64</v>
      </c>
      <c r="D7" s="38" t="s">
        <v>76</v>
      </c>
      <c r="E7" s="38"/>
      <c r="F7" s="39" t="s">
        <v>51</v>
      </c>
      <c r="G7" s="40">
        <f>J19/J20</f>
        <v>3.7593370243414888</v>
      </c>
    </row>
    <row r="8" spans="1:25" ht="16" thickBot="1" x14ac:dyDescent="0.25">
      <c r="B8" s="41"/>
      <c r="C8" s="42"/>
      <c r="D8" s="43"/>
      <c r="E8" s="43"/>
      <c r="F8" s="44"/>
      <c r="G8" s="45"/>
    </row>
    <row r="9" spans="1:25" ht="16" thickBot="1" x14ac:dyDescent="0.25">
      <c r="B9" s="46"/>
      <c r="C9" s="47"/>
      <c r="D9" s="48"/>
      <c r="E9" s="48"/>
      <c r="F9" s="49"/>
      <c r="G9" s="50"/>
    </row>
    <row r="10" spans="1:25" ht="45" x14ac:dyDescent="0.2">
      <c r="B10" s="51" t="s">
        <v>52</v>
      </c>
      <c r="C10" s="52"/>
      <c r="D10" s="52"/>
      <c r="E10" s="52"/>
      <c r="F10" s="91" t="s">
        <v>22</v>
      </c>
      <c r="G10" s="91" t="s">
        <v>12</v>
      </c>
      <c r="H10" s="91" t="s">
        <v>16</v>
      </c>
      <c r="I10" s="91" t="s">
        <v>14</v>
      </c>
      <c r="J10" s="136" t="s">
        <v>3</v>
      </c>
      <c r="K10" s="136" t="s">
        <v>7</v>
      </c>
      <c r="L10" s="136" t="s">
        <v>5</v>
      </c>
      <c r="M10" s="91" t="s">
        <v>9</v>
      </c>
      <c r="N10" s="91" t="s">
        <v>11</v>
      </c>
      <c r="O10" s="136" t="s">
        <v>4</v>
      </c>
      <c r="P10" s="91" t="s">
        <v>21</v>
      </c>
      <c r="Q10" s="91" t="s">
        <v>19</v>
      </c>
      <c r="R10" s="91" t="s">
        <v>15</v>
      </c>
      <c r="S10" s="136" t="s">
        <v>8</v>
      </c>
      <c r="T10" s="91" t="s">
        <v>18</v>
      </c>
      <c r="U10" s="91" t="s">
        <v>20</v>
      </c>
      <c r="V10" s="91" t="s">
        <v>17</v>
      </c>
      <c r="W10" s="136" t="s">
        <v>6</v>
      </c>
      <c r="X10" s="91" t="s">
        <v>10</v>
      </c>
      <c r="Y10" s="92" t="s">
        <v>13</v>
      </c>
    </row>
    <row r="11" spans="1:25" ht="16" thickBot="1" x14ac:dyDescent="0.25">
      <c r="B11" s="53"/>
      <c r="C11" s="54" t="s">
        <v>53</v>
      </c>
      <c r="D11" s="55"/>
      <c r="E11" s="55"/>
      <c r="F11" s="56">
        <v>0</v>
      </c>
      <c r="G11" s="56">
        <v>0</v>
      </c>
      <c r="H11" s="56">
        <v>0</v>
      </c>
      <c r="I11" s="56">
        <v>0</v>
      </c>
      <c r="J11" s="56">
        <v>0.21663568961652141</v>
      </c>
      <c r="K11" s="56">
        <v>0.16171811552294602</v>
      </c>
      <c r="L11" s="56">
        <v>0.18292439251371534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0.2662975804931359</v>
      </c>
      <c r="T11" s="56">
        <v>0</v>
      </c>
      <c r="U11" s="56">
        <v>0</v>
      </c>
      <c r="V11" s="56">
        <v>0</v>
      </c>
      <c r="W11" s="56">
        <v>0.17242322495677681</v>
      </c>
      <c r="X11" s="56">
        <v>0</v>
      </c>
      <c r="Y11" s="56">
        <v>0</v>
      </c>
    </row>
    <row r="12" spans="1:25" ht="16" thickBot="1" x14ac:dyDescent="0.25">
      <c r="B12" s="46"/>
      <c r="C12" s="48"/>
      <c r="F12" s="48"/>
      <c r="G12" s="57"/>
    </row>
    <row r="13" spans="1:25" x14ac:dyDescent="0.2">
      <c r="B13" s="58" t="s">
        <v>54</v>
      </c>
      <c r="C13" s="59"/>
      <c r="D13" s="59"/>
      <c r="E13" s="59"/>
      <c r="F13" s="59"/>
      <c r="G13" s="59"/>
      <c r="H13" s="60" t="s">
        <v>55</v>
      </c>
      <c r="I13" s="59"/>
      <c r="J13" s="61"/>
    </row>
    <row r="14" spans="1:25" x14ac:dyDescent="0.2">
      <c r="B14" s="62"/>
      <c r="C14" s="63" t="s">
        <v>56</v>
      </c>
      <c r="D14" s="64" t="s">
        <v>51</v>
      </c>
      <c r="E14" s="65"/>
      <c r="F14" s="65"/>
      <c r="G14" s="65"/>
      <c r="H14" s="66">
        <f>SUM(F11:Y11)</f>
        <v>0.99999900310309542</v>
      </c>
      <c r="I14" s="64" t="s">
        <v>51</v>
      </c>
      <c r="J14" s="67">
        <v>1</v>
      </c>
    </row>
    <row r="15" spans="1:25" ht="17" x14ac:dyDescent="0.25">
      <c r="B15" s="62"/>
      <c r="C15" s="63" t="s">
        <v>57</v>
      </c>
      <c r="D15" s="64" t="s">
        <v>51</v>
      </c>
      <c r="E15" s="65"/>
      <c r="F15" s="65"/>
      <c r="G15" s="65"/>
      <c r="H15" s="66">
        <f>J19</f>
        <v>0.83386926081802049</v>
      </c>
      <c r="I15" s="64" t="s">
        <v>51</v>
      </c>
      <c r="J15" s="67">
        <v>0.18</v>
      </c>
    </row>
    <row r="16" spans="1:25" ht="16" thickBot="1" x14ac:dyDescent="0.25">
      <c r="B16" s="68"/>
      <c r="C16" s="69"/>
      <c r="D16" s="70"/>
      <c r="E16" s="71"/>
      <c r="F16" s="71"/>
      <c r="G16" s="71"/>
      <c r="H16" s="71"/>
      <c r="I16" s="71"/>
      <c r="J16" s="72"/>
    </row>
    <row r="17" spans="1:25" ht="16" thickBot="1" x14ac:dyDescent="0.25">
      <c r="B17" s="46"/>
      <c r="C17" s="73"/>
      <c r="F17" s="50"/>
      <c r="G17" s="49"/>
    </row>
    <row r="18" spans="1:25" x14ac:dyDescent="0.2">
      <c r="B18" s="74" t="s">
        <v>58</v>
      </c>
      <c r="C18" s="75"/>
      <c r="D18" s="75"/>
      <c r="E18" s="75"/>
      <c r="F18" s="75"/>
      <c r="G18" s="75"/>
      <c r="H18" s="75"/>
      <c r="I18" s="75"/>
      <c r="J18" s="76"/>
    </row>
    <row r="19" spans="1:25" ht="17" x14ac:dyDescent="0.25">
      <c r="B19" s="77"/>
      <c r="C19" s="78"/>
      <c r="D19" s="78"/>
      <c r="E19" s="79"/>
      <c r="F19" s="78"/>
      <c r="G19" s="78"/>
      <c r="H19" s="79" t="s">
        <v>57</v>
      </c>
      <c r="I19" s="80" t="s">
        <v>51</v>
      </c>
      <c r="J19" s="81">
        <f>SUMPRODUCT(F11:Y11,F23:Y23)*G4</f>
        <v>0.83386926081802049</v>
      </c>
    </row>
    <row r="20" spans="1:25" ht="18" thickBot="1" x14ac:dyDescent="0.3">
      <c r="B20" s="82"/>
      <c r="C20" s="83"/>
      <c r="D20" s="83"/>
      <c r="E20" s="84"/>
      <c r="F20" s="83"/>
      <c r="G20" s="83"/>
      <c r="H20" s="84" t="s">
        <v>50</v>
      </c>
      <c r="I20" s="85" t="s">
        <v>51</v>
      </c>
      <c r="J20" s="86">
        <f t="array" ref="J20">SQRT(G4*MMULT(MMULT(F11:Y11,F28:Y47),TRANSPOSE(F11:Y11)))</f>
        <v>0.22181285035599774</v>
      </c>
    </row>
    <row r="21" spans="1:25" ht="16" thickBot="1" x14ac:dyDescent="0.25"/>
    <row r="22" spans="1:25" ht="45" x14ac:dyDescent="0.2">
      <c r="A22" s="35" t="s">
        <v>59</v>
      </c>
      <c r="B22" s="87" t="s">
        <v>60</v>
      </c>
      <c r="C22" s="88"/>
      <c r="D22" s="89"/>
      <c r="E22" s="90"/>
      <c r="F22" s="91" t="s">
        <v>22</v>
      </c>
      <c r="G22" s="91" t="s">
        <v>12</v>
      </c>
      <c r="H22" s="91" t="s">
        <v>16</v>
      </c>
      <c r="I22" s="91" t="s">
        <v>14</v>
      </c>
      <c r="J22" s="91" t="s">
        <v>3</v>
      </c>
      <c r="K22" s="91" t="s">
        <v>7</v>
      </c>
      <c r="L22" s="91" t="s">
        <v>5</v>
      </c>
      <c r="M22" s="91" t="s">
        <v>9</v>
      </c>
      <c r="N22" s="91" t="s">
        <v>11</v>
      </c>
      <c r="O22" s="91" t="s">
        <v>4</v>
      </c>
      <c r="P22" s="91" t="s">
        <v>21</v>
      </c>
      <c r="Q22" s="91" t="s">
        <v>19</v>
      </c>
      <c r="R22" s="91" t="s">
        <v>15</v>
      </c>
      <c r="S22" s="91" t="s">
        <v>8</v>
      </c>
      <c r="T22" s="91" t="s">
        <v>18</v>
      </c>
      <c r="U22" s="91" t="s">
        <v>20</v>
      </c>
      <c r="V22" s="91" t="s">
        <v>17</v>
      </c>
      <c r="W22" s="91" t="s">
        <v>6</v>
      </c>
      <c r="X22" s="91" t="s">
        <v>10</v>
      </c>
      <c r="Y22" s="92" t="s">
        <v>13</v>
      </c>
    </row>
    <row r="23" spans="1:25" x14ac:dyDescent="0.2">
      <c r="B23" s="93" t="s">
        <v>61</v>
      </c>
      <c r="C23" s="94" t="s">
        <v>62</v>
      </c>
      <c r="D23" s="95"/>
      <c r="E23" s="96"/>
      <c r="F23" s="96">
        <f t="array" ref="F23:Y23">TRANSPOSE(Datos!J7:J26)</f>
        <v>-1.5016083557855164E-2</v>
      </c>
      <c r="G23" s="96">
        <v>7.6735903248213597E-2</v>
      </c>
      <c r="H23" s="96">
        <v>0.13012631250269657</v>
      </c>
      <c r="I23" s="96">
        <v>6.177990888194923E-2</v>
      </c>
      <c r="J23" s="96">
        <v>0.20344966021960909</v>
      </c>
      <c r="K23" s="95">
        <v>0.24968769347936975</v>
      </c>
      <c r="L23" s="95">
        <v>0.217935502756816</v>
      </c>
      <c r="M23" s="95">
        <v>0.15717828436759054</v>
      </c>
      <c r="N23" s="95">
        <v>0.17731780351029433</v>
      </c>
      <c r="O23" s="95">
        <v>0.11124727763623432</v>
      </c>
      <c r="P23" s="95">
        <v>7.3573738365876832E-3</v>
      </c>
      <c r="Q23" s="95">
        <v>0.1273682752458411</v>
      </c>
      <c r="R23" s="95">
        <v>9.2334518478936825E-2</v>
      </c>
      <c r="S23" s="95">
        <v>8.1003043707368966E-2</v>
      </c>
      <c r="T23" s="95">
        <v>4.1036216108807991E-2</v>
      </c>
      <c r="U23" s="95">
        <v>4.9889008581139802E-2</v>
      </c>
      <c r="V23" s="95">
        <v>7.6072163809106003E-2</v>
      </c>
      <c r="W23" s="95">
        <v>0.121119051481312</v>
      </c>
      <c r="X23" s="95">
        <v>0.13423455403950657</v>
      </c>
      <c r="Y23" s="97">
        <v>0.19975517637289941</v>
      </c>
    </row>
    <row r="24" spans="1:25" x14ac:dyDescent="0.2">
      <c r="B24" s="93"/>
      <c r="C24" s="98"/>
      <c r="D24" s="95"/>
      <c r="E24" s="96"/>
      <c r="F24" s="96"/>
      <c r="G24" s="96"/>
      <c r="H24" s="96"/>
      <c r="I24" s="96"/>
      <c r="J24" s="96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7"/>
    </row>
    <row r="25" spans="1:25" x14ac:dyDescent="0.2">
      <c r="B25" s="99"/>
      <c r="C25" s="94"/>
      <c r="D25" s="95"/>
      <c r="E25" s="96"/>
      <c r="F25" s="96"/>
      <c r="G25" s="96"/>
      <c r="H25" s="96"/>
      <c r="I25" s="96"/>
      <c r="J25" s="96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7"/>
    </row>
    <row r="26" spans="1:25" x14ac:dyDescent="0.2">
      <c r="B26" s="99"/>
      <c r="C26" s="94"/>
      <c r="D26" s="95"/>
      <c r="E26" s="100"/>
      <c r="F26" s="100"/>
      <c r="G26" s="100"/>
      <c r="H26" s="100"/>
      <c r="I26" s="100"/>
      <c r="J26" s="101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7"/>
    </row>
    <row r="27" spans="1:25" x14ac:dyDescent="0.2">
      <c r="B27" s="99"/>
      <c r="C27" s="94" t="s">
        <v>63</v>
      </c>
      <c r="D27" s="102"/>
      <c r="E27" s="100"/>
      <c r="F27" s="100"/>
      <c r="G27" s="100"/>
      <c r="H27" s="100"/>
      <c r="I27" s="100"/>
      <c r="J27" s="100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7"/>
    </row>
    <row r="28" spans="1:25" x14ac:dyDescent="0.2">
      <c r="B28" s="99"/>
      <c r="C28" s="137" t="s">
        <v>22</v>
      </c>
      <c r="D28" s="137"/>
      <c r="E28" s="137"/>
      <c r="F28" s="101">
        <f>Datos!C32*SQRT(12)</f>
        <v>0.21184151660546699</v>
      </c>
      <c r="G28" s="101">
        <f>Datos!D32*SQRT(12)</f>
        <v>2.4915767836516108E-2</v>
      </c>
      <c r="H28" s="101">
        <f>Datos!E32*SQRT(12)</f>
        <v>1.4994939556953258E-2</v>
      </c>
      <c r="I28" s="101">
        <f>Datos!F32*SQRT(12)</f>
        <v>2.0160878055442276E-2</v>
      </c>
      <c r="J28" s="101">
        <f>Datos!G32*SQRT(12)</f>
        <v>1.2341108293564506E-2</v>
      </c>
      <c r="K28" s="101">
        <f>Datos!H32*SQRT(12)</f>
        <v>1.204065607722549E-2</v>
      </c>
      <c r="L28" s="101">
        <f>Datos!I32*SQRT(12)</f>
        <v>5.8824294756149663E-2</v>
      </c>
      <c r="M28" s="101">
        <f>Datos!J32*SQRT(12)</f>
        <v>3.0429496923682044E-2</v>
      </c>
      <c r="N28" s="101">
        <f>Datos!K32*SQRT(12)</f>
        <v>1.4925549084234043E-2</v>
      </c>
      <c r="O28" s="101">
        <f>Datos!L32*SQRT(12)</f>
        <v>2.4119023744535794E-2</v>
      </c>
      <c r="P28" s="101">
        <f>Datos!M32*SQRT(12)</f>
        <v>-1.9264926655991432E-3</v>
      </c>
      <c r="Q28" s="101">
        <f>Datos!N32*SQRT(12)</f>
        <v>4.9809797634174698E-3</v>
      </c>
      <c r="R28" s="101">
        <f>Datos!O32*SQRT(12)</f>
        <v>2.4805478369450896E-2</v>
      </c>
      <c r="S28" s="101">
        <f>Datos!P32*SQRT(12)</f>
        <v>1.1760321737463284E-2</v>
      </c>
      <c r="T28" s="101">
        <f>Datos!Q32*SQRT(12)</f>
        <v>9.3611668831450664E-3</v>
      </c>
      <c r="U28" s="101">
        <f>Datos!R32*SQRT(12)</f>
        <v>-2.7876543708404335E-3</v>
      </c>
      <c r="V28" s="101">
        <f>Datos!S32*SQRT(12)</f>
        <v>1.8657869920831426E-2</v>
      </c>
      <c r="W28" s="101">
        <f>Datos!T32*SQRT(12)</f>
        <v>1.4943371512422234E-2</v>
      </c>
      <c r="X28" s="101">
        <f>Datos!U32*SQRT(12)</f>
        <v>1.0640511733204272E-2</v>
      </c>
      <c r="Y28" s="101">
        <f>Datos!V32*SQRT(12)</f>
        <v>2.7137168615659162E-2</v>
      </c>
    </row>
    <row r="29" spans="1:25" x14ac:dyDescent="0.2">
      <c r="B29" s="99"/>
      <c r="C29" s="137" t="s">
        <v>12</v>
      </c>
      <c r="D29" s="137"/>
      <c r="E29" s="137"/>
      <c r="F29" s="101">
        <f>Datos!C33*SQRT(12)</f>
        <v>2.4915767836516108E-2</v>
      </c>
      <c r="G29" s="101">
        <f>Datos!D33*SQRT(12)</f>
        <v>2.5611096239063942E-2</v>
      </c>
      <c r="H29" s="101">
        <f>Datos!E33*SQRT(12)</f>
        <v>1.5671765078124393E-2</v>
      </c>
      <c r="I29" s="101">
        <f>Datos!F33*SQRT(12)</f>
        <v>1.5020263899310167E-2</v>
      </c>
      <c r="J29" s="101">
        <f>Datos!G33*SQRT(12)</f>
        <v>1.2374966684752787E-2</v>
      </c>
      <c r="K29" s="101">
        <f>Datos!H33*SQRT(12)</f>
        <v>1.4452775051275315E-2</v>
      </c>
      <c r="L29" s="101">
        <f>Datos!I33*SQRT(12)</f>
        <v>1.3602736375740242E-2</v>
      </c>
      <c r="M29" s="101">
        <f>Datos!J33*SQRT(12)</f>
        <v>1.8132631952662313E-2</v>
      </c>
      <c r="N29" s="101">
        <f>Datos!K33*SQRT(12)</f>
        <v>1.5153347279552913E-2</v>
      </c>
      <c r="O29" s="101">
        <f>Datos!L33*SQRT(12)</f>
        <v>1.2396960665242535E-2</v>
      </c>
      <c r="P29" s="101">
        <f>Datos!M33*SQRT(12)</f>
        <v>2.5813897569599165E-3</v>
      </c>
      <c r="Q29" s="101">
        <f>Datos!N33*SQRT(12)</f>
        <v>1.6000256656688642E-2</v>
      </c>
      <c r="R29" s="101">
        <f>Datos!O33*SQRT(12)</f>
        <v>2.2345864134104634E-2</v>
      </c>
      <c r="S29" s="101">
        <f>Datos!P33*SQRT(12)</f>
        <v>5.2321557205418428E-3</v>
      </c>
      <c r="T29" s="101">
        <f>Datos!Q33*SQRT(12)</f>
        <v>9.3443537131644282E-3</v>
      </c>
      <c r="U29" s="101">
        <f>Datos!R33*SQRT(12)</f>
        <v>7.1612149290349193E-3</v>
      </c>
      <c r="V29" s="101">
        <f>Datos!S33*SQRT(12)</f>
        <v>1.3034846313121842E-2</v>
      </c>
      <c r="W29" s="101">
        <f>Datos!T33*SQRT(12)</f>
        <v>6.0074389972735202E-3</v>
      </c>
      <c r="X29" s="101">
        <f>Datos!U33*SQRT(12)</f>
        <v>1.0364105087523071E-2</v>
      </c>
      <c r="Y29" s="101">
        <f>Datos!V33*SQRT(12)</f>
        <v>2.0281014277695415E-2</v>
      </c>
    </row>
    <row r="30" spans="1:25" x14ac:dyDescent="0.2">
      <c r="B30" s="99"/>
      <c r="C30" s="137" t="s">
        <v>16</v>
      </c>
      <c r="D30" s="137"/>
      <c r="E30" s="137"/>
      <c r="F30" s="101">
        <f>Datos!C34*SQRT(12)</f>
        <v>1.4994939556953258E-2</v>
      </c>
      <c r="G30" s="101">
        <f>Datos!D34*SQRT(12)</f>
        <v>1.5671765078124393E-2</v>
      </c>
      <c r="H30" s="101">
        <f>Datos!E34*SQRT(12)</f>
        <v>3.5004700189249796E-2</v>
      </c>
      <c r="I30" s="101">
        <f>Datos!F34*SQRT(12)</f>
        <v>1.9505584795896994E-2</v>
      </c>
      <c r="J30" s="101">
        <f>Datos!G34*SQRT(12)</f>
        <v>1.2588391932088213E-2</v>
      </c>
      <c r="K30" s="101">
        <f>Datos!H34*SQRT(12)</f>
        <v>2.9283954141915609E-2</v>
      </c>
      <c r="L30" s="101">
        <f>Datos!I34*SQRT(12)</f>
        <v>8.5149462479261716E-3</v>
      </c>
      <c r="M30" s="101">
        <f>Datos!J34*SQRT(12)</f>
        <v>2.7650268370517168E-2</v>
      </c>
      <c r="N30" s="101">
        <f>Datos!K34*SQRT(12)</f>
        <v>2.6681669428651619E-2</v>
      </c>
      <c r="O30" s="101">
        <f>Datos!L34*SQRT(12)</f>
        <v>1.4048954518483292E-2</v>
      </c>
      <c r="P30" s="101">
        <f>Datos!M34*SQRT(12)</f>
        <v>6.4460722484782742E-3</v>
      </c>
      <c r="Q30" s="101">
        <f>Datos!N34*SQRT(12)</f>
        <v>3.6446690043917498E-2</v>
      </c>
      <c r="R30" s="101">
        <f>Datos!O34*SQRT(12)</f>
        <v>2.7573635984192733E-2</v>
      </c>
      <c r="S30" s="101">
        <f>Datos!P34*SQRT(12)</f>
        <v>4.1262371573535378E-3</v>
      </c>
      <c r="T30" s="101">
        <f>Datos!Q34*SQRT(12)</f>
        <v>1.3157550256025495E-2</v>
      </c>
      <c r="U30" s="101">
        <f>Datos!R34*SQRT(12)</f>
        <v>2.2208047832995296E-2</v>
      </c>
      <c r="V30" s="101">
        <f>Datos!S34*SQRT(12)</f>
        <v>1.8904475472809983E-2</v>
      </c>
      <c r="W30" s="101">
        <f>Datos!T34*SQRT(12)</f>
        <v>1.0406401560051376E-2</v>
      </c>
      <c r="X30" s="101">
        <f>Datos!U34*SQRT(12)</f>
        <v>1.3437199044391121E-2</v>
      </c>
      <c r="Y30" s="101">
        <f>Datos!V34*SQRT(12)</f>
        <v>2.8180849922074504E-2</v>
      </c>
    </row>
    <row r="31" spans="1:25" x14ac:dyDescent="0.2">
      <c r="B31" s="99"/>
      <c r="C31" s="137" t="s">
        <v>14</v>
      </c>
      <c r="D31" s="137"/>
      <c r="E31" s="137"/>
      <c r="F31" s="101">
        <f>Datos!C35*SQRT(12)</f>
        <v>2.0160878055442276E-2</v>
      </c>
      <c r="G31" s="101">
        <f>Datos!D35*SQRT(12)</f>
        <v>1.5020263899310167E-2</v>
      </c>
      <c r="H31" s="101">
        <f>Datos!E35*SQRT(12)</f>
        <v>1.9505584795896994E-2</v>
      </c>
      <c r="I31" s="101">
        <f>Datos!F35*SQRT(12)</f>
        <v>3.6735200205865931E-2</v>
      </c>
      <c r="J31" s="101">
        <f>Datos!G35*SQRT(12)</f>
        <v>1.3808091293346989E-2</v>
      </c>
      <c r="K31" s="101">
        <f>Datos!H35*SQRT(12)</f>
        <v>1.8725518225045038E-2</v>
      </c>
      <c r="L31" s="101">
        <f>Datos!I35*SQRT(12)</f>
        <v>1.3938552712894086E-2</v>
      </c>
      <c r="M31" s="101">
        <f>Datos!J35*SQRT(12)</f>
        <v>2.3730008593057249E-2</v>
      </c>
      <c r="N31" s="101">
        <f>Datos!K35*SQRT(12)</f>
        <v>1.9140976699358474E-2</v>
      </c>
      <c r="O31" s="101">
        <f>Datos!L35*SQRT(12)</f>
        <v>1.1166318728146508E-2</v>
      </c>
      <c r="P31" s="101">
        <f>Datos!M35*SQRT(12)</f>
        <v>2.1334820068420724E-3</v>
      </c>
      <c r="Q31" s="101">
        <f>Datos!N35*SQRT(12)</f>
        <v>2.0397625323121463E-2</v>
      </c>
      <c r="R31" s="101">
        <f>Datos!O35*SQRT(12)</f>
        <v>2.0778688194100038E-2</v>
      </c>
      <c r="S31" s="101">
        <f>Datos!P35*SQRT(12)</f>
        <v>5.486462380965387E-3</v>
      </c>
      <c r="T31" s="101">
        <f>Datos!Q35*SQRT(12)</f>
        <v>9.7062223109027311E-3</v>
      </c>
      <c r="U31" s="101">
        <f>Datos!R35*SQRT(12)</f>
        <v>8.0872394635019395E-3</v>
      </c>
      <c r="V31" s="101">
        <f>Datos!S35*SQRT(12)</f>
        <v>1.9389079836446589E-2</v>
      </c>
      <c r="W31" s="101">
        <f>Datos!T35*SQRT(12)</f>
        <v>5.6641623600193316E-3</v>
      </c>
      <c r="X31" s="101">
        <f>Datos!U35*SQRT(12)</f>
        <v>1.1598120733888037E-2</v>
      </c>
      <c r="Y31" s="101">
        <f>Datos!V35*SQRT(12)</f>
        <v>2.0726389586900963E-2</v>
      </c>
    </row>
    <row r="32" spans="1:25" x14ac:dyDescent="0.2">
      <c r="B32" s="99"/>
      <c r="C32" s="137" t="s">
        <v>3</v>
      </c>
      <c r="D32" s="137"/>
      <c r="E32" s="137"/>
      <c r="F32" s="101">
        <f>Datos!C36*SQRT(12)</f>
        <v>1.2341108293564506E-2</v>
      </c>
      <c r="G32" s="101">
        <f>Datos!D36*SQRT(12)</f>
        <v>1.2374966684752787E-2</v>
      </c>
      <c r="H32" s="101">
        <f>Datos!E36*SQRT(12)</f>
        <v>1.2588391932088213E-2</v>
      </c>
      <c r="I32" s="101">
        <f>Datos!F36*SQRT(12)</f>
        <v>1.3808091293346989E-2</v>
      </c>
      <c r="J32" s="101">
        <f>Datos!G36*SQRT(12)</f>
        <v>3.7856915246830693E-2</v>
      </c>
      <c r="K32" s="101">
        <f>Datos!H36*SQRT(12)</f>
        <v>1.6538992176477568E-2</v>
      </c>
      <c r="L32" s="101">
        <f>Datos!I36*SQRT(12)</f>
        <v>-5.055165038408002E-3</v>
      </c>
      <c r="M32" s="101">
        <f>Datos!J36*SQRT(12)</f>
        <v>8.5868530168466597E-3</v>
      </c>
      <c r="N32" s="101">
        <f>Datos!K36*SQRT(12)</f>
        <v>1.2672100195609498E-2</v>
      </c>
      <c r="O32" s="101">
        <f>Datos!L36*SQRT(12)</f>
        <v>7.0794255324471093E-3</v>
      </c>
      <c r="P32" s="101">
        <f>Datos!M36*SQRT(12)</f>
        <v>2.3392305761247307E-3</v>
      </c>
      <c r="Q32" s="101">
        <f>Datos!N36*SQRT(12)</f>
        <v>2.1538030820794331E-2</v>
      </c>
      <c r="R32" s="101">
        <f>Datos!O36*SQRT(12)</f>
        <v>1.5743704170115991E-2</v>
      </c>
      <c r="S32" s="101">
        <f>Datos!P36*SQRT(12)</f>
        <v>4.0334962006446764E-3</v>
      </c>
      <c r="T32" s="101">
        <f>Datos!Q36*SQRT(12)</f>
        <v>7.6186551777437305E-3</v>
      </c>
      <c r="U32" s="101">
        <f>Datos!R36*SQRT(12)</f>
        <v>1.0009162678654326E-2</v>
      </c>
      <c r="V32" s="101">
        <f>Datos!S36*SQRT(12)</f>
        <v>1.4428533232857364E-2</v>
      </c>
      <c r="W32" s="101">
        <f>Datos!T36*SQRT(12)</f>
        <v>5.6776799801619166E-3</v>
      </c>
      <c r="X32" s="101">
        <f>Datos!U36*SQRT(12)</f>
        <v>1.0911375254699103E-2</v>
      </c>
      <c r="Y32" s="101">
        <f>Datos!V36*SQRT(12)</f>
        <v>2.0169646377317427E-2</v>
      </c>
    </row>
    <row r="33" spans="2:25" x14ac:dyDescent="0.2">
      <c r="B33" s="99"/>
      <c r="C33" s="137" t="s">
        <v>7</v>
      </c>
      <c r="D33" s="137"/>
      <c r="E33" s="137"/>
      <c r="F33" s="101">
        <f>Datos!C37*SQRT(12)</f>
        <v>1.204065607722549E-2</v>
      </c>
      <c r="G33" s="101">
        <f>Datos!D37*SQRT(12)</f>
        <v>1.4452775051275315E-2</v>
      </c>
      <c r="H33" s="101">
        <f>Datos!E37*SQRT(12)</f>
        <v>2.9283954141915609E-2</v>
      </c>
      <c r="I33" s="101">
        <f>Datos!F37*SQRT(12)</f>
        <v>1.8725518225045038E-2</v>
      </c>
      <c r="J33" s="101">
        <f>Datos!G37*SQRT(12)</f>
        <v>1.6538992176477568E-2</v>
      </c>
      <c r="K33" s="101">
        <f>Datos!H37*SQRT(12)</f>
        <v>4.492917941900821E-2</v>
      </c>
      <c r="L33" s="101">
        <f>Datos!I37*SQRT(12)</f>
        <v>2.6869917588507289E-3</v>
      </c>
      <c r="M33" s="101">
        <f>Datos!J37*SQRT(12)</f>
        <v>2.3975717667611057E-2</v>
      </c>
      <c r="N33" s="101">
        <f>Datos!K37*SQRT(12)</f>
        <v>2.6706187098112233E-2</v>
      </c>
      <c r="O33" s="101">
        <f>Datos!L37*SQRT(12)</f>
        <v>1.0697696239766881E-2</v>
      </c>
      <c r="P33" s="101">
        <f>Datos!M37*SQRT(12)</f>
        <v>7.8265801165381364E-3</v>
      </c>
      <c r="Q33" s="101">
        <f>Datos!N37*SQRT(12)</f>
        <v>3.8516873789524272E-2</v>
      </c>
      <c r="R33" s="101">
        <f>Datos!O37*SQRT(12)</f>
        <v>2.9380300622070924E-2</v>
      </c>
      <c r="S33" s="101">
        <f>Datos!P37*SQRT(12)</f>
        <v>4.9376013342210309E-3</v>
      </c>
      <c r="T33" s="101">
        <f>Datos!Q37*SQRT(12)</f>
        <v>1.426739891547962E-2</v>
      </c>
      <c r="U33" s="101">
        <f>Datos!R37*SQRT(12)</f>
        <v>2.19222956622919E-2</v>
      </c>
      <c r="V33" s="101">
        <f>Datos!S37*SQRT(12)</f>
        <v>2.0536841167999812E-2</v>
      </c>
      <c r="W33" s="101">
        <f>Datos!T37*SQRT(12)</f>
        <v>1.2046961108964777E-2</v>
      </c>
      <c r="X33" s="101">
        <f>Datos!U37*SQRT(12)</f>
        <v>1.5985500894468454E-2</v>
      </c>
      <c r="Y33" s="101">
        <f>Datos!V37*SQRT(12)</f>
        <v>3.0136556949789142E-2</v>
      </c>
    </row>
    <row r="34" spans="2:25" x14ac:dyDescent="0.2">
      <c r="B34" s="99"/>
      <c r="C34" s="137" t="s">
        <v>5</v>
      </c>
      <c r="D34" s="137"/>
      <c r="E34" s="137"/>
      <c r="F34" s="101">
        <f>Datos!C38*SQRT(12)</f>
        <v>5.8824294756149663E-2</v>
      </c>
      <c r="G34" s="101">
        <f>Datos!D38*SQRT(12)</f>
        <v>1.3602736375740242E-2</v>
      </c>
      <c r="H34" s="101">
        <f>Datos!E38*SQRT(12)</f>
        <v>8.5149462479261716E-3</v>
      </c>
      <c r="I34" s="101">
        <f>Datos!F38*SQRT(12)</f>
        <v>1.3938552712894086E-2</v>
      </c>
      <c r="J34" s="101">
        <f>Datos!G38*SQRT(12)</f>
        <v>-5.055165038408002E-3</v>
      </c>
      <c r="K34" s="101">
        <f>Datos!H38*SQRT(12)</f>
        <v>2.6869917588507289E-3</v>
      </c>
      <c r="L34" s="101">
        <f>Datos!I38*SQRT(12)</f>
        <v>6.7384649034716998E-2</v>
      </c>
      <c r="M34" s="101">
        <f>Datos!J38*SQRT(12)</f>
        <v>2.1125901901336969E-2</v>
      </c>
      <c r="N34" s="101">
        <f>Datos!K38*SQRT(12)</f>
        <v>1.2313375501809337E-2</v>
      </c>
      <c r="O34" s="101">
        <f>Datos!L38*SQRT(12)</f>
        <v>1.0719753466261537E-2</v>
      </c>
      <c r="P34" s="101">
        <f>Datos!M38*SQRT(12)</f>
        <v>-2.4065871545724217E-3</v>
      </c>
      <c r="Q34" s="101">
        <f>Datos!N38*SQRT(12)</f>
        <v>-3.169150680758906E-4</v>
      </c>
      <c r="R34" s="101">
        <f>Datos!O38*SQRT(12)</f>
        <v>1.3923037914920883E-2</v>
      </c>
      <c r="S34" s="101">
        <f>Datos!P38*SQRT(12)</f>
        <v>1.8196063569871734E-3</v>
      </c>
      <c r="T34" s="101">
        <f>Datos!Q38*SQRT(12)</f>
        <v>6.1759665215446692E-3</v>
      </c>
      <c r="U34" s="101">
        <f>Datos!R38*SQRT(12)</f>
        <v>-2.0293127667146242E-3</v>
      </c>
      <c r="V34" s="101">
        <f>Datos!S38*SQRT(12)</f>
        <v>8.0234203386406813E-3</v>
      </c>
      <c r="W34" s="101">
        <f>Datos!T38*SQRT(12)</f>
        <v>4.1098436137374543E-3</v>
      </c>
      <c r="X34" s="101">
        <f>Datos!U38*SQRT(12)</f>
        <v>7.1471320198064573E-3</v>
      </c>
      <c r="Y34" s="101">
        <f>Datos!V38*SQRT(12)</f>
        <v>1.3377229261864177E-2</v>
      </c>
    </row>
    <row r="35" spans="2:25" x14ac:dyDescent="0.2">
      <c r="B35" s="99"/>
      <c r="C35" s="137" t="s">
        <v>9</v>
      </c>
      <c r="D35" s="137"/>
      <c r="E35" s="137"/>
      <c r="F35" s="101">
        <f>Datos!C39*SQRT(12)</f>
        <v>3.0429496923682044E-2</v>
      </c>
      <c r="G35" s="101">
        <f>Datos!D39*SQRT(12)</f>
        <v>1.8132631952662313E-2</v>
      </c>
      <c r="H35" s="101">
        <f>Datos!E39*SQRT(12)</f>
        <v>2.7650268370517168E-2</v>
      </c>
      <c r="I35" s="101">
        <f>Datos!F39*SQRT(12)</f>
        <v>2.3730008593057249E-2</v>
      </c>
      <c r="J35" s="101">
        <f>Datos!G39*SQRT(12)</f>
        <v>8.5868530168466597E-3</v>
      </c>
      <c r="K35" s="101">
        <f>Datos!H39*SQRT(12)</f>
        <v>2.3975717667611057E-2</v>
      </c>
      <c r="L35" s="101">
        <f>Datos!I39*SQRT(12)</f>
        <v>2.1125901901336969E-2</v>
      </c>
      <c r="M35" s="101">
        <f>Datos!J39*SQRT(12)</f>
        <v>4.8755623053236649E-2</v>
      </c>
      <c r="N35" s="101">
        <f>Datos!K39*SQRT(12)</f>
        <v>3.30709168836383E-2</v>
      </c>
      <c r="O35" s="101">
        <f>Datos!L39*SQRT(12)</f>
        <v>1.9660623164568958E-2</v>
      </c>
      <c r="P35" s="101">
        <f>Datos!M39*SQRT(12)</f>
        <v>4.699628182114707E-3</v>
      </c>
      <c r="Q35" s="101">
        <f>Datos!N39*SQRT(12)</f>
        <v>3.1471182055214805E-2</v>
      </c>
      <c r="R35" s="101">
        <f>Datos!O39*SQRT(12)</f>
        <v>3.3944653038475436E-2</v>
      </c>
      <c r="S35" s="101">
        <f>Datos!P39*SQRT(12)</f>
        <v>7.5549938425237256E-3</v>
      </c>
      <c r="T35" s="101">
        <f>Datos!Q39*SQRT(12)</f>
        <v>1.6637094057268421E-2</v>
      </c>
      <c r="U35" s="101">
        <f>Datos!R39*SQRT(12)</f>
        <v>1.9487187661931339E-2</v>
      </c>
      <c r="V35" s="101">
        <f>Datos!S39*SQRT(12)</f>
        <v>1.8625179752126426E-2</v>
      </c>
      <c r="W35" s="101">
        <f>Datos!T39*SQRT(12)</f>
        <v>1.2031776483848454E-2</v>
      </c>
      <c r="X35" s="101">
        <f>Datos!U39*SQRT(12)</f>
        <v>1.5493968062677358E-2</v>
      </c>
      <c r="Y35" s="101">
        <f>Datos!V39*SQRT(12)</f>
        <v>3.0667584785347E-2</v>
      </c>
    </row>
    <row r="36" spans="2:25" x14ac:dyDescent="0.2">
      <c r="B36" s="99"/>
      <c r="C36" s="137" t="s">
        <v>11</v>
      </c>
      <c r="D36" s="137"/>
      <c r="E36" s="137"/>
      <c r="F36" s="101">
        <f>Datos!C40*SQRT(12)</f>
        <v>1.4925549084234043E-2</v>
      </c>
      <c r="G36" s="101">
        <f>Datos!D40*SQRT(12)</f>
        <v>1.5153347279552913E-2</v>
      </c>
      <c r="H36" s="101">
        <f>Datos!E40*SQRT(12)</f>
        <v>2.6681669428651619E-2</v>
      </c>
      <c r="I36" s="101">
        <f>Datos!F40*SQRT(12)</f>
        <v>1.9140976699358474E-2</v>
      </c>
      <c r="J36" s="101">
        <f>Datos!G40*SQRT(12)</f>
        <v>1.2672100195609498E-2</v>
      </c>
      <c r="K36" s="101">
        <f>Datos!H40*SQRT(12)</f>
        <v>2.6706187098112233E-2</v>
      </c>
      <c r="L36" s="101">
        <f>Datos!I40*SQRT(12)</f>
        <v>1.2313375501809337E-2</v>
      </c>
      <c r="M36" s="101">
        <f>Datos!J40*SQRT(12)</f>
        <v>3.30709168836383E-2</v>
      </c>
      <c r="N36" s="101">
        <f>Datos!K40*SQRT(12)</f>
        <v>3.3648737502604498E-2</v>
      </c>
      <c r="O36" s="101">
        <f>Datos!L40*SQRT(12)</f>
        <v>1.310925881377757E-2</v>
      </c>
      <c r="P36" s="101">
        <f>Datos!M40*SQRT(12)</f>
        <v>4.2156458327620256E-3</v>
      </c>
      <c r="Q36" s="101">
        <f>Datos!N40*SQRT(12)</f>
        <v>3.2442886500017983E-2</v>
      </c>
      <c r="R36" s="101">
        <f>Datos!O40*SQRT(12)</f>
        <v>3.0043166810134123E-2</v>
      </c>
      <c r="S36" s="101">
        <f>Datos!P40*SQRT(12)</f>
        <v>4.629904321936773E-3</v>
      </c>
      <c r="T36" s="101">
        <f>Datos!Q40*SQRT(12)</f>
        <v>1.3946498477408397E-2</v>
      </c>
      <c r="U36" s="101">
        <f>Datos!R40*SQRT(12)</f>
        <v>2.021564494376631E-2</v>
      </c>
      <c r="V36" s="101">
        <f>Datos!S40*SQRT(12)</f>
        <v>1.8473897209096844E-2</v>
      </c>
      <c r="W36" s="101">
        <f>Datos!T40*SQRT(12)</f>
        <v>9.0911040015941771E-3</v>
      </c>
      <c r="X36" s="101">
        <f>Datos!U40*SQRT(12)</f>
        <v>1.454580540428268E-2</v>
      </c>
      <c r="Y36" s="101">
        <f>Datos!V40*SQRT(12)</f>
        <v>2.7337080302454575E-2</v>
      </c>
    </row>
    <row r="37" spans="2:25" x14ac:dyDescent="0.2">
      <c r="B37" s="99"/>
      <c r="C37" s="137" t="s">
        <v>4</v>
      </c>
      <c r="D37" s="137"/>
      <c r="E37" s="137"/>
      <c r="F37" s="101">
        <f>Datos!C41*SQRT(12)</f>
        <v>2.4119023744535794E-2</v>
      </c>
      <c r="G37" s="101">
        <f>Datos!D41*SQRT(12)</f>
        <v>1.2396960665242535E-2</v>
      </c>
      <c r="H37" s="101">
        <f>Datos!E41*SQRT(12)</f>
        <v>1.4048954518483292E-2</v>
      </c>
      <c r="I37" s="101">
        <f>Datos!F41*SQRT(12)</f>
        <v>1.1166318728146508E-2</v>
      </c>
      <c r="J37" s="101">
        <f>Datos!G41*SQRT(12)</f>
        <v>7.0794255324471093E-3</v>
      </c>
      <c r="K37" s="101">
        <f>Datos!H41*SQRT(12)</f>
        <v>1.0697696239766881E-2</v>
      </c>
      <c r="L37" s="101">
        <f>Datos!I41*SQRT(12)</f>
        <v>1.0719753466261537E-2</v>
      </c>
      <c r="M37" s="101">
        <f>Datos!J41*SQRT(12)</f>
        <v>1.9660623164568958E-2</v>
      </c>
      <c r="N37" s="101">
        <f>Datos!K41*SQRT(12)</f>
        <v>1.310925881377757E-2</v>
      </c>
      <c r="O37" s="101">
        <f>Datos!L41*SQRT(12)</f>
        <v>2.0294204037452072E-2</v>
      </c>
      <c r="P37" s="101">
        <f>Datos!M41*SQRT(12)</f>
        <v>3.7428396815446766E-3</v>
      </c>
      <c r="Q37" s="101">
        <f>Datos!N41*SQRT(12)</f>
        <v>6.7460499175995472E-3</v>
      </c>
      <c r="R37" s="101">
        <f>Datos!O41*SQRT(12)</f>
        <v>1.8133743772430828E-2</v>
      </c>
      <c r="S37" s="101">
        <f>Datos!P41*SQRT(12)</f>
        <v>5.0191054974921354E-3</v>
      </c>
      <c r="T37" s="101">
        <f>Datos!Q41*SQRT(12)</f>
        <v>8.6071850561844979E-3</v>
      </c>
      <c r="U37" s="101">
        <f>Datos!R41*SQRT(12)</f>
        <v>7.5167540888906306E-3</v>
      </c>
      <c r="V37" s="101">
        <f>Datos!S41*SQRT(12)</f>
        <v>1.0589383254678699E-2</v>
      </c>
      <c r="W37" s="101">
        <f>Datos!T41*SQRT(12)</f>
        <v>8.1505400666916934E-3</v>
      </c>
      <c r="X37" s="101">
        <f>Datos!U41*SQRT(12)</f>
        <v>8.336904975298402E-3</v>
      </c>
      <c r="Y37" s="101">
        <f>Datos!V41*SQRT(12)</f>
        <v>1.9291537964531758E-2</v>
      </c>
    </row>
    <row r="38" spans="2:25" x14ac:dyDescent="0.2">
      <c r="B38" s="99"/>
      <c r="C38" s="137" t="s">
        <v>21</v>
      </c>
      <c r="D38" s="137"/>
      <c r="E38" s="137"/>
      <c r="F38" s="101">
        <f>Datos!C42*SQRT(12)</f>
        <v>-1.9264926655991432E-3</v>
      </c>
      <c r="G38" s="101">
        <f>Datos!D42*SQRT(12)</f>
        <v>2.5813897569599165E-3</v>
      </c>
      <c r="H38" s="101">
        <f>Datos!E42*SQRT(12)</f>
        <v>6.4460722484782742E-3</v>
      </c>
      <c r="I38" s="101">
        <f>Datos!F42*SQRT(12)</f>
        <v>2.1334820068420724E-3</v>
      </c>
      <c r="J38" s="101">
        <f>Datos!G42*SQRT(12)</f>
        <v>2.3392305761247307E-3</v>
      </c>
      <c r="K38" s="101">
        <f>Datos!H42*SQRT(12)</f>
        <v>7.8265801165381364E-3</v>
      </c>
      <c r="L38" s="101">
        <f>Datos!I42*SQRT(12)</f>
        <v>-2.4065871545724217E-3</v>
      </c>
      <c r="M38" s="101">
        <f>Datos!J42*SQRT(12)</f>
        <v>4.699628182114707E-3</v>
      </c>
      <c r="N38" s="101">
        <f>Datos!K42*SQRT(12)</f>
        <v>4.2156458327620256E-3</v>
      </c>
      <c r="O38" s="101">
        <f>Datos!L42*SQRT(12)</f>
        <v>3.7428396815446766E-3</v>
      </c>
      <c r="P38" s="101">
        <f>Datos!M42*SQRT(12)</f>
        <v>1.2300212570930814E-2</v>
      </c>
      <c r="Q38" s="101">
        <f>Datos!N42*SQRT(12)</f>
        <v>7.8154864198050292E-3</v>
      </c>
      <c r="R38" s="101">
        <f>Datos!O42*SQRT(12)</f>
        <v>5.2033063357288948E-3</v>
      </c>
      <c r="S38" s="101">
        <f>Datos!P42*SQRT(12)</f>
        <v>2.3349221366125777E-3</v>
      </c>
      <c r="T38" s="101">
        <f>Datos!Q42*SQRT(12)</f>
        <v>4.6727036564781577E-3</v>
      </c>
      <c r="U38" s="101">
        <f>Datos!R42*SQRT(12)</f>
        <v>3.7942359919911905E-3</v>
      </c>
      <c r="V38" s="101">
        <f>Datos!S42*SQRT(12)</f>
        <v>3.3583598996411446E-3</v>
      </c>
      <c r="W38" s="101">
        <f>Datos!T42*SQRT(12)</f>
        <v>4.5045497797943828E-3</v>
      </c>
      <c r="X38" s="101">
        <f>Datos!U42*SQRT(12)</f>
        <v>3.4039756155131383E-3</v>
      </c>
      <c r="Y38" s="101">
        <f>Datos!V42*SQRT(12)</f>
        <v>3.1397236180063133E-3</v>
      </c>
    </row>
    <row r="39" spans="2:25" x14ac:dyDescent="0.2">
      <c r="B39" s="99"/>
      <c r="C39" s="137" t="s">
        <v>19</v>
      </c>
      <c r="D39" s="137"/>
      <c r="E39" s="137"/>
      <c r="F39" s="101">
        <f>Datos!C43*SQRT(12)</f>
        <v>4.9809797634174698E-3</v>
      </c>
      <c r="G39" s="101">
        <f>Datos!D43*SQRT(12)</f>
        <v>1.6000256656688642E-2</v>
      </c>
      <c r="H39" s="101">
        <f>Datos!E43*SQRT(12)</f>
        <v>3.6446690043917498E-2</v>
      </c>
      <c r="I39" s="101">
        <f>Datos!F43*SQRT(12)</f>
        <v>2.0397625323121463E-2</v>
      </c>
      <c r="J39" s="101">
        <f>Datos!G43*SQRT(12)</f>
        <v>2.1538030820794331E-2</v>
      </c>
      <c r="K39" s="101">
        <f>Datos!H43*SQRT(12)</f>
        <v>3.8516873789524272E-2</v>
      </c>
      <c r="L39" s="101">
        <f>Datos!I43*SQRT(12)</f>
        <v>-3.169150680758906E-4</v>
      </c>
      <c r="M39" s="101">
        <f>Datos!J43*SQRT(12)</f>
        <v>3.1471182055214805E-2</v>
      </c>
      <c r="N39" s="101">
        <f>Datos!K43*SQRT(12)</f>
        <v>3.2442886500017983E-2</v>
      </c>
      <c r="O39" s="101">
        <f>Datos!L43*SQRT(12)</f>
        <v>6.7460499175995472E-3</v>
      </c>
      <c r="P39" s="101">
        <f>Datos!M43*SQRT(12)</f>
        <v>7.8154864198050292E-3</v>
      </c>
      <c r="Q39" s="101">
        <f>Datos!N43*SQRT(12)</f>
        <v>0.10072358939264571</v>
      </c>
      <c r="R39" s="101">
        <f>Datos!O43*SQRT(12)</f>
        <v>2.7603791323700215E-2</v>
      </c>
      <c r="S39" s="101">
        <f>Datos!P43*SQRT(12)</f>
        <v>1.8477336588998174E-3</v>
      </c>
      <c r="T39" s="101">
        <f>Datos!Q43*SQRT(12)</f>
        <v>1.566293990588933E-2</v>
      </c>
      <c r="U39" s="101">
        <f>Datos!R43*SQRT(12)</f>
        <v>4.0410463460488835E-2</v>
      </c>
      <c r="V39" s="101">
        <f>Datos!S43*SQRT(12)</f>
        <v>1.5439503347332895E-2</v>
      </c>
      <c r="W39" s="101">
        <f>Datos!T43*SQRT(12)</f>
        <v>9.8706342082284723E-3</v>
      </c>
      <c r="X39" s="101">
        <f>Datos!U43*SQRT(12)</f>
        <v>1.8837477580396993E-2</v>
      </c>
      <c r="Y39" s="101">
        <f>Datos!V43*SQRT(12)</f>
        <v>2.342788400325975E-2</v>
      </c>
    </row>
    <row r="40" spans="2:25" x14ac:dyDescent="0.2">
      <c r="B40" s="99"/>
      <c r="C40" s="137" t="s">
        <v>15</v>
      </c>
      <c r="D40" s="137"/>
      <c r="E40" s="137"/>
      <c r="F40" s="101">
        <f>Datos!C44*SQRT(12)</f>
        <v>2.4805478369450896E-2</v>
      </c>
      <c r="G40" s="101">
        <f>Datos!D44*SQRT(12)</f>
        <v>2.2345864134104634E-2</v>
      </c>
      <c r="H40" s="101">
        <f>Datos!E44*SQRT(12)</f>
        <v>2.7573635984192733E-2</v>
      </c>
      <c r="I40" s="101">
        <f>Datos!F44*SQRT(12)</f>
        <v>2.0778688194100038E-2</v>
      </c>
      <c r="J40" s="101">
        <f>Datos!G44*SQRT(12)</f>
        <v>1.5743704170115991E-2</v>
      </c>
      <c r="K40" s="101">
        <f>Datos!H44*SQRT(12)</f>
        <v>2.9380300622070924E-2</v>
      </c>
      <c r="L40" s="101">
        <f>Datos!I44*SQRT(12)</f>
        <v>1.3923037914920883E-2</v>
      </c>
      <c r="M40" s="101">
        <f>Datos!J44*SQRT(12)</f>
        <v>3.3944653038475436E-2</v>
      </c>
      <c r="N40" s="101">
        <f>Datos!K44*SQRT(12)</f>
        <v>3.0043166810134123E-2</v>
      </c>
      <c r="O40" s="101">
        <f>Datos!L44*SQRT(12)</f>
        <v>1.8133743772430828E-2</v>
      </c>
      <c r="P40" s="101">
        <f>Datos!M44*SQRT(12)</f>
        <v>5.2033063357288948E-3</v>
      </c>
      <c r="Q40" s="101">
        <f>Datos!N44*SQRT(12)</f>
        <v>2.7603791323700215E-2</v>
      </c>
      <c r="R40" s="101">
        <f>Datos!O44*SQRT(12)</f>
        <v>5.2043035223103121E-2</v>
      </c>
      <c r="S40" s="101">
        <f>Datos!P44*SQRT(12)</f>
        <v>7.0704476607514046E-3</v>
      </c>
      <c r="T40" s="101">
        <f>Datos!Q44*SQRT(12)</f>
        <v>1.5298855064646653E-2</v>
      </c>
      <c r="U40" s="101">
        <f>Datos!R44*SQRT(12)</f>
        <v>1.6407025723394125E-2</v>
      </c>
      <c r="V40" s="101">
        <f>Datos!S44*SQRT(12)</f>
        <v>2.204236631199593E-2</v>
      </c>
      <c r="W40" s="101">
        <f>Datos!T44*SQRT(12)</f>
        <v>9.4814873346765593E-3</v>
      </c>
      <c r="X40" s="101">
        <f>Datos!U44*SQRT(12)</f>
        <v>1.570400627431285E-2</v>
      </c>
      <c r="Y40" s="101">
        <f>Datos!V44*SQRT(12)</f>
        <v>3.6199208690493451E-2</v>
      </c>
    </row>
    <row r="41" spans="2:25" x14ac:dyDescent="0.2">
      <c r="B41" s="99"/>
      <c r="C41" s="137" t="s">
        <v>8</v>
      </c>
      <c r="D41" s="137"/>
      <c r="E41" s="137"/>
      <c r="F41" s="101">
        <f>Datos!C45*SQRT(12)</f>
        <v>1.1760321737463284E-2</v>
      </c>
      <c r="G41" s="101">
        <f>Datos!D45*SQRT(12)</f>
        <v>5.2321557205418428E-3</v>
      </c>
      <c r="H41" s="101">
        <f>Datos!E45*SQRT(12)</f>
        <v>4.1262371573535378E-3</v>
      </c>
      <c r="I41" s="101">
        <f>Datos!F45*SQRT(12)</f>
        <v>5.486462380965387E-3</v>
      </c>
      <c r="J41" s="101">
        <f>Datos!G45*SQRT(12)</f>
        <v>4.0334962006446764E-3</v>
      </c>
      <c r="K41" s="101">
        <f>Datos!H45*SQRT(12)</f>
        <v>4.9376013342210309E-3</v>
      </c>
      <c r="L41" s="101">
        <f>Datos!I45*SQRT(12)</f>
        <v>1.8196063569871734E-3</v>
      </c>
      <c r="M41" s="101">
        <f>Datos!J45*SQRT(12)</f>
        <v>7.5549938425237256E-3</v>
      </c>
      <c r="N41" s="101">
        <f>Datos!K45*SQRT(12)</f>
        <v>4.629904321936773E-3</v>
      </c>
      <c r="O41" s="101">
        <f>Datos!L45*SQRT(12)</f>
        <v>5.0191054974921354E-3</v>
      </c>
      <c r="P41" s="101">
        <f>Datos!M45*SQRT(12)</f>
        <v>2.3349221366125777E-3</v>
      </c>
      <c r="Q41" s="101">
        <f>Datos!N45*SQRT(12)</f>
        <v>1.8477336588998174E-3</v>
      </c>
      <c r="R41" s="101">
        <f>Datos!O45*SQRT(12)</f>
        <v>7.0704476607514046E-3</v>
      </c>
      <c r="S41" s="101">
        <f>Datos!P45*SQRT(12)</f>
        <v>7.6598982048036394E-3</v>
      </c>
      <c r="T41" s="101">
        <f>Datos!Q45*SQRT(12)</f>
        <v>3.4954530501585097E-3</v>
      </c>
      <c r="U41" s="101">
        <f>Datos!R45*SQRT(12)</f>
        <v>3.7236333060353642E-3</v>
      </c>
      <c r="V41" s="101">
        <f>Datos!S45*SQRT(12)</f>
        <v>5.2958286460506902E-3</v>
      </c>
      <c r="W41" s="101">
        <f>Datos!T45*SQRT(12)</f>
        <v>4.2597451307717889E-3</v>
      </c>
      <c r="X41" s="101">
        <f>Datos!U45*SQRT(12)</f>
        <v>4.0199558434905434E-3</v>
      </c>
      <c r="Y41" s="101">
        <f>Datos!V45*SQRT(12)</f>
        <v>9.5757921627745504E-3</v>
      </c>
    </row>
    <row r="42" spans="2:25" x14ac:dyDescent="0.2">
      <c r="B42" s="99"/>
      <c r="C42" s="137" t="s">
        <v>18</v>
      </c>
      <c r="D42" s="137"/>
      <c r="E42" s="137"/>
      <c r="F42" s="101">
        <f>Datos!C46*SQRT(12)</f>
        <v>9.3611668831450664E-3</v>
      </c>
      <c r="G42" s="101">
        <f>Datos!D46*SQRT(12)</f>
        <v>9.3443537131644282E-3</v>
      </c>
      <c r="H42" s="101">
        <f>Datos!E46*SQRT(12)</f>
        <v>1.3157550256025495E-2</v>
      </c>
      <c r="I42" s="101">
        <f>Datos!F46*SQRT(12)</f>
        <v>9.7062223109027311E-3</v>
      </c>
      <c r="J42" s="101">
        <f>Datos!G46*SQRT(12)</f>
        <v>7.6186551777437305E-3</v>
      </c>
      <c r="K42" s="101">
        <f>Datos!H46*SQRT(12)</f>
        <v>1.426739891547962E-2</v>
      </c>
      <c r="L42" s="101">
        <f>Datos!I46*SQRT(12)</f>
        <v>6.1759665215446692E-3</v>
      </c>
      <c r="M42" s="101">
        <f>Datos!J46*SQRT(12)</f>
        <v>1.6637094057268421E-2</v>
      </c>
      <c r="N42" s="101">
        <f>Datos!K46*SQRT(12)</f>
        <v>1.3946498477408397E-2</v>
      </c>
      <c r="O42" s="101">
        <f>Datos!L46*SQRT(12)</f>
        <v>8.6071850561844979E-3</v>
      </c>
      <c r="P42" s="101">
        <f>Datos!M46*SQRT(12)</f>
        <v>4.6727036564781577E-3</v>
      </c>
      <c r="Q42" s="101">
        <f>Datos!N46*SQRT(12)</f>
        <v>1.566293990588933E-2</v>
      </c>
      <c r="R42" s="101">
        <f>Datos!O46*SQRT(12)</f>
        <v>1.5298855064646653E-2</v>
      </c>
      <c r="S42" s="101">
        <f>Datos!P46*SQRT(12)</f>
        <v>3.4954530501585097E-3</v>
      </c>
      <c r="T42" s="101">
        <f>Datos!Q46*SQRT(12)</f>
        <v>1.2880109802676969E-2</v>
      </c>
      <c r="U42" s="101">
        <f>Datos!R46*SQRT(12)</f>
        <v>1.2363377291844401E-2</v>
      </c>
      <c r="V42" s="101">
        <f>Datos!S46*SQRT(12)</f>
        <v>1.0474641378820218E-2</v>
      </c>
      <c r="W42" s="101">
        <f>Datos!T46*SQRT(12)</f>
        <v>5.8290891517777128E-3</v>
      </c>
      <c r="X42" s="101">
        <f>Datos!U46*SQRT(12)</f>
        <v>1.0220732181966818E-2</v>
      </c>
      <c r="Y42" s="101">
        <f>Datos!V46*SQRT(12)</f>
        <v>1.4324729464615485E-2</v>
      </c>
    </row>
    <row r="43" spans="2:25" x14ac:dyDescent="0.2">
      <c r="B43" s="99"/>
      <c r="C43" s="137" t="s">
        <v>20</v>
      </c>
      <c r="D43" s="137"/>
      <c r="E43" s="137"/>
      <c r="F43" s="101">
        <f>Datos!C47*SQRT(12)</f>
        <v>-2.7876543708404335E-3</v>
      </c>
      <c r="G43" s="101">
        <f>Datos!D47*SQRT(12)</f>
        <v>7.1612149290349193E-3</v>
      </c>
      <c r="H43" s="101">
        <f>Datos!E47*SQRT(12)</f>
        <v>2.2208047832995296E-2</v>
      </c>
      <c r="I43" s="101">
        <f>Datos!F47*SQRT(12)</f>
        <v>8.0872394635019395E-3</v>
      </c>
      <c r="J43" s="101">
        <f>Datos!G47*SQRT(12)</f>
        <v>1.0009162678654326E-2</v>
      </c>
      <c r="K43" s="101">
        <f>Datos!H47*SQRT(12)</f>
        <v>2.19222956622919E-2</v>
      </c>
      <c r="L43" s="101">
        <f>Datos!I47*SQRT(12)</f>
        <v>-2.0293127667146242E-3</v>
      </c>
      <c r="M43" s="101">
        <f>Datos!J47*SQRT(12)</f>
        <v>1.9487187661931339E-2</v>
      </c>
      <c r="N43" s="101">
        <f>Datos!K47*SQRT(12)</f>
        <v>2.021564494376631E-2</v>
      </c>
      <c r="O43" s="101">
        <f>Datos!L47*SQRT(12)</f>
        <v>7.5167540888906306E-3</v>
      </c>
      <c r="P43" s="101">
        <f>Datos!M47*SQRT(12)</f>
        <v>3.7942359919911905E-3</v>
      </c>
      <c r="Q43" s="101">
        <f>Datos!N47*SQRT(12)</f>
        <v>4.0410463460488835E-2</v>
      </c>
      <c r="R43" s="101">
        <f>Datos!O47*SQRT(12)</f>
        <v>1.6407025723394125E-2</v>
      </c>
      <c r="S43" s="101">
        <f>Datos!P47*SQRT(12)</f>
        <v>3.7236333060353642E-3</v>
      </c>
      <c r="T43" s="101">
        <f>Datos!Q47*SQRT(12)</f>
        <v>1.2363377291844401E-2</v>
      </c>
      <c r="U43" s="101">
        <f>Datos!R47*SQRT(12)</f>
        <v>4.3160535028432513E-2</v>
      </c>
      <c r="V43" s="101">
        <f>Datos!S47*SQRT(12)</f>
        <v>1.4392402744078306E-2</v>
      </c>
      <c r="W43" s="101">
        <f>Datos!T47*SQRT(12)</f>
        <v>8.1966693286873588E-3</v>
      </c>
      <c r="X43" s="101">
        <f>Datos!U47*SQRT(12)</f>
        <v>1.3134983011225532E-2</v>
      </c>
      <c r="Y43" s="101">
        <f>Datos!V47*SQRT(12)</f>
        <v>1.7437563509962565E-2</v>
      </c>
    </row>
    <row r="44" spans="2:25" x14ac:dyDescent="0.2">
      <c r="B44" s="99"/>
      <c r="C44" s="137" t="s">
        <v>17</v>
      </c>
      <c r="D44" s="137"/>
      <c r="E44" s="137"/>
      <c r="F44" s="101">
        <f>Datos!C48*SQRT(12)</f>
        <v>1.8657869920831426E-2</v>
      </c>
      <c r="G44" s="101">
        <f>Datos!D48*SQRT(12)</f>
        <v>1.3034846313121842E-2</v>
      </c>
      <c r="H44" s="101">
        <f>Datos!E48*SQRT(12)</f>
        <v>1.8904475472809983E-2</v>
      </c>
      <c r="I44" s="101">
        <f>Datos!F48*SQRT(12)</f>
        <v>1.9389079836446589E-2</v>
      </c>
      <c r="J44" s="101">
        <f>Datos!G48*SQRT(12)</f>
        <v>1.4428533232857364E-2</v>
      </c>
      <c r="K44" s="101">
        <f>Datos!H48*SQRT(12)</f>
        <v>2.0536841167999812E-2</v>
      </c>
      <c r="L44" s="101">
        <f>Datos!I48*SQRT(12)</f>
        <v>8.0234203386406813E-3</v>
      </c>
      <c r="M44" s="101">
        <f>Datos!J48*SQRT(12)</f>
        <v>1.8625179752126426E-2</v>
      </c>
      <c r="N44" s="101">
        <f>Datos!K48*SQRT(12)</f>
        <v>1.8473897209096844E-2</v>
      </c>
      <c r="O44" s="101">
        <f>Datos!L48*SQRT(12)</f>
        <v>1.0589383254678699E-2</v>
      </c>
      <c r="P44" s="101">
        <f>Datos!M48*SQRT(12)</f>
        <v>3.3583598996411446E-3</v>
      </c>
      <c r="Q44" s="101">
        <f>Datos!N48*SQRT(12)</f>
        <v>1.5439503347332895E-2</v>
      </c>
      <c r="R44" s="101">
        <f>Datos!O48*SQRT(12)</f>
        <v>2.204236631199593E-2</v>
      </c>
      <c r="S44" s="101">
        <f>Datos!P48*SQRT(12)</f>
        <v>5.2958286460506902E-3</v>
      </c>
      <c r="T44" s="101">
        <f>Datos!Q48*SQRT(12)</f>
        <v>1.0474641378820218E-2</v>
      </c>
      <c r="U44" s="101">
        <f>Datos!R48*SQRT(12)</f>
        <v>1.4392402744078306E-2</v>
      </c>
      <c r="V44" s="101">
        <f>Datos!S48*SQRT(12)</f>
        <v>3.0129204756973314E-2</v>
      </c>
      <c r="W44" s="101">
        <f>Datos!T48*SQRT(12)</f>
        <v>6.9591235410496159E-3</v>
      </c>
      <c r="X44" s="101">
        <f>Datos!U48*SQRT(12)</f>
        <v>1.4203818046181005E-2</v>
      </c>
      <c r="Y44" s="101">
        <f>Datos!V48*SQRT(12)</f>
        <v>2.146279657063685E-2</v>
      </c>
    </row>
    <row r="45" spans="2:25" x14ac:dyDescent="0.2">
      <c r="B45" s="99"/>
      <c r="C45" s="137" t="s">
        <v>6</v>
      </c>
      <c r="D45" s="137"/>
      <c r="E45" s="137"/>
      <c r="F45" s="101">
        <f>Datos!C49*SQRT(12)</f>
        <v>1.4943371512422234E-2</v>
      </c>
      <c r="G45" s="101">
        <f>Datos!D49*SQRT(12)</f>
        <v>6.0074389972735202E-3</v>
      </c>
      <c r="H45" s="101">
        <f>Datos!E49*SQRT(12)</f>
        <v>1.0406401560051376E-2</v>
      </c>
      <c r="I45" s="101">
        <f>Datos!F49*SQRT(12)</f>
        <v>5.6641623600193316E-3</v>
      </c>
      <c r="J45" s="101">
        <f>Datos!G49*SQRT(12)</f>
        <v>5.6776799801619166E-3</v>
      </c>
      <c r="K45" s="101">
        <f>Datos!H49*SQRT(12)</f>
        <v>1.2046961108964777E-2</v>
      </c>
      <c r="L45" s="101">
        <f>Datos!I49*SQRT(12)</f>
        <v>4.1098436137374543E-3</v>
      </c>
      <c r="M45" s="101">
        <f>Datos!J49*SQRT(12)</f>
        <v>1.2031776483848454E-2</v>
      </c>
      <c r="N45" s="101">
        <f>Datos!K49*SQRT(12)</f>
        <v>9.0911040015941771E-3</v>
      </c>
      <c r="O45" s="101">
        <f>Datos!L49*SQRT(12)</f>
        <v>8.1505400666916934E-3</v>
      </c>
      <c r="P45" s="101">
        <f>Datos!M49*SQRT(12)</f>
        <v>4.5045497797943828E-3</v>
      </c>
      <c r="Q45" s="101">
        <f>Datos!N49*SQRT(12)</f>
        <v>9.8706342082284723E-3</v>
      </c>
      <c r="R45" s="101">
        <f>Datos!O49*SQRT(12)</f>
        <v>9.4814873346765593E-3</v>
      </c>
      <c r="S45" s="101">
        <f>Datos!P49*SQRT(12)</f>
        <v>4.2597451307717889E-3</v>
      </c>
      <c r="T45" s="101">
        <f>Datos!Q49*SQRT(12)</f>
        <v>5.8290891517777128E-3</v>
      </c>
      <c r="U45" s="101">
        <f>Datos!R49*SQRT(12)</f>
        <v>8.1966693286873588E-3</v>
      </c>
      <c r="V45" s="101">
        <f>Datos!S49*SQRT(12)</f>
        <v>6.9591235410496159E-3</v>
      </c>
      <c r="W45" s="101">
        <f>Datos!T49*SQRT(12)</f>
        <v>1.207529382349173E-2</v>
      </c>
      <c r="X45" s="101">
        <f>Datos!U49*SQRT(12)</f>
        <v>7.2037545169285813E-3</v>
      </c>
      <c r="Y45" s="101">
        <f>Datos!V49*SQRT(12)</f>
        <v>1.3745922148196222E-2</v>
      </c>
    </row>
    <row r="46" spans="2:25" x14ac:dyDescent="0.2">
      <c r="B46" s="99"/>
      <c r="C46" s="137" t="s">
        <v>10</v>
      </c>
      <c r="D46" s="137"/>
      <c r="E46" s="137"/>
      <c r="F46" s="101">
        <f>Datos!C50*SQRT(12)</f>
        <v>1.0640511733204272E-2</v>
      </c>
      <c r="G46" s="101">
        <f>Datos!D50*SQRT(12)</f>
        <v>1.0364105087523071E-2</v>
      </c>
      <c r="H46" s="101">
        <f>Datos!E50*SQRT(12)</f>
        <v>1.3437199044391121E-2</v>
      </c>
      <c r="I46" s="101">
        <f>Datos!F50*SQRT(12)</f>
        <v>1.1598120733888037E-2</v>
      </c>
      <c r="J46" s="101">
        <f>Datos!G50*SQRT(12)</f>
        <v>1.0911375254699103E-2</v>
      </c>
      <c r="K46" s="101">
        <f>Datos!H50*SQRT(12)</f>
        <v>1.5985500894468454E-2</v>
      </c>
      <c r="L46" s="101">
        <f>Datos!I50*SQRT(12)</f>
        <v>7.1471320198064573E-3</v>
      </c>
      <c r="M46" s="101">
        <f>Datos!J50*SQRT(12)</f>
        <v>1.5493968062677358E-2</v>
      </c>
      <c r="N46" s="101">
        <f>Datos!K50*SQRT(12)</f>
        <v>1.454580540428268E-2</v>
      </c>
      <c r="O46" s="101">
        <f>Datos!L50*SQRT(12)</f>
        <v>8.336904975298402E-3</v>
      </c>
      <c r="P46" s="101">
        <f>Datos!M50*SQRT(12)</f>
        <v>3.4039756155131383E-3</v>
      </c>
      <c r="Q46" s="101">
        <f>Datos!N50*SQRT(12)</f>
        <v>1.8837477580396993E-2</v>
      </c>
      <c r="R46" s="101">
        <f>Datos!O50*SQRT(12)</f>
        <v>1.570400627431285E-2</v>
      </c>
      <c r="S46" s="101">
        <f>Datos!P50*SQRT(12)</f>
        <v>4.0199558434905434E-3</v>
      </c>
      <c r="T46" s="101">
        <f>Datos!Q50*SQRT(12)</f>
        <v>1.0220732181966818E-2</v>
      </c>
      <c r="U46" s="101">
        <f>Datos!R50*SQRT(12)</f>
        <v>1.3134983011225532E-2</v>
      </c>
      <c r="V46" s="101">
        <f>Datos!S50*SQRT(12)</f>
        <v>1.4203818046181005E-2</v>
      </c>
      <c r="W46" s="101">
        <f>Datos!T50*SQRT(12)</f>
        <v>7.2037545169285813E-3</v>
      </c>
      <c r="X46" s="101">
        <f>Datos!U50*SQRT(12)</f>
        <v>2.0070865826207766E-2</v>
      </c>
      <c r="Y46" s="101">
        <f>Datos!V50*SQRT(12)</f>
        <v>1.6883616434120823E-2</v>
      </c>
    </row>
    <row r="47" spans="2:25" ht="16" thickBot="1" x14ac:dyDescent="0.25">
      <c r="B47" s="103"/>
      <c r="C47" s="138" t="s">
        <v>13</v>
      </c>
      <c r="D47" s="138"/>
      <c r="E47" s="138"/>
      <c r="F47" s="101">
        <f>Datos!C51*SQRT(12)</f>
        <v>2.7137168615659162E-2</v>
      </c>
      <c r="G47" s="101">
        <f>Datos!D51*SQRT(12)</f>
        <v>2.0281014277695415E-2</v>
      </c>
      <c r="H47" s="101">
        <f>Datos!E51*SQRT(12)</f>
        <v>2.8180849922074504E-2</v>
      </c>
      <c r="I47" s="101">
        <f>Datos!F51*SQRT(12)</f>
        <v>2.0726389586900963E-2</v>
      </c>
      <c r="J47" s="101">
        <f>Datos!G51*SQRT(12)</f>
        <v>2.0169646377317427E-2</v>
      </c>
      <c r="K47" s="101">
        <f>Datos!H51*SQRT(12)</f>
        <v>3.0136556949789142E-2</v>
      </c>
      <c r="L47" s="101">
        <f>Datos!I51*SQRT(12)</f>
        <v>1.3377229261864177E-2</v>
      </c>
      <c r="M47" s="101">
        <f>Datos!J51*SQRT(12)</f>
        <v>3.0667584785347E-2</v>
      </c>
      <c r="N47" s="101">
        <f>Datos!K51*SQRT(12)</f>
        <v>2.7337080302454575E-2</v>
      </c>
      <c r="O47" s="101">
        <f>Datos!L51*SQRT(12)</f>
        <v>1.9291537964531758E-2</v>
      </c>
      <c r="P47" s="101">
        <f>Datos!M51*SQRT(12)</f>
        <v>3.1397236180063133E-3</v>
      </c>
      <c r="Q47" s="101">
        <f>Datos!N51*SQRT(12)</f>
        <v>2.342788400325975E-2</v>
      </c>
      <c r="R47" s="101">
        <f>Datos!O51*SQRT(12)</f>
        <v>3.6199208690493451E-2</v>
      </c>
      <c r="S47" s="101">
        <f>Datos!P51*SQRT(12)</f>
        <v>9.5757921627745504E-3</v>
      </c>
      <c r="T47" s="101">
        <f>Datos!Q51*SQRT(12)</f>
        <v>1.4324729464615485E-2</v>
      </c>
      <c r="U47" s="101">
        <f>Datos!R51*SQRT(12)</f>
        <v>1.7437563509962565E-2</v>
      </c>
      <c r="V47" s="101">
        <f>Datos!S51*SQRT(12)</f>
        <v>2.146279657063685E-2</v>
      </c>
      <c r="W47" s="101">
        <f>Datos!T51*SQRT(12)</f>
        <v>1.3745922148196222E-2</v>
      </c>
      <c r="X47" s="101">
        <f>Datos!U51*SQRT(12)</f>
        <v>1.6883616434120823E-2</v>
      </c>
      <c r="Y47" s="101">
        <f>Datos!V51*SQRT(12)</f>
        <v>5.6075860988920499E-2</v>
      </c>
    </row>
  </sheetData>
  <mergeCells count="20">
    <mergeCell ref="C39:E39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46:E46"/>
    <mergeCell ref="C47:E47"/>
    <mergeCell ref="C40:E40"/>
    <mergeCell ref="C41:E41"/>
    <mergeCell ref="C42:E42"/>
    <mergeCell ref="C43:E43"/>
    <mergeCell ref="C44:E44"/>
    <mergeCell ref="C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Cutoff</vt:lpstr>
      <vt:lpstr>Por utilidad</vt:lpstr>
      <vt:lpstr>Omega</vt:lpstr>
      <vt:lpstr>ExpectedReturns</vt:lpstr>
      <vt:lpstr>óptimo Mínima Varianza</vt:lpstr>
    </vt:vector>
  </TitlesOfParts>
  <Company>I.T.A.M.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HERRERIAS FRANCO</dc:creator>
  <cp:lastModifiedBy>Usuario de Microsoft Office</cp:lastModifiedBy>
  <dcterms:created xsi:type="dcterms:W3CDTF">2017-08-30T21:36:53Z</dcterms:created>
  <dcterms:modified xsi:type="dcterms:W3CDTF">2017-09-04T23:13:06Z</dcterms:modified>
</cp:coreProperties>
</file>