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871E418F-EA90-401C-B7AC-394B7EC5BE0E}" xr6:coauthVersionLast="46" xr6:coauthVersionMax="46" xr10:uidLastSave="{00000000-0000-0000-0000-000000000000}"/>
  <bookViews>
    <workbookView xWindow="15852" yWindow="10884" windowWidth="7188" windowHeight="1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F7" i="1" l="1"/>
  <c r="K13" i="1"/>
  <c r="J9" i="1"/>
  <c r="J12" i="1"/>
  <c r="E7" i="1"/>
  <c r="K8" i="1"/>
  <c r="K9" i="1"/>
  <c r="J7" i="1"/>
  <c r="H7" i="1"/>
  <c r="H6" i="1"/>
  <c r="J6" i="1" s="1"/>
  <c r="J5" i="1"/>
  <c r="J4" i="1"/>
  <c r="J3" i="1"/>
  <c r="J2" i="1"/>
  <c r="K11" i="1"/>
  <c r="K7" i="1"/>
  <c r="K5" i="1"/>
  <c r="K3" i="1"/>
  <c r="K10" i="1"/>
  <c r="K6" i="1"/>
  <c r="K4" i="1"/>
  <c r="K2" i="1"/>
  <c r="H4" i="1"/>
  <c r="H5" i="1" s="1"/>
  <c r="H3" i="1"/>
  <c r="H2" i="1"/>
  <c r="F12" i="1"/>
  <c r="F11" i="1"/>
  <c r="F10" i="1"/>
  <c r="F9" i="1"/>
  <c r="F8" i="1"/>
  <c r="F6" i="1"/>
  <c r="F5" i="1"/>
  <c r="F4" i="1"/>
  <c r="F3" i="1"/>
  <c r="F2" i="1"/>
  <c r="E11" i="1"/>
  <c r="E12" i="1" s="1"/>
  <c r="E9" i="1"/>
  <c r="E10" i="1" s="1"/>
  <c r="E8" i="1"/>
  <c r="E6" i="1"/>
  <c r="E4" i="1"/>
  <c r="E3" i="1"/>
  <c r="E2" i="1"/>
  <c r="H8" i="1" l="1"/>
  <c r="J8" i="1" l="1"/>
  <c r="H9" i="1"/>
  <c r="H10" i="1" l="1"/>
  <c r="H11" i="1" l="1"/>
  <c r="J10" i="1"/>
  <c r="H12" i="1" l="1"/>
  <c r="J11" i="1"/>
  <c r="K12" i="1"/>
</calcChain>
</file>

<file path=xl/sharedStrings.xml><?xml version="1.0" encoding="utf-8"?>
<sst xmlns="http://schemas.openxmlformats.org/spreadsheetml/2006/main" count="21" uniqueCount="12">
  <si>
    <t>Trade Type</t>
  </si>
  <si>
    <t>Total Quantity Balance</t>
  </si>
  <si>
    <t>Buy</t>
  </si>
  <si>
    <t>Sell</t>
  </si>
  <si>
    <t>Cost Basis</t>
  </si>
  <si>
    <t>Unrealized Gain (Loss)</t>
  </si>
  <si>
    <t xml:space="preserve"> Realized Gain (Loss)</t>
  </si>
  <si>
    <t>Cost/share</t>
  </si>
  <si>
    <t>Net Amount</t>
  </si>
  <si>
    <t>Date</t>
  </si>
  <si>
    <t>Shares</t>
  </si>
  <si>
    <t>Market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</si>
</sst>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(#,##0\);0;"/>
    <numFmt numFmtId="165" formatCode="#,##0.00;\(#,##0.00\);0.00;"/>
    <numFmt numFmtId="166" formatCode="mm/dd/yyyy"/>
    <numFmt numFmtId="167" formatCode="#,##0.0000;\(#,##0.0000\);0.00;"/>
    <numFmt numFmtId="168" formatCode="#,##0.00000000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5D6F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0" fontId="1" fillId="3" borderId="1" xfId="0" applyNumberFormat="1" applyFont="1" applyFill="1" applyBorder="1" applyAlignment="1">
      <alignment horizontal="center" wrapText="1"/>
    </xf>
    <xf numFmtId="0" fontId="1" fillId="3" borderId="2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right"/>
    </xf>
    <xf numFmtId="166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right"/>
    </xf>
    <xf numFmtId="167" fontId="2" fillId="4" borderId="0" xfId="0" applyNumberFormat="1" applyFont="1" applyFill="1" applyBorder="1" applyAlignment="1">
      <alignment horizontal="right"/>
    </xf>
    <xf numFmtId="165" fontId="2" fillId="4" borderId="0" xfId="0" applyNumberFormat="1" applyFont="1" applyFill="1" applyBorder="1" applyAlignment="1">
      <alignment horizontal="right"/>
    </xf>
    <xf numFmtId="0" fontId="0" fillId="2" borderId="3" xfId="0" applyNumberFormat="1" applyFont="1" applyFill="1" applyBorder="1"/>
    <xf numFmtId="164" fontId="3" fillId="2" borderId="3" xfId="0" applyNumberFormat="1" applyFont="1" applyFill="1" applyBorder="1" applyAlignment="1">
      <alignment horizontal="right"/>
    </xf>
    <xf numFmtId="165" fontId="3" fillId="2" borderId="3" xfId="0" applyNumberFormat="1" applyFont="1" applyFill="1" applyBorder="1" applyAlignment="1">
      <alignment horizontal="right"/>
    </xf>
    <xf numFmtId="168" fontId="0" fillId="2" borderId="0" xfId="0" applyNumberFormat="1" applyFont="1" applyFill="1" applyBorder="1"/>
    <xf numFmtId="0" fontId="1" fillId="5" borderId="1" xfId="0" applyNumberFormat="1" applyFont="1" applyFill="1" applyBorder="1" applyAlignment="1">
      <alignment horizontal="center" wrapText="1"/>
    </xf>
    <xf numFmtId="165" fontId="0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"/>
  <sheetViews>
    <sheetView tabSelected="1" zoomScale="70" zoomScaleNormal="70" workbookViewId="0">
      <selection activeCell="C27" sqref="C27"/>
    </sheetView>
  </sheetViews>
  <sheetFormatPr defaultColWidth="9.140625" defaultRowHeight="15" x14ac:dyDescent="0.25"/>
  <cols>
    <col min="1" max="1" width="1" style="1" customWidth="1"/>
    <col min="2" max="3" width="16" style="1" customWidth="1"/>
    <col min="4" max="11" width="20" style="1" customWidth="1"/>
    <col min="12" max="12" width="9.140625" style="1" customWidth="1"/>
    <col min="13" max="16384" width="9.140625" style="1"/>
  </cols>
  <sheetData>
    <row r="1" spans="2:11" ht="42.75" thickBot="1" x14ac:dyDescent="0.4">
      <c r="B1" s="2" t="s">
        <v>9</v>
      </c>
      <c r="C1" s="2" t="s">
        <v>0</v>
      </c>
      <c r="D1" s="18" t="s">
        <v>10</v>
      </c>
      <c r="E1" s="2" t="s">
        <v>1</v>
      </c>
      <c r="F1" s="2" t="s">
        <v>7</v>
      </c>
      <c r="G1" s="18" t="s">
        <v>8</v>
      </c>
      <c r="H1" s="2" t="s">
        <v>4</v>
      </c>
      <c r="I1" s="18" t="s">
        <v>11</v>
      </c>
      <c r="J1" s="2" t="s">
        <v>5</v>
      </c>
      <c r="K1" s="3" t="s">
        <v>6</v>
      </c>
    </row>
    <row r="2" spans="2:11" ht="18.75" x14ac:dyDescent="0.3">
      <c r="B2" s="7">
        <v>43376</v>
      </c>
      <c r="C2" s="6" t="s">
        <v>2</v>
      </c>
      <c r="D2" s="4">
        <v>15000</v>
      </c>
      <c r="E2" s="4">
        <f>D2</f>
        <v>15000</v>
      </c>
      <c r="F2" s="8">
        <f t="shared" ref="F2:F12" si="0">-G2/D2</f>
        <v>3.04</v>
      </c>
      <c r="G2" s="5">
        <v>-45600</v>
      </c>
      <c r="H2" s="5">
        <f>-G2</f>
        <v>45600</v>
      </c>
      <c r="I2" s="5">
        <v>50000</v>
      </c>
      <c r="J2" s="5">
        <f>I2-H2</f>
        <v>4400</v>
      </c>
      <c r="K2" s="5">
        <f t="shared" ref="K2:K12" si="1">IF(C2 = "Sell", G2-(-D2/E1)*H1,0)</f>
        <v>0</v>
      </c>
    </row>
    <row r="3" spans="2:11" ht="18.75" x14ac:dyDescent="0.3">
      <c r="B3" s="9">
        <v>43392</v>
      </c>
      <c r="C3" s="10" t="s">
        <v>2</v>
      </c>
      <c r="D3" s="11">
        <v>9000</v>
      </c>
      <c r="E3" s="11">
        <f t="shared" ref="E3:E12" si="2">D3+E2</f>
        <v>24000</v>
      </c>
      <c r="F3" s="12">
        <f t="shared" si="0"/>
        <v>3.08</v>
      </c>
      <c r="G3" s="13">
        <v>-27720</v>
      </c>
      <c r="H3" s="13">
        <f t="shared" ref="H3:H5" si="3">IF(C3="Buy",H2-G3,H2-(-D3/E2)*H2)</f>
        <v>73320</v>
      </c>
      <c r="I3" s="13">
        <v>69000</v>
      </c>
      <c r="J3" s="13">
        <f t="shared" ref="J3:J11" si="4">I3-H3</f>
        <v>-4320</v>
      </c>
      <c r="K3" s="13">
        <f t="shared" si="1"/>
        <v>0</v>
      </c>
    </row>
    <row r="4" spans="2:11" ht="18.75" x14ac:dyDescent="0.3">
      <c r="B4" s="7">
        <v>43423</v>
      </c>
      <c r="C4" s="6" t="s">
        <v>2</v>
      </c>
      <c r="D4" s="4">
        <v>11000</v>
      </c>
      <c r="E4" s="4">
        <f t="shared" si="2"/>
        <v>35000</v>
      </c>
      <c r="F4" s="8">
        <f t="shared" si="0"/>
        <v>2.9506399999999999</v>
      </c>
      <c r="G4" s="5">
        <v>-32457.040000000001</v>
      </c>
      <c r="H4" s="5">
        <f t="shared" si="3"/>
        <v>105777.04000000001</v>
      </c>
      <c r="I4" s="5">
        <v>110000</v>
      </c>
      <c r="J4" s="5">
        <f t="shared" si="4"/>
        <v>4222.9599999999919</v>
      </c>
      <c r="K4" s="5">
        <f t="shared" si="1"/>
        <v>0</v>
      </c>
    </row>
    <row r="5" spans="2:11" ht="18.75" x14ac:dyDescent="0.3">
      <c r="B5" s="9">
        <v>43525</v>
      </c>
      <c r="C5" s="10" t="s">
        <v>2</v>
      </c>
      <c r="D5" s="11">
        <v>25000</v>
      </c>
      <c r="E5" s="11">
        <f>D5+E4</f>
        <v>60000</v>
      </c>
      <c r="F5" s="12">
        <f t="shared" si="0"/>
        <v>2.72</v>
      </c>
      <c r="G5" s="13">
        <v>-68000</v>
      </c>
      <c r="H5" s="13">
        <f t="shared" si="3"/>
        <v>173777.04</v>
      </c>
      <c r="I5" s="13">
        <v>173000</v>
      </c>
      <c r="J5" s="13">
        <f t="shared" si="4"/>
        <v>-777.04000000000815</v>
      </c>
      <c r="K5" s="13">
        <f t="shared" si="1"/>
        <v>0</v>
      </c>
    </row>
    <row r="6" spans="2:11" ht="18.75" x14ac:dyDescent="0.3">
      <c r="B6" s="7">
        <v>43536</v>
      </c>
      <c r="C6" s="6" t="s">
        <v>2</v>
      </c>
      <c r="D6" s="4">
        <v>10000</v>
      </c>
      <c r="E6" s="4">
        <f t="shared" si="2"/>
        <v>70000</v>
      </c>
      <c r="F6" s="8">
        <f t="shared" si="0"/>
        <v>2.97</v>
      </c>
      <c r="G6" s="5">
        <v>-29700</v>
      </c>
      <c r="H6" s="5">
        <f>IF(C6="Buy",H5-G6,H5-(-D6/E5)*H5)</f>
        <v>203477.04</v>
      </c>
      <c r="I6" s="5">
        <v>205000</v>
      </c>
      <c r="J6" s="5">
        <f t="shared" si="4"/>
        <v>1522.9599999999919</v>
      </c>
      <c r="K6" s="5">
        <f t="shared" si="1"/>
        <v>0</v>
      </c>
    </row>
    <row r="7" spans="2:11" ht="18.75" x14ac:dyDescent="0.3">
      <c r="B7" s="9">
        <v>43585</v>
      </c>
      <c r="C7" s="10" t="s">
        <v>2</v>
      </c>
      <c r="D7" s="11">
        <v>15000</v>
      </c>
      <c r="E7" s="11">
        <f>D7+E6</f>
        <v>85000</v>
      </c>
      <c r="F7" s="12">
        <f>-G7/D7</f>
        <v>3.25</v>
      </c>
      <c r="G7" s="13">
        <v>-48750</v>
      </c>
      <c r="H7" s="13">
        <f>IF(C7="Buy",H6-G7,H6-(-D7/E6)*H6)</f>
        <v>252227.04</v>
      </c>
      <c r="I7" s="13">
        <v>235000</v>
      </c>
      <c r="J7" s="13">
        <f>I7-H7</f>
        <v>-17227.040000000008</v>
      </c>
      <c r="K7" s="13">
        <f t="shared" si="1"/>
        <v>0</v>
      </c>
    </row>
    <row r="8" spans="2:11" ht="18.75" x14ac:dyDescent="0.3">
      <c r="B8" s="7">
        <v>43591</v>
      </c>
      <c r="C8" s="6" t="s">
        <v>3</v>
      </c>
      <c r="D8" s="4">
        <v>-2500</v>
      </c>
      <c r="E8" s="4">
        <f t="shared" si="2"/>
        <v>82500</v>
      </c>
      <c r="F8" s="8">
        <f t="shared" si="0"/>
        <v>3.69</v>
      </c>
      <c r="G8" s="5">
        <v>9225</v>
      </c>
      <c r="H8" s="5">
        <f>IF(C8="Buy",H7-G8,H7-(-D8/E7)*H7)</f>
        <v>244808.59764705884</v>
      </c>
      <c r="I8" s="5">
        <v>240000</v>
      </c>
      <c r="J8" s="5">
        <f t="shared" si="4"/>
        <v>-4808.5976470588357</v>
      </c>
      <c r="K8" s="5">
        <f>IF(C8 = "Sell", G8-(-D8/E7)*H7,0)</f>
        <v>1806.557647058823</v>
      </c>
    </row>
    <row r="9" spans="2:11" ht="18.75" x14ac:dyDescent="0.3">
      <c r="B9" s="9">
        <v>43637</v>
      </c>
      <c r="C9" s="10" t="s">
        <v>2</v>
      </c>
      <c r="D9" s="11">
        <v>7500</v>
      </c>
      <c r="E9" s="11">
        <f t="shared" si="2"/>
        <v>90000</v>
      </c>
      <c r="F9" s="12">
        <f t="shared" si="0"/>
        <v>3.01</v>
      </c>
      <c r="G9" s="13">
        <v>-22575</v>
      </c>
      <c r="H9" s="13">
        <f t="shared" ref="H9:H12" si="5">IF(C9="Buy",H8-G9,H8-(-D9/E8)*H8)</f>
        <v>267383.59764705884</v>
      </c>
      <c r="I9" s="13">
        <v>315000</v>
      </c>
      <c r="J9" s="13">
        <f>I9-H9</f>
        <v>47616.402352941164</v>
      </c>
      <c r="K9" s="13">
        <f>IF(C9 = "Sell", G9-(-D9/E8)*H8,0)</f>
        <v>0</v>
      </c>
    </row>
    <row r="10" spans="2:11" ht="18.75" x14ac:dyDescent="0.3">
      <c r="B10" s="7">
        <v>43664</v>
      </c>
      <c r="C10" s="6" t="s">
        <v>2</v>
      </c>
      <c r="D10" s="4">
        <v>35000</v>
      </c>
      <c r="E10" s="4">
        <f t="shared" si="2"/>
        <v>125000</v>
      </c>
      <c r="F10" s="8">
        <f t="shared" si="0"/>
        <v>3.01</v>
      </c>
      <c r="G10" s="5">
        <v>-105350</v>
      </c>
      <c r="H10" s="5">
        <f t="shared" si="5"/>
        <v>372733.59764705884</v>
      </c>
      <c r="I10" s="5">
        <v>385650</v>
      </c>
      <c r="J10" s="5">
        <f t="shared" si="4"/>
        <v>12916.402352941164</v>
      </c>
      <c r="K10" s="5">
        <f t="shared" si="1"/>
        <v>0</v>
      </c>
    </row>
    <row r="11" spans="2:11" ht="18.75" x14ac:dyDescent="0.3">
      <c r="B11" s="9">
        <v>43668</v>
      </c>
      <c r="C11" s="10" t="s">
        <v>2</v>
      </c>
      <c r="D11" s="11">
        <v>2400</v>
      </c>
      <c r="E11" s="11">
        <f t="shared" si="2"/>
        <v>127400</v>
      </c>
      <c r="F11" s="12">
        <f t="shared" si="0"/>
        <v>2.7812999999999999</v>
      </c>
      <c r="G11" s="13">
        <v>-6675.12</v>
      </c>
      <c r="H11" s="13">
        <f t="shared" si="5"/>
        <v>379408.71764705883</v>
      </c>
      <c r="I11" s="13">
        <v>380000</v>
      </c>
      <c r="J11" s="13">
        <f t="shared" si="4"/>
        <v>591.28235294116894</v>
      </c>
      <c r="K11" s="13">
        <f t="shared" si="1"/>
        <v>0</v>
      </c>
    </row>
    <row r="12" spans="2:11" ht="18.75" x14ac:dyDescent="0.3">
      <c r="B12" s="7">
        <v>43675</v>
      </c>
      <c r="C12" s="6" t="s">
        <v>3</v>
      </c>
      <c r="D12" s="4">
        <v>-2400</v>
      </c>
      <c r="E12" s="4">
        <f t="shared" si="2"/>
        <v>125000</v>
      </c>
      <c r="F12" s="8">
        <f t="shared" si="0"/>
        <v>3</v>
      </c>
      <c r="G12" s="5">
        <v>7200</v>
      </c>
      <c r="H12" s="5">
        <f t="shared" si="5"/>
        <v>372261.30067411583</v>
      </c>
      <c r="I12" s="5">
        <v>377000</v>
      </c>
      <c r="J12" s="5">
        <f>I12-H12</f>
        <v>4738.6993258841685</v>
      </c>
      <c r="K12" s="5">
        <f t="shared" si="1"/>
        <v>52.583027056976789</v>
      </c>
    </row>
    <row r="13" spans="2:11" ht="18.75" x14ac:dyDescent="0.3">
      <c r="B13" s="14"/>
      <c r="C13" s="14"/>
      <c r="D13" s="15"/>
      <c r="E13" s="14"/>
      <c r="F13" s="14"/>
      <c r="G13" s="16"/>
      <c r="H13" s="19"/>
      <c r="I13" s="19"/>
      <c r="J13" s="16"/>
      <c r="K13" s="16">
        <f>SUM(K2:K12)</f>
        <v>1859.1406741157998</v>
      </c>
    </row>
    <row r="18" spans="8:9" x14ac:dyDescent="0.25">
      <c r="H18" s="17"/>
      <c r="I18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275E9F07C0754A9FD46AE273A8A016" ma:contentTypeVersion="12" ma:contentTypeDescription="Create a new document." ma:contentTypeScope="" ma:versionID="691d175f728cd3ae2646d0c35c38bb8f">
  <xsd:schema xmlns:xsd="http://www.w3.org/2001/XMLSchema" xmlns:xs="http://www.w3.org/2001/XMLSchema" xmlns:p="http://schemas.microsoft.com/office/2006/metadata/properties" xmlns:ns2="b5d8b4f3-1021-48c9-af12-6fdff4f17daf" xmlns:ns3="1ef2a5bf-8751-4c78-940c-04198ac181df" targetNamespace="http://schemas.microsoft.com/office/2006/metadata/properties" ma:root="true" ma:fieldsID="a26472ca3e528b0ec5c85b5b6870ff20" ns2:_="" ns3:_="">
    <xsd:import namespace="b5d8b4f3-1021-48c9-af12-6fdff4f17daf"/>
    <xsd:import namespace="1ef2a5bf-8751-4c78-940c-04198ac18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d8b4f3-1021-48c9-af12-6fdff4f17d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f2a5bf-8751-4c78-940c-04198ac18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08A286-8452-41FA-A441-F2FF254E5B88}"/>
</file>

<file path=customXml/itemProps2.xml><?xml version="1.0" encoding="utf-8"?>
<ds:datastoreItem xmlns:ds="http://schemas.openxmlformats.org/officeDocument/2006/customXml" ds:itemID="{ABAD05A1-1588-45B4-9B79-05E65752732B}"/>
</file>

<file path=customXml/itemProps3.xml><?xml version="1.0" encoding="utf-8"?>
<ds:datastoreItem xmlns:ds="http://schemas.openxmlformats.org/officeDocument/2006/customXml" ds:itemID="{8DDBB04D-5D45-4DF8-970A-943A98064D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2021-05-14T13:19:54Z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0x01010020275E9F07C0754A9FD46AE273A8A016</vt:lpwstr>
  </property>
</Properties>
</file>