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la\OneDrive\Área de Trabalho\3 Período\AF\"/>
    </mc:Choice>
  </mc:AlternateContent>
  <xr:revisionPtr revIDLastSave="0" documentId="13_ncr:1_{864C1FE6-0002-4898-B7E3-3E5771532163}" xr6:coauthVersionLast="47" xr6:coauthVersionMax="47" xr10:uidLastSave="{00000000-0000-0000-0000-000000000000}"/>
  <bookViews>
    <workbookView xWindow="-120" yWindow="-120" windowWidth="20730" windowHeight="11160" activeTab="2" xr2:uid="{B4DE69B7-2A80-46A2-BCD4-8E241C9C7092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3" l="1"/>
  <c r="G85" i="3" s="1"/>
  <c r="E90" i="3"/>
  <c r="E85" i="3" s="1"/>
  <c r="G84" i="3"/>
  <c r="G86" i="3" s="1"/>
  <c r="E84" i="3"/>
  <c r="G83" i="3"/>
  <c r="E83" i="3"/>
  <c r="E86" i="3" s="1"/>
  <c r="G80" i="3"/>
  <c r="G72" i="3"/>
  <c r="E65" i="3"/>
  <c r="H58" i="3"/>
  <c r="F58" i="3"/>
  <c r="H56" i="3"/>
  <c r="F56" i="3"/>
  <c r="H55" i="3"/>
  <c r="F55" i="3"/>
  <c r="H54" i="3"/>
  <c r="F54" i="3"/>
  <c r="G53" i="3"/>
  <c r="G79" i="3" s="1"/>
  <c r="H52" i="3"/>
  <c r="F52" i="3"/>
  <c r="H51" i="3"/>
  <c r="F51" i="3"/>
  <c r="H50" i="3"/>
  <c r="F50" i="3"/>
  <c r="G49" i="3"/>
  <c r="H49" i="3" s="1"/>
  <c r="E49" i="3"/>
  <c r="F49" i="3" s="1"/>
  <c r="G48" i="3"/>
  <c r="H48" i="3" s="1"/>
  <c r="E48" i="3"/>
  <c r="E80" i="3" s="1"/>
  <c r="H47" i="3"/>
  <c r="F47" i="3"/>
  <c r="H46" i="3"/>
  <c r="F46" i="3"/>
  <c r="H39" i="3"/>
  <c r="H38" i="3"/>
  <c r="H37" i="3"/>
  <c r="H36" i="3"/>
  <c r="G35" i="3"/>
  <c r="H35" i="3" s="1"/>
  <c r="E35" i="3"/>
  <c r="H33" i="3"/>
  <c r="H30" i="3"/>
  <c r="H29" i="3"/>
  <c r="H28" i="3"/>
  <c r="G27" i="3"/>
  <c r="H27" i="3" s="1"/>
  <c r="E27" i="3"/>
  <c r="E69" i="3" s="1"/>
  <c r="H25" i="3"/>
  <c r="H24" i="3"/>
  <c r="H23" i="3"/>
  <c r="H22" i="3"/>
  <c r="H21" i="3"/>
  <c r="G20" i="3"/>
  <c r="G70" i="3" s="1"/>
  <c r="E20" i="3"/>
  <c r="G17" i="3"/>
  <c r="G75" i="3" s="1"/>
  <c r="H15" i="3"/>
  <c r="H14" i="3"/>
  <c r="H12" i="3"/>
  <c r="G11" i="3"/>
  <c r="H11" i="3" s="1"/>
  <c r="E11" i="3"/>
  <c r="E72" i="3" s="1"/>
  <c r="H9" i="3"/>
  <c r="H8" i="3"/>
  <c r="H7" i="3"/>
  <c r="H6" i="3"/>
  <c r="H5" i="3"/>
  <c r="H4" i="3"/>
  <c r="G3" i="3"/>
  <c r="G64" i="3" s="1"/>
  <c r="E3" i="3"/>
  <c r="E63" i="3" s="1"/>
  <c r="I2" i="2"/>
  <c r="I4" i="2"/>
  <c r="I3" i="2"/>
  <c r="H2" i="2"/>
  <c r="H69" i="1"/>
  <c r="H4" i="2"/>
  <c r="H3" i="2"/>
  <c r="C11" i="2"/>
  <c r="E71" i="1"/>
  <c r="E70" i="1"/>
  <c r="E69" i="1"/>
  <c r="C6" i="2"/>
  <c r="C1" i="2"/>
  <c r="E68" i="1"/>
  <c r="E90" i="1"/>
  <c r="E85" i="1"/>
  <c r="G87" i="1"/>
  <c r="E87" i="1"/>
  <c r="G86" i="1"/>
  <c r="E86" i="1"/>
  <c r="G85" i="1"/>
  <c r="G90" i="1"/>
  <c r="G84" i="1"/>
  <c r="E84" i="1"/>
  <c r="G83" i="1"/>
  <c r="E83" i="1"/>
  <c r="E75" i="1"/>
  <c r="G75" i="1"/>
  <c r="G77" i="1"/>
  <c r="E77" i="1"/>
  <c r="G76" i="1"/>
  <c r="E76" i="1"/>
  <c r="E78" i="1"/>
  <c r="G79" i="1"/>
  <c r="E79" i="1"/>
  <c r="G78" i="1"/>
  <c r="G80" i="1"/>
  <c r="E80" i="1"/>
  <c r="G72" i="1"/>
  <c r="E72" i="1"/>
  <c r="G71" i="1"/>
  <c r="G69" i="1"/>
  <c r="G68" i="1"/>
  <c r="G70" i="1"/>
  <c r="G62" i="1"/>
  <c r="E62" i="1"/>
  <c r="G63" i="1"/>
  <c r="E63" i="1"/>
  <c r="G65" i="1"/>
  <c r="G64" i="1"/>
  <c r="E65" i="1"/>
  <c r="E64" i="1"/>
  <c r="H58" i="1"/>
  <c r="F58" i="1"/>
  <c r="H56" i="1"/>
  <c r="F56" i="1"/>
  <c r="H55" i="1"/>
  <c r="F55" i="1"/>
  <c r="H54" i="1"/>
  <c r="F54" i="1"/>
  <c r="H52" i="1"/>
  <c r="F52" i="1"/>
  <c r="H51" i="1"/>
  <c r="F51" i="1"/>
  <c r="H50" i="1"/>
  <c r="F50" i="1"/>
  <c r="G49" i="1"/>
  <c r="E49" i="1"/>
  <c r="F49" i="1" s="1"/>
  <c r="G48" i="1"/>
  <c r="E48" i="1"/>
  <c r="H47" i="1"/>
  <c r="F47" i="1"/>
  <c r="H46" i="1"/>
  <c r="F46" i="1"/>
  <c r="H39" i="1"/>
  <c r="H38" i="1"/>
  <c r="H37" i="1"/>
  <c r="H36" i="1"/>
  <c r="G35" i="1"/>
  <c r="E35" i="1"/>
  <c r="H33" i="1"/>
  <c r="H30" i="1"/>
  <c r="H29" i="1"/>
  <c r="H28" i="1"/>
  <c r="G27" i="1"/>
  <c r="E27" i="1"/>
  <c r="H25" i="1"/>
  <c r="H24" i="1"/>
  <c r="H23" i="1"/>
  <c r="H22" i="1"/>
  <c r="H21" i="1"/>
  <c r="G20" i="1"/>
  <c r="E20" i="1"/>
  <c r="H15" i="1"/>
  <c r="H14" i="1"/>
  <c r="H12" i="1"/>
  <c r="G11" i="1"/>
  <c r="E11" i="1"/>
  <c r="H9" i="1"/>
  <c r="H8" i="1"/>
  <c r="H7" i="1"/>
  <c r="H6" i="1"/>
  <c r="H5" i="1"/>
  <c r="H4" i="1"/>
  <c r="G3" i="1"/>
  <c r="G17" i="1" s="1"/>
  <c r="E3" i="1"/>
  <c r="E87" i="3" l="1"/>
  <c r="G87" i="3"/>
  <c r="H20" i="3"/>
  <c r="F48" i="3"/>
  <c r="G63" i="3"/>
  <c r="G65" i="3"/>
  <c r="G69" i="3"/>
  <c r="E71" i="3"/>
  <c r="E17" i="3"/>
  <c r="H17" i="3" s="1"/>
  <c r="G41" i="3"/>
  <c r="E53" i="3"/>
  <c r="H53" i="3" s="1"/>
  <c r="G57" i="3"/>
  <c r="E62" i="3"/>
  <c r="E64" i="3"/>
  <c r="E68" i="3"/>
  <c r="H69" i="3"/>
  <c r="G71" i="3"/>
  <c r="H3" i="3"/>
  <c r="G62" i="3"/>
  <c r="G68" i="3"/>
  <c r="E41" i="3"/>
  <c r="H48" i="1"/>
  <c r="G41" i="1"/>
  <c r="G53" i="1"/>
  <c r="G57" i="1" s="1"/>
  <c r="G59" i="1" s="1"/>
  <c r="H49" i="1"/>
  <c r="E53" i="1"/>
  <c r="E57" i="1" s="1"/>
  <c r="H35" i="1"/>
  <c r="H3" i="1"/>
  <c r="H11" i="1"/>
  <c r="H27" i="1"/>
  <c r="E41" i="1"/>
  <c r="F20" i="1" s="1"/>
  <c r="H20" i="1"/>
  <c r="F48" i="1"/>
  <c r="E17" i="1"/>
  <c r="F38" i="3" l="1"/>
  <c r="F36" i="3"/>
  <c r="F30" i="3"/>
  <c r="F28" i="3"/>
  <c r="F24" i="3"/>
  <c r="F22" i="3"/>
  <c r="F39" i="3"/>
  <c r="F37" i="3"/>
  <c r="F33" i="3"/>
  <c r="F29" i="3"/>
  <c r="F25" i="3"/>
  <c r="F23" i="3"/>
  <c r="F21" i="3"/>
  <c r="F41" i="3"/>
  <c r="F27" i="3"/>
  <c r="F3" i="3"/>
  <c r="G59" i="3"/>
  <c r="H41" i="3"/>
  <c r="F12" i="3"/>
  <c r="F8" i="3"/>
  <c r="F6" i="3"/>
  <c r="F17" i="3"/>
  <c r="F14" i="3"/>
  <c r="F9" i="3"/>
  <c r="F7" i="3"/>
  <c r="F5" i="3"/>
  <c r="E75" i="3"/>
  <c r="F15" i="3"/>
  <c r="F4" i="3"/>
  <c r="F35" i="3"/>
  <c r="F20" i="3"/>
  <c r="E57" i="3"/>
  <c r="H57" i="3" s="1"/>
  <c r="F53" i="3"/>
  <c r="E79" i="3"/>
  <c r="F11" i="3"/>
  <c r="E70" i="3"/>
  <c r="H57" i="1"/>
  <c r="H53" i="1"/>
  <c r="F53" i="1"/>
  <c r="F15" i="1"/>
  <c r="F6" i="1"/>
  <c r="F12" i="1"/>
  <c r="F8" i="1"/>
  <c r="F4" i="1"/>
  <c r="F17" i="1"/>
  <c r="F14" i="1"/>
  <c r="F9" i="1"/>
  <c r="F7" i="1"/>
  <c r="F5" i="1"/>
  <c r="H41" i="1"/>
  <c r="F11" i="1"/>
  <c r="F41" i="1"/>
  <c r="F38" i="1"/>
  <c r="F30" i="1"/>
  <c r="F36" i="1"/>
  <c r="F24" i="1"/>
  <c r="F39" i="1"/>
  <c r="F37" i="1"/>
  <c r="F33" i="1"/>
  <c r="F29" i="1"/>
  <c r="F25" i="1"/>
  <c r="F23" i="1"/>
  <c r="F21" i="1"/>
  <c r="F28" i="1"/>
  <c r="F22" i="1"/>
  <c r="F27" i="1"/>
  <c r="H17" i="1"/>
  <c r="F35" i="1"/>
  <c r="E59" i="1"/>
  <c r="F59" i="1" s="1"/>
  <c r="F57" i="1"/>
  <c r="F3" i="1"/>
  <c r="E59" i="3" l="1"/>
  <c r="H59" i="3" s="1"/>
  <c r="F57" i="3"/>
  <c r="G78" i="3"/>
  <c r="G76" i="3"/>
  <c r="G77" i="3"/>
  <c r="H59" i="1"/>
  <c r="E78" i="3" l="1"/>
  <c r="E76" i="3"/>
  <c r="F59" i="3"/>
  <c r="E77" i="3"/>
</calcChain>
</file>

<file path=xl/sharedStrings.xml><?xml version="1.0" encoding="utf-8"?>
<sst xmlns="http://schemas.openxmlformats.org/spreadsheetml/2006/main" count="192" uniqueCount="88">
  <si>
    <t>Balanço Patrimonial - Arezzo</t>
  </si>
  <si>
    <t>ATIVO</t>
  </si>
  <si>
    <t>Circulate</t>
  </si>
  <si>
    <t>Caixas e equivalentes de caixa</t>
  </si>
  <si>
    <t>Aplicações financeiras</t>
  </si>
  <si>
    <t>Contas a receber de clientes</t>
  </si>
  <si>
    <t>Estoques</t>
  </si>
  <si>
    <t>Impostos a recuperar</t>
  </si>
  <si>
    <t>Outro Créditos</t>
  </si>
  <si>
    <t>Não Circulante</t>
  </si>
  <si>
    <t>Realizável a longo prazo</t>
  </si>
  <si>
    <t>Investimentos</t>
  </si>
  <si>
    <t>-</t>
  </si>
  <si>
    <t>Imobilizado</t>
  </si>
  <si>
    <t>Intangível</t>
  </si>
  <si>
    <t>Total do Aivo</t>
  </si>
  <si>
    <t>PASSIVO</t>
  </si>
  <si>
    <t>Circulante</t>
  </si>
  <si>
    <t>Empréstimos e financeiro</t>
  </si>
  <si>
    <t>Fornecedores</t>
  </si>
  <si>
    <t>Obrigações fiscais e sociais</t>
  </si>
  <si>
    <t>Obrigações trabalhistas</t>
  </si>
  <si>
    <t>Outras obrigações</t>
  </si>
  <si>
    <t>Empréstimos e Financiamento</t>
  </si>
  <si>
    <t>Partes relacionadas</t>
  </si>
  <si>
    <t>Provisão para riscos trabalhistas, fiscais e cíveis</t>
  </si>
  <si>
    <t>Patrimônio Líquido</t>
  </si>
  <si>
    <t>Capital social</t>
  </si>
  <si>
    <t>Reservas de Capital</t>
  </si>
  <si>
    <t>Reservas de Lucros</t>
  </si>
  <si>
    <t>Dividendo adicional proposto</t>
  </si>
  <si>
    <t>Total do Passivo</t>
  </si>
  <si>
    <t>Demostração do Resultado do Exercício - Arezzo</t>
  </si>
  <si>
    <t>Receita Líquida</t>
  </si>
  <si>
    <t>(-)Custo dos produtos vendidos</t>
  </si>
  <si>
    <t>(=) Lucro Bruto</t>
  </si>
  <si>
    <t>(-/+) Despesas (receitas) operacionais</t>
  </si>
  <si>
    <t>Despesas com vendas</t>
  </si>
  <si>
    <t>Despesas administrativas</t>
  </si>
  <si>
    <t>Outras receitas oper. Líquidas</t>
  </si>
  <si>
    <t>(=) Lucro Operac. antes do Resul. Finan.</t>
  </si>
  <si>
    <t>(+) Receitas Financeiras</t>
  </si>
  <si>
    <t>(-) Despesas Financeiras</t>
  </si>
  <si>
    <t>(-/+) Variações cambais, líquidas</t>
  </si>
  <si>
    <t>(=) Lucro antes do IR e da Contri. Social</t>
  </si>
  <si>
    <t>(-) Imposto de renda e contri. social</t>
  </si>
  <si>
    <t>(=) Lucro Líquido do Exercício</t>
  </si>
  <si>
    <t>Índice de Liquidez</t>
  </si>
  <si>
    <t>Liquidez Geral</t>
  </si>
  <si>
    <t>Liquidez Corrente</t>
  </si>
  <si>
    <t>Liquidez Seca</t>
  </si>
  <si>
    <t>Liquidez Imediata</t>
  </si>
  <si>
    <t>Endividamento</t>
  </si>
  <si>
    <t>Participação de C3</t>
  </si>
  <si>
    <t>Composição do End</t>
  </si>
  <si>
    <t>AV</t>
  </si>
  <si>
    <t>AH</t>
  </si>
  <si>
    <t>End Geral</t>
  </si>
  <si>
    <t>Imobilização PL</t>
  </si>
  <si>
    <t>Imobilização dos Rec. N.c</t>
  </si>
  <si>
    <t>Rentabilidade</t>
  </si>
  <si>
    <t>Giro do Ativo</t>
  </si>
  <si>
    <t>ROA</t>
  </si>
  <si>
    <t>ROE</t>
  </si>
  <si>
    <t>Margem líquida</t>
  </si>
  <si>
    <t>Margem Operacional</t>
  </si>
  <si>
    <t>Margem Bruta</t>
  </si>
  <si>
    <t>PME</t>
  </si>
  <si>
    <t>PMR</t>
  </si>
  <si>
    <t>PMP</t>
  </si>
  <si>
    <t>Ciclo Op</t>
  </si>
  <si>
    <t>Ciclo de Caixa</t>
  </si>
  <si>
    <t>Compras</t>
  </si>
  <si>
    <t>*</t>
  </si>
  <si>
    <t>Atividade</t>
  </si>
  <si>
    <t>Ativo Ciculante</t>
  </si>
  <si>
    <t>Passivo Circulante</t>
  </si>
  <si>
    <t>Patrimonio Liq</t>
  </si>
  <si>
    <t>Indice</t>
  </si>
  <si>
    <t>Composição</t>
  </si>
  <si>
    <t>Imobilzação</t>
  </si>
  <si>
    <t>total ativo</t>
  </si>
  <si>
    <t>Disponibilidades</t>
  </si>
  <si>
    <t>Clientes</t>
  </si>
  <si>
    <t>Títulos a receber</t>
  </si>
  <si>
    <t>(-) Provisão p/ devedores duvi.</t>
  </si>
  <si>
    <t>Estoques de mercadorias</t>
  </si>
  <si>
    <t>Despesas do exercício seguinte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</si>
</sst>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3" fillId="4" borderId="5" xfId="1" applyNumberFormat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4" fillId="0" borderId="8" xfId="1" applyFont="1" applyBorder="1" applyAlignment="1">
      <alignment horizontal="center"/>
    </xf>
    <xf numFmtId="44" fontId="4" fillId="0" borderId="9" xfId="1" applyFont="1" applyBorder="1" applyAlignment="1">
      <alignment horizontal="center"/>
    </xf>
    <xf numFmtId="0" fontId="3" fillId="4" borderId="2" xfId="1" applyNumberFormat="1" applyFont="1" applyFill="1" applyBorder="1" applyAlignment="1">
      <alignment horizontal="center"/>
    </xf>
    <xf numFmtId="0" fontId="4" fillId="0" borderId="0" xfId="0" applyFont="1"/>
    <xf numFmtId="44" fontId="4" fillId="0" borderId="0" xfId="1" applyFont="1" applyAlignment="1">
      <alignment horizontal="center"/>
    </xf>
    <xf numFmtId="44" fontId="4" fillId="0" borderId="11" xfId="1" applyFont="1" applyBorder="1" applyAlignment="1">
      <alignment horizontal="center"/>
    </xf>
    <xf numFmtId="44" fontId="4" fillId="0" borderId="10" xfId="1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9" fontId="4" fillId="5" borderId="2" xfId="2" applyFont="1" applyFill="1" applyBorder="1" applyAlignment="1">
      <alignment horizontal="center"/>
    </xf>
    <xf numFmtId="9" fontId="4" fillId="5" borderId="3" xfId="2" applyFont="1" applyFill="1" applyBorder="1" applyAlignment="1">
      <alignment horizontal="center"/>
    </xf>
    <xf numFmtId="9" fontId="4" fillId="0" borderId="5" xfId="2" applyFont="1" applyFill="1" applyBorder="1" applyAlignment="1">
      <alignment horizontal="center"/>
    </xf>
    <xf numFmtId="9" fontId="4" fillId="0" borderId="8" xfId="2" applyFont="1" applyBorder="1" applyAlignment="1">
      <alignment horizontal="center"/>
    </xf>
    <xf numFmtId="9" fontId="4" fillId="0" borderId="9" xfId="2" applyFont="1" applyFill="1" applyBorder="1" applyAlignment="1">
      <alignment horizontal="center"/>
    </xf>
    <xf numFmtId="9" fontId="3" fillId="5" borderId="3" xfId="2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9" fontId="3" fillId="5" borderId="2" xfId="2" applyFont="1" applyFill="1" applyBorder="1" applyAlignment="1">
      <alignment horizontal="center"/>
    </xf>
    <xf numFmtId="9" fontId="4" fillId="0" borderId="11" xfId="2" applyFont="1" applyFill="1" applyBorder="1" applyAlignment="1">
      <alignment horizontal="center"/>
    </xf>
    <xf numFmtId="9" fontId="3" fillId="0" borderId="11" xfId="2" applyFont="1" applyFill="1" applyBorder="1" applyAlignment="1">
      <alignment horizontal="center"/>
    </xf>
    <xf numFmtId="9" fontId="4" fillId="0" borderId="8" xfId="2" applyFont="1" applyFill="1" applyBorder="1" applyAlignment="1">
      <alignment horizontal="center"/>
    </xf>
    <xf numFmtId="9" fontId="3" fillId="0" borderId="8" xfId="2" applyFont="1" applyFill="1" applyBorder="1" applyAlignment="1">
      <alignment horizontal="center"/>
    </xf>
    <xf numFmtId="9" fontId="3" fillId="0" borderId="9" xfId="2" applyFont="1" applyFill="1" applyBorder="1" applyAlignment="1">
      <alignment horizontal="center"/>
    </xf>
    <xf numFmtId="9" fontId="4" fillId="0" borderId="10" xfId="2" applyFont="1" applyFill="1" applyBorder="1" applyAlignment="1">
      <alignment horizontal="center"/>
    </xf>
    <xf numFmtId="9" fontId="3" fillId="0" borderId="1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4" borderId="21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8" xfId="2" applyNumberFormat="1" applyFont="1" applyBorder="1"/>
    <xf numFmtId="44" fontId="0" fillId="0" borderId="9" xfId="0" applyNumberFormat="1" applyBorder="1"/>
    <xf numFmtId="0" fontId="0" fillId="0" borderId="9" xfId="0" applyNumberFormat="1" applyBorder="1"/>
    <xf numFmtId="0" fontId="0" fillId="0" borderId="0" xfId="0" applyNumberFormat="1"/>
    <xf numFmtId="0" fontId="0" fillId="0" borderId="0" xfId="0" applyNumberFormat="1" applyBorder="1"/>
    <xf numFmtId="0" fontId="0" fillId="7" borderId="9" xfId="0" applyNumberFormat="1" applyFill="1" applyBorder="1"/>
    <xf numFmtId="44" fontId="0" fillId="0" borderId="0" xfId="0" applyNumberFormat="1"/>
    <xf numFmtId="44" fontId="0" fillId="0" borderId="0" xfId="1" applyFont="1"/>
    <xf numFmtId="0" fontId="0" fillId="7" borderId="0" xfId="0" applyFill="1"/>
    <xf numFmtId="44" fontId="0" fillId="7" borderId="0" xfId="1" applyFont="1" applyFill="1"/>
    <xf numFmtId="0" fontId="0" fillId="0" borderId="0" xfId="2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10" xfId="0" applyFont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left" vertical="center" wrapText="1"/>
    </xf>
    <xf numFmtId="44" fontId="4" fillId="0" borderId="9" xfId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9" fontId="4" fillId="0" borderId="10" xfId="2" applyFont="1" applyBorder="1" applyAlignment="1">
      <alignment horizontal="center" vertical="center"/>
    </xf>
    <xf numFmtId="9" fontId="4" fillId="0" borderId="11" xfId="2" applyFont="1" applyBorder="1" applyAlignment="1">
      <alignment horizontal="center" vertical="center"/>
    </xf>
    <xf numFmtId="9" fontId="4" fillId="0" borderId="8" xfId="2" applyFont="1" applyBorder="1" applyAlignment="1">
      <alignment horizontal="center" vertical="center"/>
    </xf>
    <xf numFmtId="9" fontId="4" fillId="0" borderId="10" xfId="2" applyFont="1" applyFill="1" applyBorder="1" applyAlignment="1">
      <alignment horizontal="center" vertical="center"/>
    </xf>
    <xf numFmtId="9" fontId="4" fillId="0" borderId="11" xfId="2" applyFont="1" applyFill="1" applyBorder="1" applyAlignment="1">
      <alignment horizontal="center" vertical="center"/>
    </xf>
    <xf numFmtId="9" fontId="4" fillId="0" borderId="8" xfId="2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73B5-A1F5-4518-B59D-C11E4796E51B}">
  <dimension ref="A1:H91"/>
  <sheetViews>
    <sheetView topLeftCell="A71" workbookViewId="0">
      <selection sqref="A1:H90"/>
    </sheetView>
  </sheetViews>
  <sheetFormatPr defaultRowHeight="15" x14ac:dyDescent="0.25"/>
  <cols>
    <col min="5" max="5" width="18" customWidth="1"/>
    <col min="6" max="6" width="7.7109375" customWidth="1"/>
    <col min="7" max="7" width="18" customWidth="1"/>
    <col min="8" max="8" width="9.140625" customWidth="1"/>
  </cols>
  <sheetData>
    <row r="1" spans="1:8" ht="16.5" thickBot="1" x14ac:dyDescent="0.3">
      <c r="A1" s="68" t="s">
        <v>0</v>
      </c>
      <c r="B1" s="69"/>
      <c r="C1" s="69"/>
      <c r="D1" s="69"/>
      <c r="E1" s="69"/>
      <c r="F1" s="69"/>
      <c r="G1" s="69"/>
      <c r="H1" s="70"/>
    </row>
    <row r="2" spans="1:8" ht="15.75" thickBot="1" x14ac:dyDescent="0.3">
      <c r="A2" s="73" t="s">
        <v>1</v>
      </c>
      <c r="B2" s="74"/>
      <c r="C2" s="74"/>
      <c r="D2" s="74"/>
      <c r="E2" s="1">
        <v>2013</v>
      </c>
      <c r="F2" s="10" t="s">
        <v>55</v>
      </c>
      <c r="G2" s="1">
        <v>2014</v>
      </c>
      <c r="H2" s="11" t="s">
        <v>56</v>
      </c>
    </row>
    <row r="3" spans="1:8" ht="15.75" thickBot="1" x14ac:dyDescent="0.3">
      <c r="A3" s="71" t="s">
        <v>2</v>
      </c>
      <c r="B3" s="72"/>
      <c r="C3" s="72"/>
      <c r="D3" s="72"/>
      <c r="E3" s="2">
        <f>SUM(E4:E9)</f>
        <v>553093</v>
      </c>
      <c r="F3" s="12">
        <f t="shared" ref="F3:F9" si="0">E3/$E$17</f>
        <v>0.78579303446962911</v>
      </c>
      <c r="G3" s="2">
        <f>SUM(G4:G9)</f>
        <v>618653</v>
      </c>
      <c r="H3" s="13">
        <f t="shared" ref="H3:H9" si="1">G3/E3</f>
        <v>1.1185334111984784</v>
      </c>
    </row>
    <row r="4" spans="1:8" x14ac:dyDescent="0.25">
      <c r="A4" s="63"/>
      <c r="B4" s="59" t="s">
        <v>3</v>
      </c>
      <c r="C4" s="59"/>
      <c r="D4" s="59"/>
      <c r="E4" s="3">
        <v>13786</v>
      </c>
      <c r="F4" s="14">
        <f t="shared" si="0"/>
        <v>1.9586114402457284E-2</v>
      </c>
      <c r="G4" s="3">
        <v>10831</v>
      </c>
      <c r="H4" s="15">
        <f t="shared" si="1"/>
        <v>0.78565211083708109</v>
      </c>
    </row>
    <row r="5" spans="1:8" x14ac:dyDescent="0.25">
      <c r="A5" s="62"/>
      <c r="B5" s="56" t="s">
        <v>4</v>
      </c>
      <c r="C5" s="56"/>
      <c r="D5" s="56"/>
      <c r="E5" s="4">
        <v>171905</v>
      </c>
      <c r="F5" s="16">
        <f t="shared" si="0"/>
        <v>0.24422972554435077</v>
      </c>
      <c r="G5" s="4">
        <v>189554</v>
      </c>
      <c r="H5" s="15">
        <f t="shared" si="1"/>
        <v>1.1026671708210931</v>
      </c>
    </row>
    <row r="6" spans="1:8" x14ac:dyDescent="0.25">
      <c r="A6" s="62"/>
      <c r="B6" s="56" t="s">
        <v>5</v>
      </c>
      <c r="C6" s="56"/>
      <c r="D6" s="56"/>
      <c r="E6" s="4">
        <v>247498</v>
      </c>
      <c r="F6" s="16">
        <f t="shared" si="0"/>
        <v>0.35162658801533248</v>
      </c>
      <c r="G6" s="4">
        <v>277913</v>
      </c>
      <c r="H6" s="15">
        <f t="shared" si="1"/>
        <v>1.1228898819384399</v>
      </c>
    </row>
    <row r="7" spans="1:8" x14ac:dyDescent="0.25">
      <c r="A7" s="62"/>
      <c r="B7" s="56" t="s">
        <v>6</v>
      </c>
      <c r="C7" s="56"/>
      <c r="D7" s="56"/>
      <c r="E7" s="4">
        <v>85108</v>
      </c>
      <c r="F7" s="16">
        <f t="shared" si="0"/>
        <v>0.12091506053709086</v>
      </c>
      <c r="G7" s="4">
        <v>98131</v>
      </c>
      <c r="H7" s="15">
        <f t="shared" si="1"/>
        <v>1.1530173426704893</v>
      </c>
    </row>
    <row r="8" spans="1:8" x14ac:dyDescent="0.25">
      <c r="A8" s="62"/>
      <c r="B8" s="56" t="s">
        <v>7</v>
      </c>
      <c r="C8" s="56"/>
      <c r="D8" s="56"/>
      <c r="E8" s="4">
        <v>19188</v>
      </c>
      <c r="F8" s="16">
        <f t="shared" si="0"/>
        <v>2.7260870677089107E-2</v>
      </c>
      <c r="G8" s="4">
        <v>27742</v>
      </c>
      <c r="H8" s="15">
        <f t="shared" si="1"/>
        <v>1.4457994579945799</v>
      </c>
    </row>
    <row r="9" spans="1:8" x14ac:dyDescent="0.25">
      <c r="A9" s="62"/>
      <c r="B9" s="56" t="s">
        <v>8</v>
      </c>
      <c r="C9" s="56"/>
      <c r="D9" s="56"/>
      <c r="E9" s="4">
        <v>15608</v>
      </c>
      <c r="F9" s="16">
        <f t="shared" si="0"/>
        <v>2.217467529330867E-2</v>
      </c>
      <c r="G9" s="4">
        <v>14482</v>
      </c>
      <c r="H9" s="15">
        <f t="shared" si="1"/>
        <v>0.92785750896975905</v>
      </c>
    </row>
    <row r="10" spans="1:8" ht="15.75" thickBot="1" x14ac:dyDescent="0.3">
      <c r="A10" s="60"/>
      <c r="B10" s="60"/>
      <c r="C10" s="60"/>
      <c r="D10" s="60"/>
      <c r="E10" s="60"/>
      <c r="F10" s="61"/>
      <c r="G10" s="60"/>
      <c r="H10" s="60"/>
    </row>
    <row r="11" spans="1:8" ht="15.75" thickBot="1" x14ac:dyDescent="0.3">
      <c r="A11" s="71" t="s">
        <v>9</v>
      </c>
      <c r="B11" s="72"/>
      <c r="C11" s="72"/>
      <c r="D11" s="72"/>
      <c r="E11" s="2">
        <f>SUM(E12:E15)</f>
        <v>150773</v>
      </c>
      <c r="F11" s="12">
        <f>E11/$E$17</f>
        <v>0.21420696553037083</v>
      </c>
      <c r="G11" s="2">
        <f>SUM(G12:G15)</f>
        <v>177856</v>
      </c>
      <c r="H11" s="17">
        <f>G11/E11</f>
        <v>1.1796276521658386</v>
      </c>
    </row>
    <row r="12" spans="1:8" x14ac:dyDescent="0.25">
      <c r="A12" s="63"/>
      <c r="B12" s="59" t="s">
        <v>10</v>
      </c>
      <c r="C12" s="59"/>
      <c r="D12" s="59"/>
      <c r="E12" s="3">
        <v>15116</v>
      </c>
      <c r="F12" s="14">
        <f>E12/$E$17</f>
        <v>2.1475678609280745E-2</v>
      </c>
      <c r="G12" s="3">
        <v>12013</v>
      </c>
      <c r="H12" s="15">
        <f>G12/E12</f>
        <v>0.79472082561524215</v>
      </c>
    </row>
    <row r="13" spans="1:8" x14ac:dyDescent="0.25">
      <c r="A13" s="62"/>
      <c r="B13" s="56" t="s">
        <v>11</v>
      </c>
      <c r="C13" s="56"/>
      <c r="D13" s="56"/>
      <c r="E13" s="4" t="s">
        <v>12</v>
      </c>
      <c r="F13" s="16" t="s">
        <v>12</v>
      </c>
      <c r="G13" s="4" t="s">
        <v>12</v>
      </c>
      <c r="H13" s="15" t="s">
        <v>12</v>
      </c>
    </row>
    <row r="14" spans="1:8" x14ac:dyDescent="0.25">
      <c r="A14" s="62"/>
      <c r="B14" s="56" t="s">
        <v>13</v>
      </c>
      <c r="C14" s="56"/>
      <c r="D14" s="56"/>
      <c r="E14" s="4">
        <v>68543</v>
      </c>
      <c r="F14" s="16">
        <f>E14/$E$17</f>
        <v>9.7380751449849826E-2</v>
      </c>
      <c r="G14" s="4">
        <v>75767</v>
      </c>
      <c r="H14" s="15">
        <f>G14/E14</f>
        <v>1.1053936944691654</v>
      </c>
    </row>
    <row r="15" spans="1:8" x14ac:dyDescent="0.25">
      <c r="A15" s="62"/>
      <c r="B15" s="56" t="s">
        <v>14</v>
      </c>
      <c r="C15" s="56"/>
      <c r="D15" s="56"/>
      <c r="E15" s="4">
        <v>67114</v>
      </c>
      <c r="F15" s="16">
        <f>E15/$E$17</f>
        <v>9.5350535471240269E-2</v>
      </c>
      <c r="G15" s="4">
        <v>90076</v>
      </c>
      <c r="H15" s="15">
        <f>G15/E15</f>
        <v>1.3421342789879906</v>
      </c>
    </row>
    <row r="16" spans="1:8" ht="15.75" thickBot="1" x14ac:dyDescent="0.3">
      <c r="A16" s="60"/>
      <c r="B16" s="60"/>
      <c r="C16" s="60"/>
      <c r="D16" s="60"/>
      <c r="E16" s="60"/>
      <c r="F16" s="61"/>
      <c r="G16" s="60"/>
      <c r="H16" s="60"/>
    </row>
    <row r="17" spans="1:8" ht="15.75" thickBot="1" x14ac:dyDescent="0.3">
      <c r="A17" s="52" t="s">
        <v>15</v>
      </c>
      <c r="B17" s="53"/>
      <c r="C17" s="53"/>
      <c r="D17" s="53"/>
      <c r="E17" s="2">
        <f>SUM(E3,E11)</f>
        <v>703866</v>
      </c>
      <c r="F17" s="12">
        <f>E17/$E$17</f>
        <v>1</v>
      </c>
      <c r="G17" s="2">
        <f>SUM(G3,G11)</f>
        <v>796509</v>
      </c>
      <c r="H17" s="17">
        <f>G17/E17</f>
        <v>1.1316202231674779</v>
      </c>
    </row>
    <row r="18" spans="1:8" ht="15.75" thickBot="1" x14ac:dyDescent="0.3">
      <c r="A18" s="61"/>
      <c r="B18" s="61"/>
      <c r="C18" s="61"/>
      <c r="D18" s="61"/>
      <c r="E18" s="61"/>
      <c r="F18" s="61"/>
      <c r="G18" s="61"/>
      <c r="H18" s="61"/>
    </row>
    <row r="19" spans="1:8" ht="15.75" thickBot="1" x14ac:dyDescent="0.3">
      <c r="A19" s="66" t="s">
        <v>16</v>
      </c>
      <c r="B19" s="67"/>
      <c r="C19" s="67"/>
      <c r="D19" s="67"/>
      <c r="E19" s="5">
        <v>2013</v>
      </c>
      <c r="F19" s="18" t="s">
        <v>55</v>
      </c>
      <c r="G19" s="5">
        <v>2014</v>
      </c>
      <c r="H19" s="19" t="s">
        <v>56</v>
      </c>
    </row>
    <row r="20" spans="1:8" ht="15.75" thickBot="1" x14ac:dyDescent="0.3">
      <c r="A20" s="52" t="s">
        <v>17</v>
      </c>
      <c r="B20" s="53"/>
      <c r="C20" s="53"/>
      <c r="D20" s="53"/>
      <c r="E20" s="2">
        <f>SUM(E21:E25)</f>
        <v>143860</v>
      </c>
      <c r="F20" s="12">
        <f t="shared" ref="F20:F25" si="2">E20/$E$41</f>
        <v>0.20438549382979146</v>
      </c>
      <c r="G20" s="2">
        <f>SUM(G21:G25)</f>
        <v>178803</v>
      </c>
      <c r="H20" s="13">
        <f t="shared" ref="H20:H25" si="3">G20/E20</f>
        <v>1.2428958709856806</v>
      </c>
    </row>
    <row r="21" spans="1:8" x14ac:dyDescent="0.25">
      <c r="A21" s="63"/>
      <c r="B21" s="63" t="s">
        <v>18</v>
      </c>
      <c r="C21" s="63"/>
      <c r="D21" s="63"/>
      <c r="E21" s="3">
        <v>59835</v>
      </c>
      <c r="F21" s="14">
        <f t="shared" si="2"/>
        <v>8.5009078432542559E-2</v>
      </c>
      <c r="G21" s="3">
        <v>65081</v>
      </c>
      <c r="H21" s="15">
        <f t="shared" si="3"/>
        <v>1.0876744380379377</v>
      </c>
    </row>
    <row r="22" spans="1:8" x14ac:dyDescent="0.25">
      <c r="A22" s="62"/>
      <c r="B22" s="62" t="s">
        <v>19</v>
      </c>
      <c r="C22" s="62"/>
      <c r="D22" s="62"/>
      <c r="E22" s="4">
        <v>34859</v>
      </c>
      <c r="F22" s="16">
        <f t="shared" si="2"/>
        <v>4.9525051643352573E-2</v>
      </c>
      <c r="G22" s="4">
        <v>70315</v>
      </c>
      <c r="H22" s="15">
        <f t="shared" si="3"/>
        <v>2.017126136722224</v>
      </c>
    </row>
    <row r="23" spans="1:8" x14ac:dyDescent="0.25">
      <c r="A23" s="62"/>
      <c r="B23" s="62" t="s">
        <v>20</v>
      </c>
      <c r="C23" s="62"/>
      <c r="D23" s="62"/>
      <c r="E23" s="4">
        <v>18154</v>
      </c>
      <c r="F23" s="16">
        <f t="shared" si="2"/>
        <v>2.5791841060656431E-2</v>
      </c>
      <c r="G23" s="4">
        <v>14891</v>
      </c>
      <c r="H23" s="15">
        <f t="shared" si="3"/>
        <v>0.82025999779662884</v>
      </c>
    </row>
    <row r="24" spans="1:8" x14ac:dyDescent="0.25">
      <c r="A24" s="62"/>
      <c r="B24" s="62" t="s">
        <v>21</v>
      </c>
      <c r="C24" s="62"/>
      <c r="D24" s="62"/>
      <c r="E24" s="4">
        <v>13568</v>
      </c>
      <c r="F24" s="16">
        <f t="shared" si="2"/>
        <v>1.9276396359534344E-2</v>
      </c>
      <c r="G24" s="4">
        <v>17105</v>
      </c>
      <c r="H24" s="15">
        <f t="shared" si="3"/>
        <v>1.2606869103773586</v>
      </c>
    </row>
    <row r="25" spans="1:8" x14ac:dyDescent="0.25">
      <c r="A25" s="62"/>
      <c r="B25" s="62" t="s">
        <v>22</v>
      </c>
      <c r="C25" s="62"/>
      <c r="D25" s="62"/>
      <c r="E25" s="4">
        <v>17444</v>
      </c>
      <c r="F25" s="16">
        <f t="shared" si="2"/>
        <v>2.4783126333705562E-2</v>
      </c>
      <c r="G25" s="4">
        <v>11411</v>
      </c>
      <c r="H25" s="15">
        <f t="shared" si="3"/>
        <v>0.65415042421462966</v>
      </c>
    </row>
    <row r="26" spans="1:8" ht="15.75" thickBot="1" x14ac:dyDescent="0.3">
      <c r="A26" s="60"/>
      <c r="B26" s="60"/>
      <c r="C26" s="60"/>
      <c r="D26" s="60"/>
      <c r="E26" s="60"/>
      <c r="F26" s="61"/>
      <c r="G26" s="60"/>
      <c r="H26" s="60"/>
    </row>
    <row r="27" spans="1:8" ht="15.75" thickBot="1" x14ac:dyDescent="0.3">
      <c r="A27" s="52" t="s">
        <v>9</v>
      </c>
      <c r="B27" s="53"/>
      <c r="C27" s="53"/>
      <c r="D27" s="53"/>
      <c r="E27" s="2">
        <f>SUM(E28:E33)</f>
        <v>45464</v>
      </c>
      <c r="F27" s="12">
        <f t="shared" ref="F27:F33" si="4">E27/$E$41</f>
        <v>6.4591839924076452E-2</v>
      </c>
      <c r="G27" s="2">
        <f>SUM(G28:G33)</f>
        <v>41413</v>
      </c>
      <c r="H27" s="13">
        <f>G27/E27</f>
        <v>0.91089653352102762</v>
      </c>
    </row>
    <row r="28" spans="1:8" x14ac:dyDescent="0.25">
      <c r="A28" s="63"/>
      <c r="B28" s="63" t="s">
        <v>23</v>
      </c>
      <c r="C28" s="63"/>
      <c r="D28" s="63"/>
      <c r="E28" s="3">
        <v>38583</v>
      </c>
      <c r="F28" s="14">
        <f t="shared" si="4"/>
        <v>5.4815831422458251E-2</v>
      </c>
      <c r="G28" s="3">
        <v>34329</v>
      </c>
      <c r="H28" s="15">
        <f>G28/E28</f>
        <v>0.88974418785475473</v>
      </c>
    </row>
    <row r="29" spans="1:8" x14ac:dyDescent="0.25">
      <c r="A29" s="62"/>
      <c r="B29" s="62" t="s">
        <v>24</v>
      </c>
      <c r="C29" s="62"/>
      <c r="D29" s="62"/>
      <c r="E29" s="4">
        <v>873</v>
      </c>
      <c r="F29" s="16">
        <f t="shared" si="4"/>
        <v>1.2402928966593074E-3</v>
      </c>
      <c r="G29" s="4">
        <v>950</v>
      </c>
      <c r="H29" s="15">
        <f>G29/E29</f>
        <v>1.0882016036655211</v>
      </c>
    </row>
    <row r="30" spans="1:8" ht="15" customHeight="1" x14ac:dyDescent="0.25">
      <c r="A30" s="62"/>
      <c r="B30" s="64" t="s">
        <v>25</v>
      </c>
      <c r="C30" s="64"/>
      <c r="D30" s="64"/>
      <c r="E30" s="65">
        <v>4843</v>
      </c>
      <c r="F30" s="78">
        <f t="shared" si="4"/>
        <v>6.8805710177789522E-3</v>
      </c>
      <c r="G30" s="65">
        <v>5317</v>
      </c>
      <c r="H30" s="75">
        <f>G30/E30</f>
        <v>1.0978732190790832</v>
      </c>
    </row>
    <row r="31" spans="1:8" x14ac:dyDescent="0.25">
      <c r="A31" s="62"/>
      <c r="B31" s="64"/>
      <c r="C31" s="64"/>
      <c r="D31" s="64"/>
      <c r="E31" s="65"/>
      <c r="F31" s="79"/>
      <c r="G31" s="65"/>
      <c r="H31" s="76"/>
    </row>
    <row r="32" spans="1:8" x14ac:dyDescent="0.25">
      <c r="A32" s="62"/>
      <c r="B32" s="64"/>
      <c r="C32" s="64"/>
      <c r="D32" s="64"/>
      <c r="E32" s="65"/>
      <c r="F32" s="80"/>
      <c r="G32" s="65"/>
      <c r="H32" s="77"/>
    </row>
    <row r="33" spans="1:8" x14ac:dyDescent="0.25">
      <c r="A33" s="62"/>
      <c r="B33" s="62" t="s">
        <v>22</v>
      </c>
      <c r="C33" s="62"/>
      <c r="D33" s="62"/>
      <c r="E33" s="4">
        <v>1165</v>
      </c>
      <c r="F33" s="16">
        <f t="shared" si="4"/>
        <v>1.6551445871799463E-3</v>
      </c>
      <c r="G33" s="4">
        <v>817</v>
      </c>
      <c r="H33" s="15">
        <f>G33/E33</f>
        <v>0.70128755364806872</v>
      </c>
    </row>
    <row r="34" spans="1:8" ht="15.75" thickBot="1" x14ac:dyDescent="0.3">
      <c r="A34" s="60"/>
      <c r="B34" s="60"/>
      <c r="C34" s="60"/>
      <c r="D34" s="60"/>
      <c r="E34" s="60"/>
      <c r="F34" s="61"/>
      <c r="G34" s="60"/>
      <c r="H34" s="60"/>
    </row>
    <row r="35" spans="1:8" ht="15.75" thickBot="1" x14ac:dyDescent="0.3">
      <c r="A35" s="52" t="s">
        <v>26</v>
      </c>
      <c r="B35" s="53"/>
      <c r="C35" s="53"/>
      <c r="D35" s="53"/>
      <c r="E35" s="2">
        <f>SUM(E36:E39)</f>
        <v>514542</v>
      </c>
      <c r="F35" s="12">
        <f>E35/$E$41</f>
        <v>0.7310226662461321</v>
      </c>
      <c r="G35" s="2">
        <f>SUM(G36:G39)</f>
        <v>576293</v>
      </c>
      <c r="H35" s="13">
        <f>G35/E35</f>
        <v>1.1200115831166357</v>
      </c>
    </row>
    <row r="36" spans="1:8" x14ac:dyDescent="0.25">
      <c r="A36" s="63"/>
      <c r="B36" s="59" t="s">
        <v>27</v>
      </c>
      <c r="C36" s="59"/>
      <c r="D36" s="59"/>
      <c r="E36" s="3">
        <v>157186</v>
      </c>
      <c r="F36" s="14">
        <f>E36/$E$41</f>
        <v>0.22331807474718199</v>
      </c>
      <c r="G36" s="3">
        <v>220086</v>
      </c>
      <c r="H36" s="15">
        <f>G36/E36</f>
        <v>1.4001628643772346</v>
      </c>
    </row>
    <row r="37" spans="1:8" x14ac:dyDescent="0.25">
      <c r="A37" s="62"/>
      <c r="B37" s="56" t="s">
        <v>28</v>
      </c>
      <c r="C37" s="56"/>
      <c r="D37" s="56"/>
      <c r="E37" s="4">
        <v>128288</v>
      </c>
      <c r="F37" s="16">
        <f>E37/$E$41</f>
        <v>0.18226196463531411</v>
      </c>
      <c r="G37" s="4">
        <v>70739</v>
      </c>
      <c r="H37" s="15">
        <f>G37/E37</f>
        <v>0.55140777001746066</v>
      </c>
    </row>
    <row r="38" spans="1:8" x14ac:dyDescent="0.25">
      <c r="A38" s="62"/>
      <c r="B38" s="56" t="s">
        <v>29</v>
      </c>
      <c r="C38" s="56"/>
      <c r="D38" s="56"/>
      <c r="E38" s="4">
        <v>208174</v>
      </c>
      <c r="F38" s="16">
        <f>E38/$E$41</f>
        <v>0.2957579993919297</v>
      </c>
      <c r="G38" s="4">
        <v>250120</v>
      </c>
      <c r="H38" s="15">
        <f>G38/E38</f>
        <v>1.2014949033020454</v>
      </c>
    </row>
    <row r="39" spans="1:8" x14ac:dyDescent="0.25">
      <c r="A39" s="62"/>
      <c r="B39" s="56" t="s">
        <v>30</v>
      </c>
      <c r="C39" s="56"/>
      <c r="D39" s="56"/>
      <c r="E39" s="4">
        <v>20894</v>
      </c>
      <c r="F39" s="16">
        <f>E39/$E$41</f>
        <v>2.9684627471706262E-2</v>
      </c>
      <c r="G39" s="4">
        <v>35348</v>
      </c>
      <c r="H39" s="15">
        <f>G39/E39</f>
        <v>1.6917775437924762</v>
      </c>
    </row>
    <row r="40" spans="1:8" ht="15.75" thickBot="1" x14ac:dyDescent="0.3">
      <c r="A40" s="60"/>
      <c r="B40" s="60"/>
      <c r="C40" s="60"/>
      <c r="D40" s="60"/>
      <c r="E40" s="60"/>
      <c r="F40" s="61"/>
      <c r="G40" s="60"/>
      <c r="H40" s="60"/>
    </row>
    <row r="41" spans="1:8" ht="15.75" thickBot="1" x14ac:dyDescent="0.3">
      <c r="A41" s="52" t="s">
        <v>31</v>
      </c>
      <c r="B41" s="53"/>
      <c r="C41" s="53"/>
      <c r="D41" s="53"/>
      <c r="E41" s="2">
        <f>E20+E27+E35</f>
        <v>703866</v>
      </c>
      <c r="F41" s="12">
        <f>E41/$E$41</f>
        <v>1</v>
      </c>
      <c r="G41" s="2">
        <f>G20+G27+G35</f>
        <v>796509</v>
      </c>
      <c r="H41" s="13">
        <f>G41/E41</f>
        <v>1.1316202231674779</v>
      </c>
    </row>
    <row r="42" spans="1:8" x14ac:dyDescent="0.25">
      <c r="A42" s="6"/>
      <c r="B42" s="6"/>
      <c r="C42" s="6"/>
      <c r="D42" s="6"/>
      <c r="E42" s="7"/>
      <c r="F42" s="20"/>
      <c r="G42" s="7"/>
      <c r="H42" s="20"/>
    </row>
    <row r="43" spans="1:8" ht="15.75" thickBot="1" x14ac:dyDescent="0.3">
      <c r="A43" s="6"/>
      <c r="B43" s="6"/>
      <c r="C43" s="6"/>
      <c r="D43" s="6"/>
      <c r="E43" s="7"/>
      <c r="F43" s="20"/>
      <c r="G43" s="7"/>
      <c r="H43" s="20"/>
    </row>
    <row r="44" spans="1:8" ht="16.5" thickBot="1" x14ac:dyDescent="0.3">
      <c r="A44" s="68" t="s">
        <v>32</v>
      </c>
      <c r="B44" s="69"/>
      <c r="C44" s="69"/>
      <c r="D44" s="69"/>
      <c r="E44" s="69"/>
      <c r="F44" s="69"/>
      <c r="G44" s="69"/>
      <c r="H44" s="70"/>
    </row>
    <row r="45" spans="1:8" ht="15.75" thickBot="1" x14ac:dyDescent="0.3">
      <c r="A45" s="57"/>
      <c r="B45" s="57"/>
      <c r="C45" s="57"/>
      <c r="D45" s="58"/>
      <c r="E45" s="1">
        <v>2013</v>
      </c>
      <c r="F45" s="10" t="s">
        <v>55</v>
      </c>
      <c r="G45" s="1">
        <v>2014</v>
      </c>
      <c r="H45" s="11" t="s">
        <v>56</v>
      </c>
    </row>
    <row r="46" spans="1:8" ht="15.75" thickBot="1" x14ac:dyDescent="0.3">
      <c r="A46" s="52" t="s">
        <v>33</v>
      </c>
      <c r="B46" s="53"/>
      <c r="C46" s="53"/>
      <c r="D46" s="53"/>
      <c r="E46" s="2">
        <v>962950</v>
      </c>
      <c r="F46" s="21">
        <f t="shared" ref="F46:F59" si="5">E46/$E$46</f>
        <v>1</v>
      </c>
      <c r="G46" s="2">
        <v>1052909</v>
      </c>
      <c r="H46" s="17">
        <f t="shared" ref="H46:H59" si="6">G46/E46</f>
        <v>1.0934202191183342</v>
      </c>
    </row>
    <row r="47" spans="1:8" ht="15.75" thickBot="1" x14ac:dyDescent="0.3">
      <c r="A47" s="54" t="s">
        <v>34</v>
      </c>
      <c r="B47" s="54"/>
      <c r="C47" s="54"/>
      <c r="D47" s="54"/>
      <c r="E47" s="8">
        <v>-537221</v>
      </c>
      <c r="F47" s="22">
        <f t="shared" si="5"/>
        <v>-0.55789085622306456</v>
      </c>
      <c r="G47" s="8">
        <v>-603610</v>
      </c>
      <c r="H47" s="23">
        <f t="shared" si="6"/>
        <v>1.1235785645013876</v>
      </c>
    </row>
    <row r="48" spans="1:8" ht="15.75" thickBot="1" x14ac:dyDescent="0.3">
      <c r="A48" s="52" t="s">
        <v>35</v>
      </c>
      <c r="B48" s="53"/>
      <c r="C48" s="53"/>
      <c r="D48" s="53"/>
      <c r="E48" s="2">
        <f>E46+E47</f>
        <v>425729</v>
      </c>
      <c r="F48" s="21">
        <f t="shared" si="5"/>
        <v>0.44210914377693544</v>
      </c>
      <c r="G48" s="2">
        <f>G46+G47</f>
        <v>449299</v>
      </c>
      <c r="H48" s="17">
        <f t="shared" si="6"/>
        <v>1.0553638582290612</v>
      </c>
    </row>
    <row r="49" spans="1:8" x14ac:dyDescent="0.25">
      <c r="A49" s="59" t="s">
        <v>36</v>
      </c>
      <c r="B49" s="59"/>
      <c r="C49" s="59"/>
      <c r="D49" s="59"/>
      <c r="E49" s="3">
        <f>SUM(E50:E52)</f>
        <v>-277239</v>
      </c>
      <c r="F49" s="24">
        <f t="shared" si="5"/>
        <v>-0.28790591411807465</v>
      </c>
      <c r="G49" s="3">
        <f>SUM(G50:G52)</f>
        <v>-301229</v>
      </c>
      <c r="H49" s="25">
        <f t="shared" si="6"/>
        <v>1.0865318371513388</v>
      </c>
    </row>
    <row r="50" spans="1:8" x14ac:dyDescent="0.25">
      <c r="A50" s="60"/>
      <c r="B50" s="56" t="s">
        <v>37</v>
      </c>
      <c r="C50" s="56"/>
      <c r="D50" s="56"/>
      <c r="E50" s="4">
        <v>-204438</v>
      </c>
      <c r="F50" s="16">
        <f t="shared" si="5"/>
        <v>-0.21230385793654916</v>
      </c>
      <c r="G50" s="4">
        <v>-221352</v>
      </c>
      <c r="H50" s="26">
        <f t="shared" si="6"/>
        <v>1.0827341296627828</v>
      </c>
    </row>
    <row r="51" spans="1:8" x14ac:dyDescent="0.25">
      <c r="A51" s="61"/>
      <c r="B51" s="56" t="s">
        <v>38</v>
      </c>
      <c r="C51" s="56"/>
      <c r="D51" s="56"/>
      <c r="E51" s="4">
        <v>-73812</v>
      </c>
      <c r="F51" s="16">
        <f t="shared" si="5"/>
        <v>-7.6651954930162525E-2</v>
      </c>
      <c r="G51" s="4">
        <v>-76169</v>
      </c>
      <c r="H51" s="26">
        <f t="shared" si="6"/>
        <v>1.0319324771039939</v>
      </c>
    </row>
    <row r="52" spans="1:8" ht="15.75" thickBot="1" x14ac:dyDescent="0.3">
      <c r="A52" s="61"/>
      <c r="B52" s="47" t="s">
        <v>39</v>
      </c>
      <c r="C52" s="47"/>
      <c r="D52" s="47"/>
      <c r="E52" s="9">
        <v>1011</v>
      </c>
      <c r="F52" s="27">
        <f t="shared" si="5"/>
        <v>1.049898748637001E-3</v>
      </c>
      <c r="G52" s="9">
        <v>-3708</v>
      </c>
      <c r="H52" s="28">
        <f t="shared" si="6"/>
        <v>-3.6676557863501484</v>
      </c>
    </row>
    <row r="53" spans="1:8" ht="15.75" thickBot="1" x14ac:dyDescent="0.3">
      <c r="A53" s="52" t="s">
        <v>40</v>
      </c>
      <c r="B53" s="53"/>
      <c r="C53" s="53"/>
      <c r="D53" s="53"/>
      <c r="E53" s="2">
        <f>E48+E49</f>
        <v>148490</v>
      </c>
      <c r="F53" s="21">
        <f t="shared" si="5"/>
        <v>0.1542032296588608</v>
      </c>
      <c r="G53" s="2">
        <f>G48+G49</f>
        <v>148070</v>
      </c>
      <c r="H53" s="17">
        <f t="shared" si="6"/>
        <v>0.99717152670213483</v>
      </c>
    </row>
    <row r="54" spans="1:8" x14ac:dyDescent="0.25">
      <c r="A54" s="59" t="s">
        <v>41</v>
      </c>
      <c r="B54" s="59"/>
      <c r="C54" s="59"/>
      <c r="D54" s="59"/>
      <c r="E54" s="3">
        <v>20457</v>
      </c>
      <c r="F54" s="24">
        <f t="shared" si="5"/>
        <v>2.124409367049172E-2</v>
      </c>
      <c r="G54" s="3">
        <v>25874</v>
      </c>
      <c r="H54" s="25">
        <f t="shared" si="6"/>
        <v>1.2647993351908882</v>
      </c>
    </row>
    <row r="55" spans="1:8" x14ac:dyDescent="0.25">
      <c r="A55" s="56" t="s">
        <v>42</v>
      </c>
      <c r="B55" s="56"/>
      <c r="C55" s="56"/>
      <c r="D55" s="56"/>
      <c r="E55" s="4">
        <v>-12374</v>
      </c>
      <c r="F55" s="16">
        <f t="shared" si="5"/>
        <v>-1.2850096058985409E-2</v>
      </c>
      <c r="G55" s="4">
        <v>-14976</v>
      </c>
      <c r="H55" s="26">
        <f t="shared" si="6"/>
        <v>1.2102796185550349</v>
      </c>
    </row>
    <row r="56" spans="1:8" ht="15.75" thickBot="1" x14ac:dyDescent="0.3">
      <c r="A56" s="47" t="s">
        <v>43</v>
      </c>
      <c r="B56" s="47"/>
      <c r="C56" s="47"/>
      <c r="D56" s="47"/>
      <c r="E56" s="9">
        <v>-456</v>
      </c>
      <c r="F56" s="27">
        <f t="shared" si="5"/>
        <v>-4.7354483618048705E-4</v>
      </c>
      <c r="G56" s="9">
        <v>2519</v>
      </c>
      <c r="H56" s="28">
        <f t="shared" si="6"/>
        <v>-5.5241228070175437</v>
      </c>
    </row>
    <row r="57" spans="1:8" ht="15.75" thickBot="1" x14ac:dyDescent="0.3">
      <c r="A57" s="52" t="s">
        <v>44</v>
      </c>
      <c r="B57" s="53"/>
      <c r="C57" s="53"/>
      <c r="D57" s="53"/>
      <c r="E57" s="2">
        <f>SUM(E53:E56)</f>
        <v>156117</v>
      </c>
      <c r="F57" s="21">
        <f t="shared" si="5"/>
        <v>0.16212368243418662</v>
      </c>
      <c r="G57" s="2">
        <f>SUM(G53:G56)</f>
        <v>161487</v>
      </c>
      <c r="H57" s="17">
        <f t="shared" si="6"/>
        <v>1.034397278963854</v>
      </c>
    </row>
    <row r="58" spans="1:8" ht="15.75" thickBot="1" x14ac:dyDescent="0.3">
      <c r="A58" s="54" t="s">
        <v>45</v>
      </c>
      <c r="B58" s="54"/>
      <c r="C58" s="54"/>
      <c r="D58" s="54"/>
      <c r="E58" s="8">
        <v>-45562</v>
      </c>
      <c r="F58" s="22">
        <f t="shared" si="5"/>
        <v>-4.7315021548366996E-2</v>
      </c>
      <c r="G58" s="8">
        <v>-48735</v>
      </c>
      <c r="H58" s="23">
        <f t="shared" si="6"/>
        <v>1.0696413678065053</v>
      </c>
    </row>
    <row r="59" spans="1:8" ht="15.75" thickBot="1" x14ac:dyDescent="0.3">
      <c r="A59" s="52" t="s">
        <v>46</v>
      </c>
      <c r="B59" s="53"/>
      <c r="C59" s="53"/>
      <c r="D59" s="53"/>
      <c r="E59" s="2">
        <f>E57+E58</f>
        <v>110555</v>
      </c>
      <c r="F59" s="21">
        <f t="shared" si="5"/>
        <v>0.11480866088581962</v>
      </c>
      <c r="G59" s="2">
        <f>G57+G58</f>
        <v>112752</v>
      </c>
      <c r="H59" s="17">
        <f t="shared" si="6"/>
        <v>1.0198724616706616</v>
      </c>
    </row>
    <row r="60" spans="1:8" ht="15.75" thickBot="1" x14ac:dyDescent="0.3"/>
    <row r="61" spans="1:8" ht="15.75" thickBot="1" x14ac:dyDescent="0.3">
      <c r="A61" s="48" t="s">
        <v>47</v>
      </c>
      <c r="B61" s="49"/>
      <c r="C61" s="49"/>
      <c r="D61" s="50"/>
      <c r="E61" s="30">
        <v>2013</v>
      </c>
      <c r="F61" s="81"/>
      <c r="G61" s="30">
        <v>2014</v>
      </c>
    </row>
    <row r="62" spans="1:8" x14ac:dyDescent="0.25">
      <c r="A62" s="55" t="s">
        <v>48</v>
      </c>
      <c r="B62" s="55"/>
      <c r="C62" s="55"/>
      <c r="D62" s="55"/>
      <c r="E62" s="33">
        <f>(E3+E12)/(E20+E27)</f>
        <v>3.0012518222729287</v>
      </c>
      <c r="F62" s="51"/>
      <c r="G62" s="33">
        <f>(G3+G12)/(G20+G27)</f>
        <v>2.8638518545428124</v>
      </c>
    </row>
    <row r="63" spans="1:8" x14ac:dyDescent="0.25">
      <c r="A63" s="51" t="s">
        <v>49</v>
      </c>
      <c r="B63" s="51"/>
      <c r="C63" s="51"/>
      <c r="D63" s="51"/>
      <c r="E63" s="35">
        <f>E3/E20</f>
        <v>3.8446614764354234</v>
      </c>
      <c r="F63" s="51"/>
      <c r="G63" s="35">
        <f>G3/G20</f>
        <v>3.4599699110193902</v>
      </c>
    </row>
    <row r="64" spans="1:8" x14ac:dyDescent="0.25">
      <c r="A64" s="51" t="s">
        <v>50</v>
      </c>
      <c r="B64" s="51"/>
      <c r="C64" s="51"/>
      <c r="D64" s="51"/>
      <c r="E64" s="35">
        <f>(E3-E7)/E20</f>
        <v>3.2530585291255387</v>
      </c>
      <c r="F64" s="51"/>
      <c r="G64" s="35">
        <f>(G3-G7)/G20</f>
        <v>2.9111480232434577</v>
      </c>
    </row>
    <row r="65" spans="1:8" x14ac:dyDescent="0.25">
      <c r="A65" s="51" t="s">
        <v>51</v>
      </c>
      <c r="B65" s="51"/>
      <c r="C65" s="51"/>
      <c r="D65" s="51"/>
      <c r="E65" s="35">
        <f>E4/E20</f>
        <v>9.5829278465174472E-2</v>
      </c>
      <c r="F65" s="51"/>
      <c r="G65" s="35">
        <f>G4/G20</f>
        <v>6.057504627998412E-2</v>
      </c>
    </row>
    <row r="66" spans="1:8" ht="15.75" thickBot="1" x14ac:dyDescent="0.3">
      <c r="A66" s="86"/>
      <c r="B66" s="86"/>
      <c r="C66" s="86"/>
      <c r="D66" s="86"/>
      <c r="E66" s="36"/>
      <c r="G66" s="36"/>
    </row>
    <row r="67" spans="1:8" ht="15.75" thickBot="1" x14ac:dyDescent="0.3">
      <c r="A67" s="87" t="s">
        <v>52</v>
      </c>
      <c r="B67" s="88"/>
      <c r="C67" s="88"/>
      <c r="D67" s="88"/>
      <c r="E67" s="1">
        <v>2013</v>
      </c>
      <c r="F67" s="82"/>
      <c r="G67" s="30">
        <v>2014</v>
      </c>
    </row>
    <row r="68" spans="1:8" x14ac:dyDescent="0.25">
      <c r="A68" s="51" t="s">
        <v>53</v>
      </c>
      <c r="B68" s="51"/>
      <c r="C68" s="51"/>
      <c r="D68" s="51"/>
      <c r="E68" s="35">
        <f>(E20+E27)/E35</f>
        <v>0.36794663992443766</v>
      </c>
      <c r="F68" s="82"/>
      <c r="G68" s="35">
        <f>(G20+G27)/G35</f>
        <v>0.3821250648541627</v>
      </c>
    </row>
    <row r="69" spans="1:8" x14ac:dyDescent="0.25">
      <c r="A69" s="51" t="s">
        <v>54</v>
      </c>
      <c r="B69" s="51"/>
      <c r="C69" s="51"/>
      <c r="D69" s="51"/>
      <c r="E69" s="35">
        <f>E20/(E20+E27)</f>
        <v>0.75986140161838966</v>
      </c>
      <c r="F69" s="82"/>
      <c r="G69" s="35">
        <f>G20/(G20+G27)</f>
        <v>0.81194372797616887</v>
      </c>
      <c r="H69">
        <f>E20/E28</f>
        <v>3.7285851281652542</v>
      </c>
    </row>
    <row r="70" spans="1:8" x14ac:dyDescent="0.25">
      <c r="A70" s="51" t="s">
        <v>57</v>
      </c>
      <c r="B70" s="51"/>
      <c r="C70" s="51"/>
      <c r="D70" s="51"/>
      <c r="E70" s="35">
        <f>(E20+E27)/E17</f>
        <v>0.2689773337538679</v>
      </c>
      <c r="F70" s="82"/>
      <c r="G70" s="35">
        <f>(G20+G27)/G17</f>
        <v>0.2764764742143529</v>
      </c>
    </row>
    <row r="71" spans="1:8" x14ac:dyDescent="0.25">
      <c r="A71" s="83" t="s">
        <v>58</v>
      </c>
      <c r="B71" s="83"/>
      <c r="C71" s="83"/>
      <c r="D71" s="83"/>
      <c r="E71" s="38">
        <f>E11/E35</f>
        <v>0.29302369874568063</v>
      </c>
      <c r="F71" s="82"/>
      <c r="G71" s="38">
        <f>G11/G35</f>
        <v>0.30862078838368678</v>
      </c>
      <c r="H71" t="s">
        <v>73</v>
      </c>
    </row>
    <row r="72" spans="1:8" x14ac:dyDescent="0.25">
      <c r="A72" s="83" t="s">
        <v>59</v>
      </c>
      <c r="B72" s="83"/>
      <c r="C72" s="83"/>
      <c r="D72" s="83"/>
      <c r="E72" s="38">
        <f>E11/(E27+E35)</f>
        <v>0.26923461534340704</v>
      </c>
      <c r="F72" s="82"/>
      <c r="G72" s="38">
        <f>G11/(G27+G35)</f>
        <v>0.2879298565984465</v>
      </c>
      <c r="H72" t="s">
        <v>73</v>
      </c>
    </row>
    <row r="73" spans="1:8" ht="15.75" thickBot="1" x14ac:dyDescent="0.3">
      <c r="E73" s="36"/>
      <c r="G73" s="36"/>
    </row>
    <row r="74" spans="1:8" ht="15.75" thickBot="1" x14ac:dyDescent="0.3">
      <c r="A74" s="48" t="s">
        <v>60</v>
      </c>
      <c r="B74" s="49"/>
      <c r="C74" s="49"/>
      <c r="D74" s="49"/>
      <c r="E74" s="30">
        <v>2013</v>
      </c>
      <c r="F74" s="82"/>
      <c r="G74" s="30">
        <v>2014</v>
      </c>
    </row>
    <row r="75" spans="1:8" x14ac:dyDescent="0.25">
      <c r="A75" s="84" t="s">
        <v>61</v>
      </c>
      <c r="B75" s="84"/>
      <c r="C75" s="84"/>
      <c r="D75" s="85"/>
      <c r="E75" s="35">
        <f>E46/E17</f>
        <v>1.3680871074892096</v>
      </c>
      <c r="F75" s="82"/>
      <c r="G75" s="35">
        <f>G46/G17</f>
        <v>1.3219047116856182</v>
      </c>
      <c r="H75" t="s">
        <v>73</v>
      </c>
    </row>
    <row r="76" spans="1:8" x14ac:dyDescent="0.25">
      <c r="A76" s="51" t="s">
        <v>62</v>
      </c>
      <c r="B76" s="51"/>
      <c r="C76" s="51"/>
      <c r="D76" s="51"/>
      <c r="E76" s="35">
        <f>E59/E17</f>
        <v>0.15706824878599052</v>
      </c>
      <c r="F76" s="82"/>
      <c r="G76" s="35">
        <f>G59/G17</f>
        <v>0.14155772251161003</v>
      </c>
    </row>
    <row r="77" spans="1:8" x14ac:dyDescent="0.25">
      <c r="A77" s="51" t="s">
        <v>63</v>
      </c>
      <c r="B77" s="51"/>
      <c r="C77" s="51"/>
      <c r="D77" s="51"/>
      <c r="E77" s="35">
        <f>E59/E35</f>
        <v>0.21486098316561136</v>
      </c>
      <c r="F77" s="82"/>
      <c r="G77" s="35">
        <f>G59/G35</f>
        <v>0.19565047640696659</v>
      </c>
      <c r="H77" t="s">
        <v>73</v>
      </c>
    </row>
    <row r="78" spans="1:8" x14ac:dyDescent="0.25">
      <c r="A78" s="51" t="s">
        <v>64</v>
      </c>
      <c r="B78" s="51"/>
      <c r="C78" s="51"/>
      <c r="D78" s="51"/>
      <c r="E78" s="35">
        <f>E59/E46</f>
        <v>0.11480866088581962</v>
      </c>
      <c r="F78" s="82"/>
      <c r="G78" s="35">
        <f>G59/G46</f>
        <v>0.10708617743793623</v>
      </c>
    </row>
    <row r="79" spans="1:8" x14ac:dyDescent="0.25">
      <c r="A79" s="51" t="s">
        <v>65</v>
      </c>
      <c r="B79" s="51"/>
      <c r="C79" s="51"/>
      <c r="D79" s="51"/>
      <c r="E79" s="35">
        <f>E53/E46</f>
        <v>0.1542032296588608</v>
      </c>
      <c r="F79" s="82"/>
      <c r="G79" s="35">
        <f>G53/G46</f>
        <v>0.14062943711184916</v>
      </c>
    </row>
    <row r="80" spans="1:8" x14ac:dyDescent="0.25">
      <c r="A80" s="51" t="s">
        <v>66</v>
      </c>
      <c r="B80" s="51"/>
      <c r="C80" s="51"/>
      <c r="D80" s="51"/>
      <c r="E80" s="35">
        <f>E48/E46</f>
        <v>0.44210914377693544</v>
      </c>
      <c r="F80" s="82"/>
      <c r="G80" s="35">
        <f>G48/G46</f>
        <v>0.42672158752560763</v>
      </c>
    </row>
    <row r="81" spans="1:8" ht="15.75" thickBot="1" x14ac:dyDescent="0.3">
      <c r="A81" s="31"/>
      <c r="B81" s="31"/>
      <c r="C81" s="31"/>
      <c r="D81" s="31"/>
      <c r="E81" s="37"/>
      <c r="F81" s="29"/>
      <c r="G81" s="37"/>
    </row>
    <row r="82" spans="1:8" ht="15.75" thickBot="1" x14ac:dyDescent="0.3">
      <c r="A82" s="48" t="s">
        <v>74</v>
      </c>
      <c r="B82" s="49"/>
      <c r="C82" s="49"/>
      <c r="D82" s="49"/>
      <c r="E82" s="30">
        <v>2013</v>
      </c>
      <c r="G82" s="30">
        <v>2014</v>
      </c>
    </row>
    <row r="83" spans="1:8" x14ac:dyDescent="0.25">
      <c r="A83" s="89" t="s">
        <v>67</v>
      </c>
      <c r="B83" s="81"/>
      <c r="C83" s="81"/>
      <c r="D83" s="90"/>
      <c r="E83" s="35">
        <f>(E7/-E47)*360</f>
        <v>57.03217111765921</v>
      </c>
      <c r="G83" s="35">
        <f>(G7/-G47)*360</f>
        <v>58.526465764318019</v>
      </c>
    </row>
    <row r="84" spans="1:8" x14ac:dyDescent="0.25">
      <c r="A84" s="89" t="s">
        <v>68</v>
      </c>
      <c r="B84" s="81"/>
      <c r="C84" s="81"/>
      <c r="D84" s="90"/>
      <c r="E84" s="35">
        <f>(E6/E46)*360</f>
        <v>92.527420946051208</v>
      </c>
      <c r="G84" s="35">
        <f>(G6/G46)*360</f>
        <v>95.021203161906683</v>
      </c>
    </row>
    <row r="85" spans="1:8" x14ac:dyDescent="0.25">
      <c r="A85" s="89" t="s">
        <v>69</v>
      </c>
      <c r="B85" s="81"/>
      <c r="C85" s="81"/>
      <c r="D85" s="90"/>
      <c r="E85" s="35">
        <f>E22/E90</f>
        <v>6.6499681418090109E-2</v>
      </c>
      <c r="F85" t="s">
        <v>73</v>
      </c>
      <c r="G85" s="35">
        <f>G22/G90</f>
        <v>0.11905951197706688</v>
      </c>
      <c r="H85" t="s">
        <v>73</v>
      </c>
    </row>
    <row r="86" spans="1:8" x14ac:dyDescent="0.25">
      <c r="A86" s="89" t="s">
        <v>70</v>
      </c>
      <c r="B86" s="81"/>
      <c r="C86" s="81"/>
      <c r="D86" s="90"/>
      <c r="E86" s="35">
        <f>E83+E84</f>
        <v>149.55959206371043</v>
      </c>
      <c r="G86" s="35">
        <f>G83+G84</f>
        <v>153.5476689262247</v>
      </c>
    </row>
    <row r="87" spans="1:8" x14ac:dyDescent="0.25">
      <c r="A87" s="89" t="s">
        <v>71</v>
      </c>
      <c r="B87" s="81"/>
      <c r="C87" s="81"/>
      <c r="D87" s="90"/>
      <c r="E87" s="35">
        <f>E86-E85</f>
        <v>149.49309238229233</v>
      </c>
      <c r="G87" s="35">
        <f>G86-G85</f>
        <v>153.42860941424763</v>
      </c>
    </row>
    <row r="88" spans="1:8" ht="15.75" thickBot="1" x14ac:dyDescent="0.3">
      <c r="A88" s="31"/>
      <c r="B88" s="31"/>
      <c r="C88" s="31"/>
      <c r="D88" s="31"/>
      <c r="E88" s="32"/>
      <c r="G88" s="32"/>
    </row>
    <row r="89" spans="1:8" ht="15.75" thickBot="1" x14ac:dyDescent="0.3">
      <c r="E89" s="30">
        <v>2013</v>
      </c>
      <c r="G89" s="30">
        <v>2014</v>
      </c>
    </row>
    <row r="90" spans="1:8" x14ac:dyDescent="0.25">
      <c r="A90" s="89" t="s">
        <v>72</v>
      </c>
      <c r="B90" s="81"/>
      <c r="C90" s="81"/>
      <c r="D90" s="90"/>
      <c r="E90" s="34">
        <f>-E47+$E$7-$G$7</f>
        <v>524198</v>
      </c>
      <c r="F90" t="s">
        <v>73</v>
      </c>
      <c r="G90" s="34">
        <f>-G47+$E$7-$G$7</f>
        <v>590587</v>
      </c>
      <c r="H90" t="s">
        <v>73</v>
      </c>
    </row>
    <row r="91" spans="1:8" x14ac:dyDescent="0.25">
      <c r="E91" s="39"/>
    </row>
  </sheetData>
  <mergeCells count="94">
    <mergeCell ref="A90:D90"/>
    <mergeCell ref="A82:D82"/>
    <mergeCell ref="A83:D83"/>
    <mergeCell ref="A84:D84"/>
    <mergeCell ref="A85:D85"/>
    <mergeCell ref="A86:D86"/>
    <mergeCell ref="A87:D87"/>
    <mergeCell ref="A78:D78"/>
    <mergeCell ref="A79:D79"/>
    <mergeCell ref="A80:D80"/>
    <mergeCell ref="F61:F65"/>
    <mergeCell ref="F67:F72"/>
    <mergeCell ref="F74:F80"/>
    <mergeCell ref="A72:D72"/>
    <mergeCell ref="A74:D74"/>
    <mergeCell ref="A75:D75"/>
    <mergeCell ref="A76:D76"/>
    <mergeCell ref="A77:D77"/>
    <mergeCell ref="A71:D71"/>
    <mergeCell ref="A66:D66"/>
    <mergeCell ref="A67:D67"/>
    <mergeCell ref="A68:D68"/>
    <mergeCell ref="A69:D69"/>
    <mergeCell ref="A70:D70"/>
    <mergeCell ref="B9:D9"/>
    <mergeCell ref="H30:H32"/>
    <mergeCell ref="A34:H34"/>
    <mergeCell ref="A40:H40"/>
    <mergeCell ref="A44:H44"/>
    <mergeCell ref="E30:E32"/>
    <mergeCell ref="F30:F32"/>
    <mergeCell ref="A35:D35"/>
    <mergeCell ref="A36:A39"/>
    <mergeCell ref="B36:D36"/>
    <mergeCell ref="B37:D37"/>
    <mergeCell ref="B38:D38"/>
    <mergeCell ref="B39:D39"/>
    <mergeCell ref="A41:D41"/>
    <mergeCell ref="A1:H1"/>
    <mergeCell ref="A11:D11"/>
    <mergeCell ref="A12:A15"/>
    <mergeCell ref="B12:D12"/>
    <mergeCell ref="B13:D13"/>
    <mergeCell ref="B14:D14"/>
    <mergeCell ref="B15:D15"/>
    <mergeCell ref="A10:H10"/>
    <mergeCell ref="A2:D2"/>
    <mergeCell ref="A3:D3"/>
    <mergeCell ref="A4:A9"/>
    <mergeCell ref="B4:D4"/>
    <mergeCell ref="B5:D5"/>
    <mergeCell ref="B6:D6"/>
    <mergeCell ref="B7:D7"/>
    <mergeCell ref="B8:D8"/>
    <mergeCell ref="A17:D17"/>
    <mergeCell ref="A19:D19"/>
    <mergeCell ref="A20:D20"/>
    <mergeCell ref="A16:H16"/>
    <mergeCell ref="A18:H18"/>
    <mergeCell ref="B25:D25"/>
    <mergeCell ref="A27:D27"/>
    <mergeCell ref="A28:A33"/>
    <mergeCell ref="B28:D28"/>
    <mergeCell ref="B29:D29"/>
    <mergeCell ref="B30:D32"/>
    <mergeCell ref="A21:A25"/>
    <mergeCell ref="B21:D21"/>
    <mergeCell ref="B22:D22"/>
    <mergeCell ref="B23:D23"/>
    <mergeCell ref="B24:D24"/>
    <mergeCell ref="A26:H26"/>
    <mergeCell ref="G30:G32"/>
    <mergeCell ref="B33:D33"/>
    <mergeCell ref="A55:D55"/>
    <mergeCell ref="A45:D45"/>
    <mergeCell ref="A46:D46"/>
    <mergeCell ref="A48:D48"/>
    <mergeCell ref="A49:D49"/>
    <mergeCell ref="A50:A52"/>
    <mergeCell ref="B50:D50"/>
    <mergeCell ref="B51:D51"/>
    <mergeCell ref="B52:D52"/>
    <mergeCell ref="A53:D53"/>
    <mergeCell ref="A54:D54"/>
    <mergeCell ref="A47:D47"/>
    <mergeCell ref="A56:D56"/>
    <mergeCell ref="A61:D61"/>
    <mergeCell ref="A63:D63"/>
    <mergeCell ref="A64:D64"/>
    <mergeCell ref="A65:D65"/>
    <mergeCell ref="A57:D57"/>
    <mergeCell ref="A58:D58"/>
    <mergeCell ref="A59:D59"/>
    <mergeCell ref="A62:D6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FB94E-9E32-4B99-A68F-AB98E4BC189E}">
  <dimension ref="A1:I16"/>
  <sheetViews>
    <sheetView workbookViewId="0">
      <selection activeCell="I3" sqref="I3"/>
    </sheetView>
  </sheetViews>
  <sheetFormatPr defaultRowHeight="15" x14ac:dyDescent="0.25"/>
  <cols>
    <col min="3" max="3" width="15.85546875" style="40" bestFit="1" customWidth="1"/>
    <col min="8" max="8" width="9.5703125" bestFit="1" customWidth="1"/>
  </cols>
  <sheetData>
    <row r="1" spans="1:9" x14ac:dyDescent="0.25">
      <c r="A1" s="41" t="s">
        <v>75</v>
      </c>
      <c r="B1" s="41"/>
      <c r="C1" s="42">
        <f>SUM(C2:C4)</f>
        <v>2000000</v>
      </c>
      <c r="E1" t="s">
        <v>78</v>
      </c>
    </row>
    <row r="2" spans="1:9" x14ac:dyDescent="0.25">
      <c r="C2" s="40">
        <v>500000</v>
      </c>
      <c r="F2" t="s">
        <v>79</v>
      </c>
      <c r="H2">
        <f>C12/(C12+C14)</f>
        <v>0.53333333333333333</v>
      </c>
      <c r="I2">
        <f>C12/C14</f>
        <v>1.1428571428571428</v>
      </c>
    </row>
    <row r="3" spans="1:9" x14ac:dyDescent="0.25">
      <c r="C3" s="40">
        <v>200000</v>
      </c>
      <c r="F3" t="s">
        <v>52</v>
      </c>
      <c r="H3" s="43">
        <f>(C12+C14)/C11</f>
        <v>0.75757575757575757</v>
      </c>
      <c r="I3">
        <f>C14/C11</f>
        <v>0.35353535353535354</v>
      </c>
    </row>
    <row r="4" spans="1:9" x14ac:dyDescent="0.25">
      <c r="C4" s="40">
        <v>1300000</v>
      </c>
      <c r="F4" t="s">
        <v>80</v>
      </c>
      <c r="H4" s="44">
        <f>C6/C16</f>
        <v>1.3066666666666666</v>
      </c>
      <c r="I4">
        <f>C6/C16</f>
        <v>1.3066666666666666</v>
      </c>
    </row>
    <row r="6" spans="1:9" x14ac:dyDescent="0.25">
      <c r="A6" s="41" t="s">
        <v>9</v>
      </c>
      <c r="B6" s="41"/>
      <c r="C6" s="42">
        <f>SUM(C7:C10)</f>
        <v>1960000</v>
      </c>
    </row>
    <row r="7" spans="1:9" x14ac:dyDescent="0.25">
      <c r="C7" s="40">
        <v>400000</v>
      </c>
    </row>
    <row r="8" spans="1:9" x14ac:dyDescent="0.25">
      <c r="C8" s="40">
        <v>500000</v>
      </c>
    </row>
    <row r="9" spans="1:9" x14ac:dyDescent="0.25">
      <c r="C9" s="40">
        <v>1000000</v>
      </c>
    </row>
    <row r="10" spans="1:9" x14ac:dyDescent="0.25">
      <c r="C10" s="40">
        <v>60000</v>
      </c>
    </row>
    <row r="11" spans="1:9" x14ac:dyDescent="0.25">
      <c r="A11" t="s">
        <v>81</v>
      </c>
      <c r="C11" s="40">
        <f>C6+C1</f>
        <v>3960000</v>
      </c>
    </row>
    <row r="12" spans="1:9" x14ac:dyDescent="0.25">
      <c r="A12" t="s">
        <v>76</v>
      </c>
      <c r="C12" s="40">
        <v>1600000</v>
      </c>
    </row>
    <row r="14" spans="1:9" x14ac:dyDescent="0.25">
      <c r="A14" t="s">
        <v>9</v>
      </c>
      <c r="C14" s="40">
        <v>1400000</v>
      </c>
    </row>
    <row r="16" spans="1:9" x14ac:dyDescent="0.25">
      <c r="A16" t="s">
        <v>77</v>
      </c>
      <c r="C16" s="40">
        <v>1500000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285B-3278-4F73-AA83-CF0AD9A78FFC}">
  <dimension ref="A1:H90"/>
  <sheetViews>
    <sheetView tabSelected="1" workbookViewId="0">
      <selection activeCell="E8" sqref="E8"/>
    </sheetView>
  </sheetViews>
  <sheetFormatPr defaultRowHeight="15" x14ac:dyDescent="0.25"/>
  <cols>
    <col min="5" max="5" width="18.28515625" customWidth="1"/>
    <col min="7" max="7" width="18.42578125" customWidth="1"/>
  </cols>
  <sheetData>
    <row r="1" spans="1:8" ht="16.5" thickBot="1" x14ac:dyDescent="0.3">
      <c r="A1" s="68" t="s">
        <v>0</v>
      </c>
      <c r="B1" s="69"/>
      <c r="C1" s="69"/>
      <c r="D1" s="69"/>
      <c r="E1" s="69"/>
      <c r="F1" s="69"/>
      <c r="G1" s="69"/>
      <c r="H1" s="70"/>
    </row>
    <row r="2" spans="1:8" ht="15.75" thickBot="1" x14ac:dyDescent="0.3">
      <c r="A2" s="73" t="s">
        <v>1</v>
      </c>
      <c r="B2" s="74"/>
      <c r="C2" s="74"/>
      <c r="D2" s="74"/>
      <c r="E2" s="1">
        <v>2013</v>
      </c>
      <c r="F2" s="10" t="s">
        <v>55</v>
      </c>
      <c r="G2" s="1">
        <v>2014</v>
      </c>
      <c r="H2" s="11" t="s">
        <v>56</v>
      </c>
    </row>
    <row r="3" spans="1:8" ht="15.75" thickBot="1" x14ac:dyDescent="0.3">
      <c r="A3" s="71" t="s">
        <v>2</v>
      </c>
      <c r="B3" s="72"/>
      <c r="C3" s="72"/>
      <c r="D3" s="72"/>
      <c r="E3" s="2">
        <f>SUM(E4:E9)</f>
        <v>93300</v>
      </c>
      <c r="F3" s="12">
        <f t="shared" ref="F3:F9" si="0">E3/$E$17</f>
        <v>0.38226268370528488</v>
      </c>
      <c r="G3" s="2">
        <f>SUM(G4:G9)</f>
        <v>618653</v>
      </c>
      <c r="H3" s="13">
        <f t="shared" ref="H3:H9" si="1">G3/E3</f>
        <v>6.6307931404072882</v>
      </c>
    </row>
    <row r="4" spans="1:8" x14ac:dyDescent="0.25">
      <c r="A4" s="63"/>
      <c r="B4" s="59" t="s">
        <v>82</v>
      </c>
      <c r="C4" s="59"/>
      <c r="D4" s="59"/>
      <c r="E4" s="3">
        <v>15000</v>
      </c>
      <c r="F4" s="14">
        <f t="shared" si="0"/>
        <v>6.1457023103743555E-2</v>
      </c>
      <c r="G4" s="3">
        <v>10831</v>
      </c>
      <c r="H4" s="15">
        <f t="shared" si="1"/>
        <v>0.72206666666666663</v>
      </c>
    </row>
    <row r="5" spans="1:8" x14ac:dyDescent="0.25">
      <c r="A5" s="62"/>
      <c r="B5" s="56" t="s">
        <v>83</v>
      </c>
      <c r="C5" s="56"/>
      <c r="D5" s="56"/>
      <c r="E5" s="4">
        <v>34400</v>
      </c>
      <c r="F5" s="16">
        <f t="shared" si="0"/>
        <v>0.14094143965125189</v>
      </c>
      <c r="G5" s="4">
        <v>189554</v>
      </c>
      <c r="H5" s="15">
        <f t="shared" si="1"/>
        <v>5.510290697674419</v>
      </c>
    </row>
    <row r="6" spans="1:8" x14ac:dyDescent="0.25">
      <c r="A6" s="62"/>
      <c r="B6" s="56" t="s">
        <v>84</v>
      </c>
      <c r="C6" s="56"/>
      <c r="D6" s="56"/>
      <c r="E6" s="4">
        <v>40000</v>
      </c>
      <c r="F6" s="16">
        <f t="shared" si="0"/>
        <v>0.16388539494331614</v>
      </c>
      <c r="G6" s="4">
        <v>277913</v>
      </c>
      <c r="H6" s="15">
        <f t="shared" si="1"/>
        <v>6.9478249999999999</v>
      </c>
    </row>
    <row r="7" spans="1:8" x14ac:dyDescent="0.25">
      <c r="A7" s="62"/>
      <c r="B7" s="56" t="s">
        <v>85</v>
      </c>
      <c r="C7" s="56"/>
      <c r="D7" s="56"/>
      <c r="E7" s="4">
        <v>-5600</v>
      </c>
      <c r="F7" s="16">
        <f t="shared" si="0"/>
        <v>-2.294395529206426E-2</v>
      </c>
      <c r="G7" s="4">
        <v>98131</v>
      </c>
      <c r="H7" s="15">
        <f t="shared" si="1"/>
        <v>-17.523392857142856</v>
      </c>
    </row>
    <row r="8" spans="1:8" x14ac:dyDescent="0.25">
      <c r="A8" s="62"/>
      <c r="B8" s="56" t="s">
        <v>86</v>
      </c>
      <c r="C8" s="56"/>
      <c r="D8" s="56"/>
      <c r="E8" s="4">
        <v>5000</v>
      </c>
      <c r="F8" s="16">
        <f t="shared" si="0"/>
        <v>2.0485674367914517E-2</v>
      </c>
      <c r="G8" s="4">
        <v>27742</v>
      </c>
      <c r="H8" s="15">
        <f t="shared" si="1"/>
        <v>5.5484</v>
      </c>
    </row>
    <row r="9" spans="1:8" x14ac:dyDescent="0.25">
      <c r="A9" s="62"/>
      <c r="B9" s="56" t="s">
        <v>87</v>
      </c>
      <c r="C9" s="56"/>
      <c r="D9" s="56"/>
      <c r="E9" s="4">
        <v>4500</v>
      </c>
      <c r="F9" s="16">
        <f t="shared" si="0"/>
        <v>1.8437106931123066E-2</v>
      </c>
      <c r="G9" s="4">
        <v>14482</v>
      </c>
      <c r="H9" s="15">
        <f t="shared" si="1"/>
        <v>3.2182222222222223</v>
      </c>
    </row>
    <row r="10" spans="1:8" ht="15.75" thickBot="1" x14ac:dyDescent="0.3">
      <c r="A10" s="60"/>
      <c r="B10" s="60"/>
      <c r="C10" s="60"/>
      <c r="D10" s="60"/>
      <c r="E10" s="60"/>
      <c r="F10" s="61"/>
      <c r="G10" s="60"/>
      <c r="H10" s="60"/>
    </row>
    <row r="11" spans="1:8" ht="15.75" thickBot="1" x14ac:dyDescent="0.3">
      <c r="A11" s="71" t="s">
        <v>9</v>
      </c>
      <c r="B11" s="72"/>
      <c r="C11" s="72"/>
      <c r="D11" s="72"/>
      <c r="E11" s="2">
        <f>SUM(E12:E15)</f>
        <v>150773</v>
      </c>
      <c r="F11" s="12">
        <f>E11/$E$17</f>
        <v>0.61773731629471507</v>
      </c>
      <c r="G11" s="2">
        <f>SUM(G12:G15)</f>
        <v>177856</v>
      </c>
      <c r="H11" s="17">
        <f>G11/E11</f>
        <v>1.1796276521658386</v>
      </c>
    </row>
    <row r="12" spans="1:8" x14ac:dyDescent="0.25">
      <c r="A12" s="63"/>
      <c r="B12" s="59" t="s">
        <v>10</v>
      </c>
      <c r="C12" s="59"/>
      <c r="D12" s="59"/>
      <c r="E12" s="3">
        <v>15116</v>
      </c>
      <c r="F12" s="14">
        <f>E12/$E$17</f>
        <v>6.1932290749079168E-2</v>
      </c>
      <c r="G12" s="3">
        <v>12013</v>
      </c>
      <c r="H12" s="15">
        <f>G12/E12</f>
        <v>0.79472082561524215</v>
      </c>
    </row>
    <row r="13" spans="1:8" x14ac:dyDescent="0.25">
      <c r="A13" s="62"/>
      <c r="B13" s="56" t="s">
        <v>11</v>
      </c>
      <c r="C13" s="56"/>
      <c r="D13" s="56"/>
      <c r="E13" s="4" t="s">
        <v>12</v>
      </c>
      <c r="F13" s="16" t="s">
        <v>12</v>
      </c>
      <c r="G13" s="4" t="s">
        <v>12</v>
      </c>
      <c r="H13" s="15" t="s">
        <v>12</v>
      </c>
    </row>
    <row r="14" spans="1:8" x14ac:dyDescent="0.25">
      <c r="A14" s="62"/>
      <c r="B14" s="56" t="s">
        <v>13</v>
      </c>
      <c r="C14" s="56"/>
      <c r="D14" s="56"/>
      <c r="E14" s="4">
        <v>68543</v>
      </c>
      <c r="F14" s="16">
        <f>E14/$E$17</f>
        <v>0.28082991563999293</v>
      </c>
      <c r="G14" s="4">
        <v>75767</v>
      </c>
      <c r="H14" s="15">
        <f>G14/E14</f>
        <v>1.1053936944691654</v>
      </c>
    </row>
    <row r="15" spans="1:8" x14ac:dyDescent="0.25">
      <c r="A15" s="62"/>
      <c r="B15" s="56" t="s">
        <v>14</v>
      </c>
      <c r="C15" s="56"/>
      <c r="D15" s="56"/>
      <c r="E15" s="4">
        <v>67114</v>
      </c>
      <c r="F15" s="16">
        <f>E15/$E$17</f>
        <v>0.274975109905643</v>
      </c>
      <c r="G15" s="4">
        <v>90076</v>
      </c>
      <c r="H15" s="15">
        <f>G15/E15</f>
        <v>1.3421342789879906</v>
      </c>
    </row>
    <row r="16" spans="1:8" ht="15.75" thickBot="1" x14ac:dyDescent="0.3">
      <c r="A16" s="60"/>
      <c r="B16" s="60"/>
      <c r="C16" s="60"/>
      <c r="D16" s="60"/>
      <c r="E16" s="60"/>
      <c r="F16" s="61"/>
      <c r="G16" s="60"/>
      <c r="H16" s="60"/>
    </row>
    <row r="17" spans="1:8" ht="15.75" thickBot="1" x14ac:dyDescent="0.3">
      <c r="A17" s="52" t="s">
        <v>15</v>
      </c>
      <c r="B17" s="53"/>
      <c r="C17" s="53"/>
      <c r="D17" s="53"/>
      <c r="E17" s="2">
        <f>SUM(E3,E11)</f>
        <v>244073</v>
      </c>
      <c r="F17" s="12">
        <f>E17/$E$17</f>
        <v>1</v>
      </c>
      <c r="G17" s="2">
        <f>SUM(G3,G11)</f>
        <v>796509</v>
      </c>
      <c r="H17" s="17">
        <f>G17/E17</f>
        <v>3.2634048010226451</v>
      </c>
    </row>
    <row r="18" spans="1:8" ht="15.75" thickBot="1" x14ac:dyDescent="0.3">
      <c r="A18" s="61"/>
      <c r="B18" s="61"/>
      <c r="C18" s="61"/>
      <c r="D18" s="61"/>
      <c r="E18" s="61"/>
      <c r="F18" s="61"/>
      <c r="G18" s="61"/>
      <c r="H18" s="61"/>
    </row>
    <row r="19" spans="1:8" ht="15.75" thickBot="1" x14ac:dyDescent="0.3">
      <c r="A19" s="66" t="s">
        <v>16</v>
      </c>
      <c r="B19" s="67"/>
      <c r="C19" s="67"/>
      <c r="D19" s="67"/>
      <c r="E19" s="5">
        <v>2013</v>
      </c>
      <c r="F19" s="18" t="s">
        <v>55</v>
      </c>
      <c r="G19" s="5">
        <v>2014</v>
      </c>
      <c r="H19" s="19" t="s">
        <v>56</v>
      </c>
    </row>
    <row r="20" spans="1:8" ht="15.75" thickBot="1" x14ac:dyDescent="0.3">
      <c r="A20" s="52" t="s">
        <v>17</v>
      </c>
      <c r="B20" s="53"/>
      <c r="C20" s="53"/>
      <c r="D20" s="53"/>
      <c r="E20" s="2">
        <f>SUM(E21:E25)</f>
        <v>143860</v>
      </c>
      <c r="F20" s="12">
        <f t="shared" ref="F20:F25" si="2">E20/$E$41</f>
        <v>0.20438549382979146</v>
      </c>
      <c r="G20" s="2">
        <f>SUM(G21:G25)</f>
        <v>178803</v>
      </c>
      <c r="H20" s="13">
        <f t="shared" ref="H20:H25" si="3">G20/E20</f>
        <v>1.2428958709856806</v>
      </c>
    </row>
    <row r="21" spans="1:8" x14ac:dyDescent="0.25">
      <c r="A21" s="63"/>
      <c r="B21" s="63" t="s">
        <v>18</v>
      </c>
      <c r="C21" s="63"/>
      <c r="D21" s="63"/>
      <c r="E21" s="3">
        <v>59835</v>
      </c>
      <c r="F21" s="14">
        <f t="shared" si="2"/>
        <v>8.5009078432542559E-2</v>
      </c>
      <c r="G21" s="3">
        <v>65081</v>
      </c>
      <c r="H21" s="15">
        <f t="shared" si="3"/>
        <v>1.0876744380379377</v>
      </c>
    </row>
    <row r="22" spans="1:8" x14ac:dyDescent="0.25">
      <c r="A22" s="62"/>
      <c r="B22" s="62" t="s">
        <v>19</v>
      </c>
      <c r="C22" s="62"/>
      <c r="D22" s="62"/>
      <c r="E22" s="4">
        <v>34859</v>
      </c>
      <c r="F22" s="16">
        <f t="shared" si="2"/>
        <v>4.9525051643352573E-2</v>
      </c>
      <c r="G22" s="4">
        <v>70315</v>
      </c>
      <c r="H22" s="15">
        <f t="shared" si="3"/>
        <v>2.017126136722224</v>
      </c>
    </row>
    <row r="23" spans="1:8" x14ac:dyDescent="0.25">
      <c r="A23" s="62"/>
      <c r="B23" s="62" t="s">
        <v>20</v>
      </c>
      <c r="C23" s="62"/>
      <c r="D23" s="62"/>
      <c r="E23" s="4">
        <v>18154</v>
      </c>
      <c r="F23" s="16">
        <f t="shared" si="2"/>
        <v>2.5791841060656431E-2</v>
      </c>
      <c r="G23" s="4">
        <v>14891</v>
      </c>
      <c r="H23" s="15">
        <f t="shared" si="3"/>
        <v>0.82025999779662884</v>
      </c>
    </row>
    <row r="24" spans="1:8" x14ac:dyDescent="0.25">
      <c r="A24" s="62"/>
      <c r="B24" s="62" t="s">
        <v>21</v>
      </c>
      <c r="C24" s="62"/>
      <c r="D24" s="62"/>
      <c r="E24" s="4">
        <v>13568</v>
      </c>
      <c r="F24" s="16">
        <f t="shared" si="2"/>
        <v>1.9276396359534344E-2</v>
      </c>
      <c r="G24" s="4">
        <v>17105</v>
      </c>
      <c r="H24" s="15">
        <f t="shared" si="3"/>
        <v>1.2606869103773586</v>
      </c>
    </row>
    <row r="25" spans="1:8" x14ac:dyDescent="0.25">
      <c r="A25" s="62"/>
      <c r="B25" s="62" t="s">
        <v>22</v>
      </c>
      <c r="C25" s="62"/>
      <c r="D25" s="62"/>
      <c r="E25" s="4">
        <v>17444</v>
      </c>
      <c r="F25" s="16">
        <f t="shared" si="2"/>
        <v>2.4783126333705562E-2</v>
      </c>
      <c r="G25" s="4">
        <v>11411</v>
      </c>
      <c r="H25" s="15">
        <f t="shared" si="3"/>
        <v>0.65415042421462966</v>
      </c>
    </row>
    <row r="26" spans="1:8" ht="15.75" thickBot="1" x14ac:dyDescent="0.3">
      <c r="A26" s="60"/>
      <c r="B26" s="60"/>
      <c r="C26" s="60"/>
      <c r="D26" s="60"/>
      <c r="E26" s="60"/>
      <c r="F26" s="61"/>
      <c r="G26" s="60"/>
      <c r="H26" s="60"/>
    </row>
    <row r="27" spans="1:8" ht="15.75" thickBot="1" x14ac:dyDescent="0.3">
      <c r="A27" s="52" t="s">
        <v>9</v>
      </c>
      <c r="B27" s="53"/>
      <c r="C27" s="53"/>
      <c r="D27" s="53"/>
      <c r="E27" s="2">
        <f>SUM(E28:E33)</f>
        <v>45464</v>
      </c>
      <c r="F27" s="12">
        <f t="shared" ref="F27:F33" si="4">E27/$E$41</f>
        <v>6.4591839924076452E-2</v>
      </c>
      <c r="G27" s="2">
        <f>SUM(G28:G33)</f>
        <v>41413</v>
      </c>
      <c r="H27" s="13">
        <f>G27/E27</f>
        <v>0.91089653352102762</v>
      </c>
    </row>
    <row r="28" spans="1:8" x14ac:dyDescent="0.25">
      <c r="A28" s="63"/>
      <c r="B28" s="63" t="s">
        <v>23</v>
      </c>
      <c r="C28" s="63"/>
      <c r="D28" s="63"/>
      <c r="E28" s="3">
        <v>38583</v>
      </c>
      <c r="F28" s="14">
        <f t="shared" si="4"/>
        <v>5.4815831422458251E-2</v>
      </c>
      <c r="G28" s="3">
        <v>34329</v>
      </c>
      <c r="H28" s="15">
        <f>G28/E28</f>
        <v>0.88974418785475473</v>
      </c>
    </row>
    <row r="29" spans="1:8" x14ac:dyDescent="0.25">
      <c r="A29" s="62"/>
      <c r="B29" s="62" t="s">
        <v>24</v>
      </c>
      <c r="C29" s="62"/>
      <c r="D29" s="62"/>
      <c r="E29" s="4">
        <v>873</v>
      </c>
      <c r="F29" s="16">
        <f t="shared" si="4"/>
        <v>1.2402928966593074E-3</v>
      </c>
      <c r="G29" s="4">
        <v>950</v>
      </c>
      <c r="H29" s="15">
        <f>G29/E29</f>
        <v>1.0882016036655211</v>
      </c>
    </row>
    <row r="30" spans="1:8" x14ac:dyDescent="0.25">
      <c r="A30" s="62"/>
      <c r="B30" s="64" t="s">
        <v>25</v>
      </c>
      <c r="C30" s="64"/>
      <c r="D30" s="64"/>
      <c r="E30" s="65">
        <v>4843</v>
      </c>
      <c r="F30" s="78">
        <f t="shared" si="4"/>
        <v>6.8805710177789522E-3</v>
      </c>
      <c r="G30" s="65">
        <v>5317</v>
      </c>
      <c r="H30" s="75">
        <f>G30/E30</f>
        <v>1.0978732190790832</v>
      </c>
    </row>
    <row r="31" spans="1:8" x14ac:dyDescent="0.25">
      <c r="A31" s="62"/>
      <c r="B31" s="64"/>
      <c r="C31" s="64"/>
      <c r="D31" s="64"/>
      <c r="E31" s="65"/>
      <c r="F31" s="79"/>
      <c r="G31" s="65"/>
      <c r="H31" s="76"/>
    </row>
    <row r="32" spans="1:8" x14ac:dyDescent="0.25">
      <c r="A32" s="62"/>
      <c r="B32" s="64"/>
      <c r="C32" s="64"/>
      <c r="D32" s="64"/>
      <c r="E32" s="65"/>
      <c r="F32" s="80"/>
      <c r="G32" s="65"/>
      <c r="H32" s="77"/>
    </row>
    <row r="33" spans="1:8" x14ac:dyDescent="0.25">
      <c r="A33" s="62"/>
      <c r="B33" s="62" t="s">
        <v>22</v>
      </c>
      <c r="C33" s="62"/>
      <c r="D33" s="62"/>
      <c r="E33" s="4">
        <v>1165</v>
      </c>
      <c r="F33" s="16">
        <f t="shared" si="4"/>
        <v>1.6551445871799463E-3</v>
      </c>
      <c r="G33" s="4">
        <v>817</v>
      </c>
      <c r="H33" s="15">
        <f>G33/E33</f>
        <v>0.70128755364806872</v>
      </c>
    </row>
    <row r="34" spans="1:8" ht="15.75" thickBot="1" x14ac:dyDescent="0.3">
      <c r="A34" s="60"/>
      <c r="B34" s="60"/>
      <c r="C34" s="60"/>
      <c r="D34" s="60"/>
      <c r="E34" s="60"/>
      <c r="F34" s="61"/>
      <c r="G34" s="60"/>
      <c r="H34" s="60"/>
    </row>
    <row r="35" spans="1:8" ht="15.75" thickBot="1" x14ac:dyDescent="0.3">
      <c r="A35" s="52" t="s">
        <v>26</v>
      </c>
      <c r="B35" s="53"/>
      <c r="C35" s="53"/>
      <c r="D35" s="53"/>
      <c r="E35" s="2">
        <f>SUM(E36:E39)</f>
        <v>514542</v>
      </c>
      <c r="F35" s="12">
        <f>E35/$E$41</f>
        <v>0.7310226662461321</v>
      </c>
      <c r="G35" s="2">
        <f>SUM(G36:G39)</f>
        <v>576293</v>
      </c>
      <c r="H35" s="13">
        <f>G35/E35</f>
        <v>1.1200115831166357</v>
      </c>
    </row>
    <row r="36" spans="1:8" x14ac:dyDescent="0.25">
      <c r="A36" s="63"/>
      <c r="B36" s="59" t="s">
        <v>27</v>
      </c>
      <c r="C36" s="59"/>
      <c r="D36" s="59"/>
      <c r="E36" s="3">
        <v>157186</v>
      </c>
      <c r="F36" s="14">
        <f>E36/$E$41</f>
        <v>0.22331807474718199</v>
      </c>
      <c r="G36" s="3">
        <v>220086</v>
      </c>
      <c r="H36" s="15">
        <f>G36/E36</f>
        <v>1.4001628643772346</v>
      </c>
    </row>
    <row r="37" spans="1:8" x14ac:dyDescent="0.25">
      <c r="A37" s="62"/>
      <c r="B37" s="56" t="s">
        <v>28</v>
      </c>
      <c r="C37" s="56"/>
      <c r="D37" s="56"/>
      <c r="E37" s="4">
        <v>128288</v>
      </c>
      <c r="F37" s="16">
        <f>E37/$E$41</f>
        <v>0.18226196463531411</v>
      </c>
      <c r="G37" s="4">
        <v>70739</v>
      </c>
      <c r="H37" s="15">
        <f>G37/E37</f>
        <v>0.55140777001746066</v>
      </c>
    </row>
    <row r="38" spans="1:8" x14ac:dyDescent="0.25">
      <c r="A38" s="62"/>
      <c r="B38" s="56" t="s">
        <v>29</v>
      </c>
      <c r="C38" s="56"/>
      <c r="D38" s="56"/>
      <c r="E38" s="4">
        <v>208174</v>
      </c>
      <c r="F38" s="16">
        <f>E38/$E$41</f>
        <v>0.2957579993919297</v>
      </c>
      <c r="G38" s="4">
        <v>250120</v>
      </c>
      <c r="H38" s="15">
        <f>G38/E38</f>
        <v>1.2014949033020454</v>
      </c>
    </row>
    <row r="39" spans="1:8" x14ac:dyDescent="0.25">
      <c r="A39" s="62"/>
      <c r="B39" s="56" t="s">
        <v>30</v>
      </c>
      <c r="C39" s="56"/>
      <c r="D39" s="56"/>
      <c r="E39" s="4">
        <v>20894</v>
      </c>
      <c r="F39" s="16">
        <f>E39/$E$41</f>
        <v>2.9684627471706262E-2</v>
      </c>
      <c r="G39" s="4">
        <v>35348</v>
      </c>
      <c r="H39" s="15">
        <f>G39/E39</f>
        <v>1.6917775437924762</v>
      </c>
    </row>
    <row r="40" spans="1:8" ht="15.75" thickBot="1" x14ac:dyDescent="0.3">
      <c r="A40" s="60"/>
      <c r="B40" s="60"/>
      <c r="C40" s="60"/>
      <c r="D40" s="60"/>
      <c r="E40" s="60"/>
      <c r="F40" s="61"/>
      <c r="G40" s="60"/>
      <c r="H40" s="60"/>
    </row>
    <row r="41" spans="1:8" ht="15.75" thickBot="1" x14ac:dyDescent="0.3">
      <c r="A41" s="52" t="s">
        <v>31</v>
      </c>
      <c r="B41" s="53"/>
      <c r="C41" s="53"/>
      <c r="D41" s="53"/>
      <c r="E41" s="2">
        <f>E20+E27+E35</f>
        <v>703866</v>
      </c>
      <c r="F41" s="12">
        <f>E41/$E$41</f>
        <v>1</v>
      </c>
      <c r="G41" s="2">
        <f>G20+G27+G35</f>
        <v>796509</v>
      </c>
      <c r="H41" s="13">
        <f>G41/E41</f>
        <v>1.1316202231674779</v>
      </c>
    </row>
    <row r="42" spans="1:8" x14ac:dyDescent="0.25">
      <c r="A42" s="6"/>
      <c r="B42" s="6"/>
      <c r="C42" s="6"/>
      <c r="D42" s="6"/>
      <c r="E42" s="7"/>
      <c r="F42" s="20"/>
      <c r="G42" s="7"/>
      <c r="H42" s="20"/>
    </row>
    <row r="43" spans="1:8" ht="15.75" thickBot="1" x14ac:dyDescent="0.3">
      <c r="A43" s="6"/>
      <c r="B43" s="6"/>
      <c r="C43" s="6"/>
      <c r="D43" s="6"/>
      <c r="E43" s="7"/>
      <c r="F43" s="20"/>
      <c r="G43" s="7"/>
      <c r="H43" s="20"/>
    </row>
    <row r="44" spans="1:8" ht="16.5" thickBot="1" x14ac:dyDescent="0.3">
      <c r="A44" s="68" t="s">
        <v>32</v>
      </c>
      <c r="B44" s="69"/>
      <c r="C44" s="69"/>
      <c r="D44" s="69"/>
      <c r="E44" s="69"/>
      <c r="F44" s="69"/>
      <c r="G44" s="69"/>
      <c r="H44" s="70"/>
    </row>
    <row r="45" spans="1:8" ht="15.75" thickBot="1" x14ac:dyDescent="0.3">
      <c r="A45" s="57"/>
      <c r="B45" s="57"/>
      <c r="C45" s="57"/>
      <c r="D45" s="58"/>
      <c r="E45" s="1">
        <v>2013</v>
      </c>
      <c r="F45" s="10" t="s">
        <v>55</v>
      </c>
      <c r="G45" s="1">
        <v>2014</v>
      </c>
      <c r="H45" s="11" t="s">
        <v>56</v>
      </c>
    </row>
    <row r="46" spans="1:8" ht="15.75" thickBot="1" x14ac:dyDescent="0.3">
      <c r="A46" s="52" t="s">
        <v>33</v>
      </c>
      <c r="B46" s="53"/>
      <c r="C46" s="53"/>
      <c r="D46" s="53"/>
      <c r="E46" s="2">
        <v>962950</v>
      </c>
      <c r="F46" s="21">
        <f t="shared" ref="F46:F59" si="5">E46/$E$46</f>
        <v>1</v>
      </c>
      <c r="G46" s="2">
        <v>1052909</v>
      </c>
      <c r="H46" s="17">
        <f t="shared" ref="H46:H59" si="6">G46/E46</f>
        <v>1.0934202191183342</v>
      </c>
    </row>
    <row r="47" spans="1:8" ht="15.75" thickBot="1" x14ac:dyDescent="0.3">
      <c r="A47" s="54" t="s">
        <v>34</v>
      </c>
      <c r="B47" s="54"/>
      <c r="C47" s="54"/>
      <c r="D47" s="54"/>
      <c r="E47" s="8">
        <v>-537221</v>
      </c>
      <c r="F47" s="22">
        <f t="shared" si="5"/>
        <v>-0.55789085622306456</v>
      </c>
      <c r="G47" s="8">
        <v>-603610</v>
      </c>
      <c r="H47" s="23">
        <f t="shared" si="6"/>
        <v>1.1235785645013876</v>
      </c>
    </row>
    <row r="48" spans="1:8" ht="15.75" thickBot="1" x14ac:dyDescent="0.3">
      <c r="A48" s="52" t="s">
        <v>35</v>
      </c>
      <c r="B48" s="53"/>
      <c r="C48" s="53"/>
      <c r="D48" s="53"/>
      <c r="E48" s="2">
        <f>E46+E47</f>
        <v>425729</v>
      </c>
      <c r="F48" s="21">
        <f t="shared" si="5"/>
        <v>0.44210914377693544</v>
      </c>
      <c r="G48" s="2">
        <f>G46+G47</f>
        <v>449299</v>
      </c>
      <c r="H48" s="17">
        <f t="shared" si="6"/>
        <v>1.0553638582290612</v>
      </c>
    </row>
    <row r="49" spans="1:8" x14ac:dyDescent="0.25">
      <c r="A49" s="59" t="s">
        <v>36</v>
      </c>
      <c r="B49" s="59"/>
      <c r="C49" s="59"/>
      <c r="D49" s="59"/>
      <c r="E49" s="3">
        <f>SUM(E50:E52)</f>
        <v>-277239</v>
      </c>
      <c r="F49" s="24">
        <f t="shared" si="5"/>
        <v>-0.28790591411807465</v>
      </c>
      <c r="G49" s="3">
        <f>SUM(G50:G52)</f>
        <v>-301229</v>
      </c>
      <c r="H49" s="25">
        <f t="shared" si="6"/>
        <v>1.0865318371513388</v>
      </c>
    </row>
    <row r="50" spans="1:8" x14ac:dyDescent="0.25">
      <c r="A50" s="60"/>
      <c r="B50" s="56" t="s">
        <v>37</v>
      </c>
      <c r="C50" s="56"/>
      <c r="D50" s="56"/>
      <c r="E50" s="4">
        <v>-204438</v>
      </c>
      <c r="F50" s="16">
        <f t="shared" si="5"/>
        <v>-0.21230385793654916</v>
      </c>
      <c r="G50" s="4">
        <v>-221352</v>
      </c>
      <c r="H50" s="26">
        <f t="shared" si="6"/>
        <v>1.0827341296627828</v>
      </c>
    </row>
    <row r="51" spans="1:8" x14ac:dyDescent="0.25">
      <c r="A51" s="61"/>
      <c r="B51" s="56" t="s">
        <v>38</v>
      </c>
      <c r="C51" s="56"/>
      <c r="D51" s="56"/>
      <c r="E51" s="4">
        <v>-73812</v>
      </c>
      <c r="F51" s="16">
        <f t="shared" si="5"/>
        <v>-7.6651954930162525E-2</v>
      </c>
      <c r="G51" s="4">
        <v>-76169</v>
      </c>
      <c r="H51" s="26">
        <f t="shared" si="6"/>
        <v>1.0319324771039939</v>
      </c>
    </row>
    <row r="52" spans="1:8" ht="15.75" thickBot="1" x14ac:dyDescent="0.3">
      <c r="A52" s="61"/>
      <c r="B52" s="47" t="s">
        <v>39</v>
      </c>
      <c r="C52" s="47"/>
      <c r="D52" s="47"/>
      <c r="E52" s="9">
        <v>1011</v>
      </c>
      <c r="F52" s="27">
        <f t="shared" si="5"/>
        <v>1.049898748637001E-3</v>
      </c>
      <c r="G52" s="9">
        <v>-3708</v>
      </c>
      <c r="H52" s="28">
        <f t="shared" si="6"/>
        <v>-3.6676557863501484</v>
      </c>
    </row>
    <row r="53" spans="1:8" ht="15.75" thickBot="1" x14ac:dyDescent="0.3">
      <c r="A53" s="52" t="s">
        <v>40</v>
      </c>
      <c r="B53" s="53"/>
      <c r="C53" s="53"/>
      <c r="D53" s="53"/>
      <c r="E53" s="2">
        <f>E48+E49</f>
        <v>148490</v>
      </c>
      <c r="F53" s="21">
        <f t="shared" si="5"/>
        <v>0.1542032296588608</v>
      </c>
      <c r="G53" s="2">
        <f>G48+G49</f>
        <v>148070</v>
      </c>
      <c r="H53" s="17">
        <f t="shared" si="6"/>
        <v>0.99717152670213483</v>
      </c>
    </row>
    <row r="54" spans="1:8" x14ac:dyDescent="0.25">
      <c r="A54" s="59" t="s">
        <v>41</v>
      </c>
      <c r="B54" s="59"/>
      <c r="C54" s="59"/>
      <c r="D54" s="59"/>
      <c r="E54" s="3">
        <v>20457</v>
      </c>
      <c r="F54" s="24">
        <f t="shared" si="5"/>
        <v>2.124409367049172E-2</v>
      </c>
      <c r="G54" s="3">
        <v>25874</v>
      </c>
      <c r="H54" s="25">
        <f t="shared" si="6"/>
        <v>1.2647993351908882</v>
      </c>
    </row>
    <row r="55" spans="1:8" x14ac:dyDescent="0.25">
      <c r="A55" s="56" t="s">
        <v>42</v>
      </c>
      <c r="B55" s="56"/>
      <c r="C55" s="56"/>
      <c r="D55" s="56"/>
      <c r="E55" s="4">
        <v>-12374</v>
      </c>
      <c r="F55" s="16">
        <f t="shared" si="5"/>
        <v>-1.2850096058985409E-2</v>
      </c>
      <c r="G55" s="4">
        <v>-14976</v>
      </c>
      <c r="H55" s="26">
        <f t="shared" si="6"/>
        <v>1.2102796185550349</v>
      </c>
    </row>
    <row r="56" spans="1:8" ht="15.75" thickBot="1" x14ac:dyDescent="0.3">
      <c r="A56" s="47" t="s">
        <v>43</v>
      </c>
      <c r="B56" s="47"/>
      <c r="C56" s="47"/>
      <c r="D56" s="47"/>
      <c r="E56" s="9">
        <v>-456</v>
      </c>
      <c r="F56" s="27">
        <f t="shared" si="5"/>
        <v>-4.7354483618048705E-4</v>
      </c>
      <c r="G56" s="9">
        <v>2519</v>
      </c>
      <c r="H56" s="28">
        <f t="shared" si="6"/>
        <v>-5.5241228070175437</v>
      </c>
    </row>
    <row r="57" spans="1:8" ht="15.75" thickBot="1" x14ac:dyDescent="0.3">
      <c r="A57" s="52" t="s">
        <v>44</v>
      </c>
      <c r="B57" s="53"/>
      <c r="C57" s="53"/>
      <c r="D57" s="53"/>
      <c r="E57" s="2">
        <f>SUM(E53:E56)</f>
        <v>156117</v>
      </c>
      <c r="F57" s="21">
        <f t="shared" si="5"/>
        <v>0.16212368243418662</v>
      </c>
      <c r="G57" s="2">
        <f>SUM(G53:G56)</f>
        <v>161487</v>
      </c>
      <c r="H57" s="17">
        <f t="shared" si="6"/>
        <v>1.034397278963854</v>
      </c>
    </row>
    <row r="58" spans="1:8" ht="15.75" thickBot="1" x14ac:dyDescent="0.3">
      <c r="A58" s="54" t="s">
        <v>45</v>
      </c>
      <c r="B58" s="54"/>
      <c r="C58" s="54"/>
      <c r="D58" s="54"/>
      <c r="E58" s="8">
        <v>-45562</v>
      </c>
      <c r="F58" s="22">
        <f t="shared" si="5"/>
        <v>-4.7315021548366996E-2</v>
      </c>
      <c r="G58" s="8">
        <v>-48735</v>
      </c>
      <c r="H58" s="23">
        <f t="shared" si="6"/>
        <v>1.0696413678065053</v>
      </c>
    </row>
    <row r="59" spans="1:8" ht="15.75" thickBot="1" x14ac:dyDescent="0.3">
      <c r="A59" s="52" t="s">
        <v>46</v>
      </c>
      <c r="B59" s="53"/>
      <c r="C59" s="53"/>
      <c r="D59" s="53"/>
      <c r="E59" s="2">
        <f>E57+E58</f>
        <v>110555</v>
      </c>
      <c r="F59" s="21">
        <f t="shared" si="5"/>
        <v>0.11480866088581962</v>
      </c>
      <c r="G59" s="2">
        <f>G57+G58</f>
        <v>112752</v>
      </c>
      <c r="H59" s="17">
        <f t="shared" si="6"/>
        <v>1.0198724616706616</v>
      </c>
    </row>
    <row r="60" spans="1:8" ht="15.75" thickBot="1" x14ac:dyDescent="0.3"/>
    <row r="61" spans="1:8" ht="15.75" thickBot="1" x14ac:dyDescent="0.3">
      <c r="A61" s="48" t="s">
        <v>47</v>
      </c>
      <c r="B61" s="49"/>
      <c r="C61" s="49"/>
      <c r="D61" s="50"/>
      <c r="E61" s="30">
        <v>2013</v>
      </c>
      <c r="F61" s="81"/>
      <c r="G61" s="30">
        <v>2014</v>
      </c>
    </row>
    <row r="62" spans="1:8" x14ac:dyDescent="0.25">
      <c r="A62" s="55" t="s">
        <v>48</v>
      </c>
      <c r="B62" s="55"/>
      <c r="C62" s="55"/>
      <c r="D62" s="55"/>
      <c r="E62" s="33">
        <f>(E3+E12)/(E20+E27)</f>
        <v>0.57264794743402847</v>
      </c>
      <c r="F62" s="51"/>
      <c r="G62" s="33">
        <f>(G3+G12)/(G20+G27)</f>
        <v>2.8638518545428124</v>
      </c>
    </row>
    <row r="63" spans="1:8" x14ac:dyDescent="0.25">
      <c r="A63" s="51" t="s">
        <v>49</v>
      </c>
      <c r="B63" s="51"/>
      <c r="C63" s="51"/>
      <c r="D63" s="51"/>
      <c r="E63" s="35">
        <f>E3/E20</f>
        <v>0.64854719866536914</v>
      </c>
      <c r="F63" s="51"/>
      <c r="G63" s="35">
        <f>G3/G20</f>
        <v>3.4599699110193902</v>
      </c>
    </row>
    <row r="64" spans="1:8" x14ac:dyDescent="0.25">
      <c r="A64" s="51" t="s">
        <v>50</v>
      </c>
      <c r="B64" s="51"/>
      <c r="C64" s="51"/>
      <c r="D64" s="51"/>
      <c r="E64" s="35">
        <f>(E3-E7)/E20</f>
        <v>0.68747393299040738</v>
      </c>
      <c r="F64" s="51"/>
      <c r="G64" s="35">
        <f>(G3-G7)/G20</f>
        <v>2.9111480232434577</v>
      </c>
    </row>
    <row r="65" spans="1:8" x14ac:dyDescent="0.25">
      <c r="A65" s="51" t="s">
        <v>51</v>
      </c>
      <c r="B65" s="51"/>
      <c r="C65" s="51"/>
      <c r="D65" s="51"/>
      <c r="E65" s="35">
        <f>E4/E20</f>
        <v>0.10426803837063812</v>
      </c>
      <c r="F65" s="51"/>
      <c r="G65" s="35">
        <f>G4/G20</f>
        <v>6.057504627998412E-2</v>
      </c>
    </row>
    <row r="66" spans="1:8" ht="15.75" thickBot="1" x14ac:dyDescent="0.3">
      <c r="A66" s="86"/>
      <c r="B66" s="86"/>
      <c r="C66" s="86"/>
      <c r="D66" s="86"/>
      <c r="E66" s="36"/>
      <c r="G66" s="36"/>
    </row>
    <row r="67" spans="1:8" ht="15.75" thickBot="1" x14ac:dyDescent="0.3">
      <c r="A67" s="87" t="s">
        <v>52</v>
      </c>
      <c r="B67" s="88"/>
      <c r="C67" s="88"/>
      <c r="D67" s="88"/>
      <c r="E67" s="1">
        <v>2013</v>
      </c>
      <c r="F67" s="82"/>
      <c r="G67" s="30">
        <v>2014</v>
      </c>
    </row>
    <row r="68" spans="1:8" x14ac:dyDescent="0.25">
      <c r="A68" s="51" t="s">
        <v>53</v>
      </c>
      <c r="B68" s="51"/>
      <c r="C68" s="51"/>
      <c r="D68" s="51"/>
      <c r="E68" s="35">
        <f>(E20+E27)/E35</f>
        <v>0.36794663992443766</v>
      </c>
      <c r="F68" s="82"/>
      <c r="G68" s="35">
        <f>(G20+G27)/G35</f>
        <v>0.3821250648541627</v>
      </c>
    </row>
    <row r="69" spans="1:8" x14ac:dyDescent="0.25">
      <c r="A69" s="51" t="s">
        <v>54</v>
      </c>
      <c r="B69" s="51"/>
      <c r="C69" s="51"/>
      <c r="D69" s="51"/>
      <c r="E69" s="35">
        <f>E20/(E20+E27)</f>
        <v>0.75986140161838966</v>
      </c>
      <c r="F69" s="82"/>
      <c r="G69" s="35">
        <f>G20/(G20+G27)</f>
        <v>0.81194372797616887</v>
      </c>
      <c r="H69">
        <f>E20/E28</f>
        <v>3.7285851281652542</v>
      </c>
    </row>
    <row r="70" spans="1:8" x14ac:dyDescent="0.25">
      <c r="A70" s="51" t="s">
        <v>57</v>
      </c>
      <c r="B70" s="51"/>
      <c r="C70" s="51"/>
      <c r="D70" s="51"/>
      <c r="E70" s="35">
        <f>(E20+E27)/E17</f>
        <v>0.77568596280620961</v>
      </c>
      <c r="F70" s="82"/>
      <c r="G70" s="35">
        <f>(G20+G27)/G17</f>
        <v>0.2764764742143529</v>
      </c>
    </row>
    <row r="71" spans="1:8" x14ac:dyDescent="0.25">
      <c r="A71" s="83" t="s">
        <v>58</v>
      </c>
      <c r="B71" s="83"/>
      <c r="C71" s="83"/>
      <c r="D71" s="83"/>
      <c r="E71" s="38">
        <f>E11/E35</f>
        <v>0.29302369874568063</v>
      </c>
      <c r="F71" s="82"/>
      <c r="G71" s="38">
        <f>G11/G35</f>
        <v>0.30862078838368678</v>
      </c>
      <c r="H71" t="s">
        <v>73</v>
      </c>
    </row>
    <row r="72" spans="1:8" x14ac:dyDescent="0.25">
      <c r="A72" s="83" t="s">
        <v>59</v>
      </c>
      <c r="B72" s="83"/>
      <c r="C72" s="83"/>
      <c r="D72" s="83"/>
      <c r="E72" s="38">
        <f>E11/(E27+E35)</f>
        <v>0.26923461534340704</v>
      </c>
      <c r="F72" s="82"/>
      <c r="G72" s="38">
        <f>G11/(G27+G35)</f>
        <v>0.2879298565984465</v>
      </c>
      <c r="H72" t="s">
        <v>73</v>
      </c>
    </row>
    <row r="73" spans="1:8" ht="15.75" thickBot="1" x14ac:dyDescent="0.3">
      <c r="E73" s="36"/>
      <c r="G73" s="36"/>
    </row>
    <row r="74" spans="1:8" ht="15.75" thickBot="1" x14ac:dyDescent="0.3">
      <c r="A74" s="48" t="s">
        <v>60</v>
      </c>
      <c r="B74" s="49"/>
      <c r="C74" s="49"/>
      <c r="D74" s="49"/>
      <c r="E74" s="30">
        <v>2013</v>
      </c>
      <c r="F74" s="82"/>
      <c r="G74" s="30">
        <v>2014</v>
      </c>
    </row>
    <row r="75" spans="1:8" x14ac:dyDescent="0.25">
      <c r="A75" s="84" t="s">
        <v>61</v>
      </c>
      <c r="B75" s="84"/>
      <c r="C75" s="84"/>
      <c r="D75" s="85"/>
      <c r="E75" s="35">
        <f>E46/E17</f>
        <v>3.945336026516657</v>
      </c>
      <c r="F75" s="82"/>
      <c r="G75" s="35">
        <f>G46/G17</f>
        <v>1.3219047116856182</v>
      </c>
      <c r="H75" t="s">
        <v>73</v>
      </c>
    </row>
    <row r="76" spans="1:8" x14ac:dyDescent="0.25">
      <c r="A76" s="51" t="s">
        <v>62</v>
      </c>
      <c r="B76" s="51"/>
      <c r="C76" s="51"/>
      <c r="D76" s="51"/>
      <c r="E76" s="35">
        <f>E59/E17</f>
        <v>0.45295874594895791</v>
      </c>
      <c r="F76" s="82"/>
      <c r="G76" s="35">
        <f>G59/G17</f>
        <v>0.14155772251161003</v>
      </c>
    </row>
    <row r="77" spans="1:8" x14ac:dyDescent="0.25">
      <c r="A77" s="51" t="s">
        <v>63</v>
      </c>
      <c r="B77" s="51"/>
      <c r="C77" s="51"/>
      <c r="D77" s="51"/>
      <c r="E77" s="35">
        <f>E59/E35</f>
        <v>0.21486098316561136</v>
      </c>
      <c r="F77" s="82"/>
      <c r="G77" s="35">
        <f>G59/G35</f>
        <v>0.19565047640696659</v>
      </c>
      <c r="H77" t="s">
        <v>73</v>
      </c>
    </row>
    <row r="78" spans="1:8" x14ac:dyDescent="0.25">
      <c r="A78" s="51" t="s">
        <v>64</v>
      </c>
      <c r="B78" s="51"/>
      <c r="C78" s="51"/>
      <c r="D78" s="51"/>
      <c r="E78" s="35">
        <f>E59/E46</f>
        <v>0.11480866088581962</v>
      </c>
      <c r="F78" s="82"/>
      <c r="G78" s="35">
        <f>G59/G46</f>
        <v>0.10708617743793623</v>
      </c>
    </row>
    <row r="79" spans="1:8" x14ac:dyDescent="0.25">
      <c r="A79" s="51" t="s">
        <v>65</v>
      </c>
      <c r="B79" s="51"/>
      <c r="C79" s="51"/>
      <c r="D79" s="51"/>
      <c r="E79" s="35">
        <f>E53/E46</f>
        <v>0.1542032296588608</v>
      </c>
      <c r="F79" s="82"/>
      <c r="G79" s="35">
        <f>G53/G46</f>
        <v>0.14062943711184916</v>
      </c>
    </row>
    <row r="80" spans="1:8" x14ac:dyDescent="0.25">
      <c r="A80" s="51" t="s">
        <v>66</v>
      </c>
      <c r="B80" s="51"/>
      <c r="C80" s="51"/>
      <c r="D80" s="51"/>
      <c r="E80" s="35">
        <f>E48/E46</f>
        <v>0.44210914377693544</v>
      </c>
      <c r="F80" s="82"/>
      <c r="G80" s="35">
        <f>G48/G46</f>
        <v>0.42672158752560763</v>
      </c>
    </row>
    <row r="81" spans="1:8" ht="15.75" thickBot="1" x14ac:dyDescent="0.3">
      <c r="A81" s="46"/>
      <c r="B81" s="46"/>
      <c r="C81" s="46"/>
      <c r="D81" s="46"/>
      <c r="E81" s="37"/>
      <c r="F81" s="45"/>
      <c r="G81" s="37"/>
    </row>
    <row r="82" spans="1:8" ht="15.75" thickBot="1" x14ac:dyDescent="0.3">
      <c r="A82" s="48" t="s">
        <v>74</v>
      </c>
      <c r="B82" s="49"/>
      <c r="C82" s="49"/>
      <c r="D82" s="49"/>
      <c r="E82" s="30">
        <v>2013</v>
      </c>
      <c r="G82" s="30">
        <v>2014</v>
      </c>
    </row>
    <row r="83" spans="1:8" x14ac:dyDescent="0.25">
      <c r="A83" s="89" t="s">
        <v>67</v>
      </c>
      <c r="B83" s="81"/>
      <c r="C83" s="81"/>
      <c r="D83" s="90"/>
      <c r="E83" s="35">
        <f>(E7/-E47)*360</f>
        <v>-3.7526455592763504</v>
      </c>
      <c r="G83" s="35">
        <f>(G7/-G47)*360</f>
        <v>58.526465764318019</v>
      </c>
    </row>
    <row r="84" spans="1:8" x14ac:dyDescent="0.25">
      <c r="A84" s="89" t="s">
        <v>68</v>
      </c>
      <c r="B84" s="81"/>
      <c r="C84" s="81"/>
      <c r="D84" s="90"/>
      <c r="E84" s="35">
        <f>(E6/E46)*360</f>
        <v>14.95404745833117</v>
      </c>
      <c r="G84" s="35">
        <f>(G6/G46)*360</f>
        <v>95.021203161906683</v>
      </c>
    </row>
    <row r="85" spans="1:8" x14ac:dyDescent="0.25">
      <c r="A85" s="89" t="s">
        <v>69</v>
      </c>
      <c r="B85" s="81"/>
      <c r="C85" s="81"/>
      <c r="D85" s="90"/>
      <c r="E85" s="35">
        <f>E22/E90</f>
        <v>8.0414773120487212E-2</v>
      </c>
      <c r="F85" t="s">
        <v>73</v>
      </c>
      <c r="G85" s="35">
        <f>G22/G90</f>
        <v>0.14066404069784888</v>
      </c>
      <c r="H85" t="s">
        <v>73</v>
      </c>
    </row>
    <row r="86" spans="1:8" x14ac:dyDescent="0.25">
      <c r="A86" s="89" t="s">
        <v>70</v>
      </c>
      <c r="B86" s="81"/>
      <c r="C86" s="81"/>
      <c r="D86" s="90"/>
      <c r="E86" s="35">
        <f>E83+E84</f>
        <v>11.201401899054819</v>
      </c>
      <c r="G86" s="35">
        <f>G83+G84</f>
        <v>153.5476689262247</v>
      </c>
    </row>
    <row r="87" spans="1:8" x14ac:dyDescent="0.25">
      <c r="A87" s="89" t="s">
        <v>71</v>
      </c>
      <c r="B87" s="81"/>
      <c r="C87" s="81"/>
      <c r="D87" s="90"/>
      <c r="E87" s="35">
        <f>E86-E85</f>
        <v>11.120987125934331</v>
      </c>
      <c r="G87" s="35">
        <f>G86-G85</f>
        <v>153.40700488552685</v>
      </c>
    </row>
    <row r="88" spans="1:8" ht="15.75" thickBot="1" x14ac:dyDescent="0.3">
      <c r="A88" s="46"/>
      <c r="B88" s="46"/>
      <c r="C88" s="46"/>
      <c r="D88" s="46"/>
      <c r="E88" s="32"/>
      <c r="G88" s="32"/>
    </row>
    <row r="89" spans="1:8" ht="15.75" thickBot="1" x14ac:dyDescent="0.3">
      <c r="E89" s="30">
        <v>2013</v>
      </c>
      <c r="G89" s="30">
        <v>2014</v>
      </c>
    </row>
    <row r="90" spans="1:8" x14ac:dyDescent="0.25">
      <c r="A90" s="89" t="s">
        <v>72</v>
      </c>
      <c r="B90" s="81"/>
      <c r="C90" s="81"/>
      <c r="D90" s="90"/>
      <c r="E90" s="34">
        <f>-E47+$E$7-$G$7</f>
        <v>433490</v>
      </c>
      <c r="F90" t="s">
        <v>73</v>
      </c>
      <c r="G90" s="34">
        <f>-G47+$E$7-$G$7</f>
        <v>499879</v>
      </c>
      <c r="H90" t="s">
        <v>73</v>
      </c>
    </row>
  </sheetData>
  <mergeCells count="94">
    <mergeCell ref="A90:D90"/>
    <mergeCell ref="A82:D82"/>
    <mergeCell ref="A83:D83"/>
    <mergeCell ref="A84:D84"/>
    <mergeCell ref="A85:D85"/>
    <mergeCell ref="A86:D86"/>
    <mergeCell ref="A87:D87"/>
    <mergeCell ref="A74:D74"/>
    <mergeCell ref="F74:F80"/>
    <mergeCell ref="A75:D75"/>
    <mergeCell ref="A76:D76"/>
    <mergeCell ref="A77:D77"/>
    <mergeCell ref="A78:D78"/>
    <mergeCell ref="A79:D79"/>
    <mergeCell ref="A80:D80"/>
    <mergeCell ref="A66:D66"/>
    <mergeCell ref="A67:D67"/>
    <mergeCell ref="F67:F72"/>
    <mergeCell ref="A68:D68"/>
    <mergeCell ref="A69:D69"/>
    <mergeCell ref="A70:D70"/>
    <mergeCell ref="A71:D71"/>
    <mergeCell ref="A72:D72"/>
    <mergeCell ref="A59:D59"/>
    <mergeCell ref="A61:D61"/>
    <mergeCell ref="F61:F65"/>
    <mergeCell ref="A62:D62"/>
    <mergeCell ref="A63:D63"/>
    <mergeCell ref="A64:D64"/>
    <mergeCell ref="A65:D65"/>
    <mergeCell ref="A53:D53"/>
    <mergeCell ref="A54:D54"/>
    <mergeCell ref="A55:D55"/>
    <mergeCell ref="A56:D56"/>
    <mergeCell ref="A57:D57"/>
    <mergeCell ref="A58:D58"/>
    <mergeCell ref="A48:D48"/>
    <mergeCell ref="A49:D49"/>
    <mergeCell ref="A50:A52"/>
    <mergeCell ref="B50:D50"/>
    <mergeCell ref="B51:D51"/>
    <mergeCell ref="B52:D52"/>
    <mergeCell ref="A40:H40"/>
    <mergeCell ref="A41:D41"/>
    <mergeCell ref="A44:H44"/>
    <mergeCell ref="A45:D45"/>
    <mergeCell ref="A46:D46"/>
    <mergeCell ref="A47:D47"/>
    <mergeCell ref="H30:H32"/>
    <mergeCell ref="B33:D33"/>
    <mergeCell ref="A34:H34"/>
    <mergeCell ref="A35:D35"/>
    <mergeCell ref="A36:A39"/>
    <mergeCell ref="B36:D36"/>
    <mergeCell ref="B37:D37"/>
    <mergeCell ref="B38:D38"/>
    <mergeCell ref="B39:D39"/>
    <mergeCell ref="B25:D25"/>
    <mergeCell ref="A26:H26"/>
    <mergeCell ref="A27:D27"/>
    <mergeCell ref="A28:A33"/>
    <mergeCell ref="B28:D28"/>
    <mergeCell ref="B29:D29"/>
    <mergeCell ref="B30:D32"/>
    <mergeCell ref="E30:E32"/>
    <mergeCell ref="F30:F32"/>
    <mergeCell ref="G30:G32"/>
    <mergeCell ref="A16:H16"/>
    <mergeCell ref="A17:D17"/>
    <mergeCell ref="A18:H18"/>
    <mergeCell ref="A19:D19"/>
    <mergeCell ref="A20:D20"/>
    <mergeCell ref="A21:A25"/>
    <mergeCell ref="B21:D21"/>
    <mergeCell ref="B22:D22"/>
    <mergeCell ref="B23:D23"/>
    <mergeCell ref="B24:D24"/>
    <mergeCell ref="A10:H10"/>
    <mergeCell ref="A11:D11"/>
    <mergeCell ref="A12:A15"/>
    <mergeCell ref="B12:D12"/>
    <mergeCell ref="B13:D13"/>
    <mergeCell ref="B14:D14"/>
    <mergeCell ref="B15:D15"/>
    <mergeCell ref="A1:H1"/>
    <mergeCell ref="A2:D2"/>
    <mergeCell ref="A3:D3"/>
    <mergeCell ref="A4:A9"/>
    <mergeCell ref="B4:D4"/>
    <mergeCell ref="B5:D5"/>
    <mergeCell ref="B6:D6"/>
    <mergeCell ref="B7:D7"/>
    <mergeCell ref="B8:D8"/>
    <mergeCell ref="B9:D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layla</dc:creator>
  <cp:lastModifiedBy>layla</cp:lastModifiedBy>
  <dcterms:created xsi:type="dcterms:W3CDTF">2021-07-19T17:48:23Z</dcterms:created>
  <dcterms:modified xsi:type="dcterms:W3CDTF">2021-07-28T11:55:30Z</dcterms:modified>
</cp:coreProperties>
</file>