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la\OneDrive\Área de Trabalho\3 Período\AF\"/>
    </mc:Choice>
  </mc:AlternateContent>
  <xr:revisionPtr revIDLastSave="0" documentId="8_{8FD44CF2-526C-4C22-BD8A-E6A3A500BE26}" xr6:coauthVersionLast="47" xr6:coauthVersionMax="47" xr10:uidLastSave="{00000000-0000-0000-0000-000000000000}"/>
  <bookViews>
    <workbookView xWindow="5115" yWindow="1605" windowWidth="15375" windowHeight="7875" firstSheet="1" activeTab="2" xr2:uid="{BF13F550-016A-47A3-898D-FFAA70D3F2D1}"/>
  </bookViews>
  <sheets>
    <sheet name="Planilha1" sheetId="1" r:id="rId1"/>
    <sheet name="Questionario" sheetId="2" r:id="rId2"/>
    <sheet name="prova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3" l="1"/>
  <c r="B34" i="3"/>
  <c r="F32" i="3"/>
  <c r="F31" i="3"/>
  <c r="F30" i="3"/>
  <c r="F29" i="3"/>
  <c r="B57" i="3" l="1"/>
  <c r="F55" i="3"/>
  <c r="F54" i="3"/>
  <c r="F53" i="3"/>
  <c r="F52" i="3"/>
  <c r="F51" i="3"/>
  <c r="F50" i="3"/>
  <c r="H50" i="3" s="1"/>
  <c r="H51" i="3" s="1"/>
  <c r="H52" i="3" s="1"/>
  <c r="H53" i="3" s="1"/>
  <c r="H54" i="3" s="1"/>
  <c r="H55" i="3" s="1"/>
  <c r="H49" i="3"/>
  <c r="F49" i="3"/>
  <c r="D49" i="3"/>
  <c r="D50" i="3" s="1"/>
  <c r="D51" i="3" s="1"/>
  <c r="D52" i="3" s="1"/>
  <c r="D53" i="3" s="1"/>
  <c r="D54" i="3" s="1"/>
  <c r="D55" i="3" s="1"/>
  <c r="F45" i="3"/>
  <c r="F44" i="3"/>
  <c r="F43" i="3"/>
  <c r="F42" i="3"/>
  <c r="F41" i="3"/>
  <c r="F40" i="3"/>
  <c r="H39" i="3"/>
  <c r="H40" i="3" s="1"/>
  <c r="F39" i="3"/>
  <c r="D39" i="3"/>
  <c r="D40" i="3" s="1"/>
  <c r="D41" i="3" s="1"/>
  <c r="D42" i="3" s="1"/>
  <c r="D43" i="3" s="1"/>
  <c r="D44" i="3" s="1"/>
  <c r="D45" i="3" s="1"/>
  <c r="H28" i="3"/>
  <c r="F28" i="3"/>
  <c r="D28" i="3"/>
  <c r="D29" i="3" s="1"/>
  <c r="D30" i="3" s="1"/>
  <c r="D31" i="3" s="1"/>
  <c r="D32" i="3" s="1"/>
  <c r="G21" i="3"/>
  <c r="F21" i="3"/>
  <c r="E21" i="3"/>
  <c r="D21" i="3"/>
  <c r="F8" i="3"/>
  <c r="F7" i="3"/>
  <c r="F6" i="3"/>
  <c r="F5" i="3"/>
  <c r="F4" i="3"/>
  <c r="H3" i="3"/>
  <c r="F3" i="3"/>
  <c r="D3" i="3"/>
  <c r="D4" i="3" s="1"/>
  <c r="D5" i="3" s="1"/>
  <c r="H59" i="2"/>
  <c r="F59" i="2"/>
  <c r="D59" i="2"/>
  <c r="H58" i="2"/>
  <c r="F58" i="2"/>
  <c r="D58" i="2"/>
  <c r="H57" i="2"/>
  <c r="F57" i="2"/>
  <c r="D57" i="2"/>
  <c r="H56" i="2"/>
  <c r="F56" i="2"/>
  <c r="D56" i="2"/>
  <c r="H55" i="2"/>
  <c r="F55" i="2"/>
  <c r="D55" i="2"/>
  <c r="H54" i="2"/>
  <c r="F54" i="2"/>
  <c r="D54" i="2"/>
  <c r="H50" i="2"/>
  <c r="F50" i="2"/>
  <c r="D50" i="2"/>
  <c r="H49" i="2"/>
  <c r="F49" i="2"/>
  <c r="D49" i="2"/>
  <c r="H48" i="2"/>
  <c r="F48" i="2"/>
  <c r="D48" i="2"/>
  <c r="H47" i="2"/>
  <c r="F47" i="2"/>
  <c r="D47" i="2"/>
  <c r="H46" i="2"/>
  <c r="F46" i="2"/>
  <c r="D46" i="2"/>
  <c r="H45" i="2"/>
  <c r="F45" i="2"/>
  <c r="D45" i="2"/>
  <c r="H38" i="2"/>
  <c r="F38" i="2"/>
  <c r="D38" i="2"/>
  <c r="H37" i="2"/>
  <c r="F37" i="2"/>
  <c r="D37" i="2"/>
  <c r="H36" i="2"/>
  <c r="F36" i="2"/>
  <c r="D36" i="2"/>
  <c r="H35" i="2"/>
  <c r="F35" i="2"/>
  <c r="D35" i="2"/>
  <c r="H34" i="2"/>
  <c r="F34" i="2"/>
  <c r="D34" i="2"/>
  <c r="B30" i="2"/>
  <c r="H27" i="2"/>
  <c r="F27" i="2"/>
  <c r="D27" i="2"/>
  <c r="H26" i="2"/>
  <c r="F26" i="2"/>
  <c r="D26" i="2"/>
  <c r="H25" i="2"/>
  <c r="F25" i="2"/>
  <c r="D25" i="2"/>
  <c r="H24" i="2"/>
  <c r="F24" i="2"/>
  <c r="D24" i="2"/>
  <c r="H23" i="2"/>
  <c r="F23" i="2"/>
  <c r="D23" i="2"/>
  <c r="H19" i="2"/>
  <c r="F19" i="2"/>
  <c r="D19" i="2"/>
  <c r="H18" i="2"/>
  <c r="F18" i="2"/>
  <c r="D18" i="2"/>
  <c r="H17" i="2"/>
  <c r="F17" i="2"/>
  <c r="D17" i="2"/>
  <c r="H16" i="2"/>
  <c r="F16" i="2"/>
  <c r="D16" i="2"/>
  <c r="H15" i="2"/>
  <c r="F15" i="2"/>
  <c r="D15" i="2"/>
  <c r="H14" i="2"/>
  <c r="F14" i="2"/>
  <c r="D14" i="2"/>
  <c r="H10" i="2"/>
  <c r="F10" i="2"/>
  <c r="D10" i="2"/>
  <c r="H9" i="2"/>
  <c r="F9" i="2"/>
  <c r="D9" i="2"/>
  <c r="H8" i="2"/>
  <c r="F8" i="2"/>
  <c r="D8" i="2"/>
  <c r="H7" i="2"/>
  <c r="F7" i="2"/>
  <c r="D7" i="2"/>
  <c r="H6" i="2"/>
  <c r="F6" i="2"/>
  <c r="D6" i="2"/>
  <c r="H5" i="2"/>
  <c r="F5" i="2"/>
  <c r="D5" i="2"/>
  <c r="C147" i="1"/>
  <c r="C146" i="1"/>
  <c r="C145" i="1"/>
  <c r="C144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B137" i="1"/>
  <c r="C134" i="1"/>
  <c r="C129" i="1"/>
  <c r="C128" i="1"/>
  <c r="C127" i="1"/>
  <c r="C126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B117" i="1"/>
  <c r="C114" i="1"/>
  <c r="C109" i="1"/>
  <c r="C108" i="1"/>
  <c r="C107" i="1"/>
  <c r="C106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B97" i="1"/>
  <c r="C94" i="1"/>
  <c r="C89" i="1"/>
  <c r="C88" i="1"/>
  <c r="C87" i="1"/>
  <c r="C86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C73" i="1"/>
  <c r="C68" i="1"/>
  <c r="C67" i="1"/>
  <c r="C66" i="1"/>
  <c r="C65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C53" i="1"/>
  <c r="B48" i="1"/>
  <c r="B47" i="1"/>
  <c r="B46" i="1"/>
  <c r="B45" i="1"/>
  <c r="B44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B31" i="1"/>
  <c r="C29" i="1"/>
  <c r="C28" i="1"/>
  <c r="C27" i="1"/>
  <c r="C26" i="1"/>
  <c r="C25" i="1"/>
  <c r="B21" i="1"/>
  <c r="C19" i="1"/>
  <c r="C18" i="1"/>
  <c r="C17" i="1"/>
  <c r="C16" i="1"/>
  <c r="C15" i="1"/>
  <c r="C14" i="1"/>
  <c r="B10" i="1"/>
  <c r="C8" i="1"/>
  <c r="C7" i="1"/>
  <c r="C6" i="1"/>
  <c r="C5" i="1"/>
  <c r="C4" i="1"/>
  <c r="H41" i="3" l="1"/>
  <c r="H42" i="3" s="1"/>
  <c r="H43" i="3" s="1"/>
  <c r="H44" i="3" s="1"/>
  <c r="H45" i="3" s="1"/>
  <c r="H4" i="3"/>
  <c r="H5" i="3"/>
  <c r="H6" i="3" s="1"/>
  <c r="B11" i="3" s="1"/>
  <c r="H29" i="3"/>
  <c r="H30" i="3" s="1"/>
  <c r="H31" i="3" s="1"/>
  <c r="H32" i="3" s="1"/>
  <c r="B10" i="3"/>
  <c r="D6" i="3"/>
  <c r="D7" i="3" s="1"/>
  <c r="D8" i="3" s="1"/>
  <c r="H7" i="3"/>
  <c r="H8" i="3" s="1"/>
  <c r="E22" i="3"/>
  <c r="E23" i="3" s="1"/>
  <c r="E25" i="3" s="1"/>
  <c r="D22" i="3"/>
  <c r="D23" i="3" s="1"/>
  <c r="D25" i="3" s="1"/>
  <c r="F22" i="3"/>
  <c r="F23" i="3" s="1"/>
  <c r="F25" i="3" s="1"/>
  <c r="B58" i="3"/>
  <c r="G22" i="3"/>
  <c r="G23" i="3" s="1"/>
  <c r="G25" i="3" s="1"/>
</calcChain>
</file>

<file path=xl/sharedStrings.xml><?xml version="1.0" encoding="utf-8"?>
<sst xmlns="http://schemas.openxmlformats.org/spreadsheetml/2006/main" count="194" uniqueCount="48">
  <si>
    <t>PAYBACK</t>
  </si>
  <si>
    <t>Anos</t>
  </si>
  <si>
    <t>Capital</t>
  </si>
  <si>
    <t>Saldo</t>
  </si>
  <si>
    <t>VP</t>
  </si>
  <si>
    <t>PBS</t>
  </si>
  <si>
    <t>Inviável</t>
  </si>
  <si>
    <t>K</t>
  </si>
  <si>
    <t>TMT</t>
  </si>
  <si>
    <t>VP Acumulado</t>
  </si>
  <si>
    <t>PBD</t>
  </si>
  <si>
    <t>VPL</t>
  </si>
  <si>
    <t>TIR</t>
  </si>
  <si>
    <t>IL</t>
  </si>
  <si>
    <t>Investimento Inicial</t>
  </si>
  <si>
    <t>Taxa de Desconto</t>
  </si>
  <si>
    <t>VPL do Projeto</t>
  </si>
  <si>
    <t>Taxa Int. Retorno (TIR)</t>
  </si>
  <si>
    <t>Índ. De Luc. (IL)</t>
  </si>
  <si>
    <t xml:space="preserve"> </t>
  </si>
  <si>
    <t>PBD = 3 anos</t>
  </si>
  <si>
    <t>Capitais</t>
  </si>
  <si>
    <t xml:space="preserve">PBS </t>
  </si>
  <si>
    <t>PSD</t>
  </si>
  <si>
    <t>3 anos</t>
  </si>
  <si>
    <t>Inviavel</t>
  </si>
  <si>
    <t>&lt; 4 anos</t>
  </si>
  <si>
    <t>anos</t>
  </si>
  <si>
    <t>Projeto A</t>
  </si>
  <si>
    <t>Projeto B</t>
  </si>
  <si>
    <t>A</t>
  </si>
  <si>
    <t>B</t>
  </si>
  <si>
    <t>TMA</t>
  </si>
  <si>
    <t>Taxa Int.</t>
  </si>
  <si>
    <t>Investimento</t>
  </si>
  <si>
    <t>Resultados Incrementais (em R$ 1.000)</t>
  </si>
  <si>
    <t xml:space="preserve">Ano 1 </t>
  </si>
  <si>
    <t>Ano 2</t>
  </si>
  <si>
    <t>Ano 3</t>
  </si>
  <si>
    <t>Ano 4</t>
  </si>
  <si>
    <t>Receitas de Vendas</t>
  </si>
  <si>
    <t>CPV</t>
  </si>
  <si>
    <t>Despesas Op. Des.</t>
  </si>
  <si>
    <t>Depreciação</t>
  </si>
  <si>
    <t>Lucro Bruto</t>
  </si>
  <si>
    <t>IR(34%)</t>
  </si>
  <si>
    <t>Lucro Op Líquido</t>
  </si>
  <si>
    <t>Fluxo de 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</si>
</sst>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44" fontId="0" fillId="0" borderId="0" xfId="0" applyNumberFormat="1"/>
    <xf numFmtId="0" fontId="0" fillId="0" borderId="1" xfId="0" applyBorder="1" applyAlignment="1">
      <alignment horizontal="center"/>
    </xf>
    <xf numFmtId="44" fontId="0" fillId="0" borderId="1" xfId="0" applyNumberFormat="1" applyBorder="1"/>
    <xf numFmtId="2" fontId="0" fillId="0" borderId="1" xfId="0" applyNumberFormat="1" applyBorder="1" applyAlignment="1"/>
    <xf numFmtId="0" fontId="0" fillId="2" borderId="1" xfId="0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1" applyFont="1" applyBorder="1"/>
    <xf numFmtId="0" fontId="0" fillId="0" borderId="0" xfId="0" applyFill="1" applyBorder="1" applyAlignment="1">
      <alignment horizontal="center"/>
    </xf>
    <xf numFmtId="44" fontId="0" fillId="0" borderId="0" xfId="1" applyFont="1" applyBorder="1"/>
    <xf numFmtId="9" fontId="0" fillId="0" borderId="1" xfId="1" applyNumberFormat="1" applyFont="1" applyBorder="1" applyAlignment="1">
      <alignment horizontal="center"/>
    </xf>
    <xf numFmtId="1" fontId="0" fillId="0" borderId="1" xfId="1" applyNumberFormat="1" applyFont="1" applyFill="1" applyBorder="1" applyAlignment="1">
      <alignment horizontal="center"/>
    </xf>
    <xf numFmtId="2" fontId="0" fillId="0" borderId="1" xfId="0" applyNumberForma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1" xfId="0" applyNumberFormat="1" applyBorder="1"/>
    <xf numFmtId="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9" fontId="0" fillId="0" borderId="0" xfId="2" applyFon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10" fontId="0" fillId="2" borderId="1" xfId="0" applyNumberFormat="1" applyFill="1" applyBorder="1"/>
    <xf numFmtId="2" fontId="0" fillId="0" borderId="0" xfId="0" applyNumberFormat="1"/>
    <xf numFmtId="2" fontId="0" fillId="0" borderId="0" xfId="1" applyNumberFormat="1" applyFont="1" applyFill="1" applyBorder="1" applyAlignment="1">
      <alignment horizontal="center"/>
    </xf>
    <xf numFmtId="0" fontId="0" fillId="4" borderId="0" xfId="0" applyFill="1"/>
    <xf numFmtId="0" fontId="0" fillId="0" borderId="1" xfId="0" applyBorder="1"/>
    <xf numFmtId="2" fontId="0" fillId="5" borderId="1" xfId="0" applyNumberFormat="1" applyFill="1" applyBorder="1"/>
    <xf numFmtId="43" fontId="0" fillId="0" borderId="0" xfId="3" applyFont="1"/>
    <xf numFmtId="0" fontId="0" fillId="0" borderId="2" xfId="0" applyBorder="1" applyAlignment="1">
      <alignment horizontal="center"/>
    </xf>
    <xf numFmtId="4" fontId="0" fillId="0" borderId="1" xfId="0" applyNumberFormat="1" applyBorder="1"/>
    <xf numFmtId="43" fontId="0" fillId="0" borderId="1" xfId="0" applyNumberFormat="1" applyBorder="1"/>
    <xf numFmtId="4" fontId="0" fillId="3" borderId="1" xfId="0" applyNumberFormat="1" applyFill="1" applyBorder="1"/>
    <xf numFmtId="0" fontId="2" fillId="0" borderId="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44" fontId="0" fillId="5" borderId="1" xfId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43D9-46FF-4822-BC83-AB0C5F6A1C36}">
  <dimension ref="A1:G147"/>
  <sheetViews>
    <sheetView topLeftCell="A26" zoomScale="80" zoomScaleNormal="80" workbookViewId="0">
      <selection activeCell="B45" sqref="B45"/>
    </sheetView>
  </sheetViews>
  <sheetFormatPr defaultRowHeight="15" x14ac:dyDescent="0.25"/>
  <cols>
    <col min="2" max="2" width="18.140625" customWidth="1"/>
    <col min="3" max="3" width="18.42578125" customWidth="1"/>
    <col min="4" max="4" width="18.5703125" customWidth="1"/>
    <col min="5" max="5" width="18.140625" customWidth="1"/>
  </cols>
  <sheetData>
    <row r="1" spans="1:7" x14ac:dyDescent="0.25">
      <c r="A1" s="38" t="s">
        <v>0</v>
      </c>
      <c r="B1" s="38"/>
      <c r="C1" s="38"/>
      <c r="D1" s="38"/>
      <c r="E1" s="38"/>
      <c r="F1" s="38"/>
      <c r="G1" s="38"/>
    </row>
    <row r="2" spans="1:7" x14ac:dyDescent="0.25">
      <c r="A2" s="5">
        <v>1</v>
      </c>
    </row>
    <row r="3" spans="1:7" x14ac:dyDescent="0.25">
      <c r="A3" s="2" t="s">
        <v>1</v>
      </c>
      <c r="B3" s="2" t="s">
        <v>2</v>
      </c>
      <c r="C3" s="2" t="s">
        <v>3</v>
      </c>
    </row>
    <row r="4" spans="1:7" x14ac:dyDescent="0.25">
      <c r="A4" s="2">
        <v>0</v>
      </c>
      <c r="B4" s="3">
        <v>-100</v>
      </c>
      <c r="C4" s="3">
        <f>B4</f>
        <v>-100</v>
      </c>
    </row>
    <row r="5" spans="1:7" x14ac:dyDescent="0.25">
      <c r="A5" s="2">
        <v>1</v>
      </c>
      <c r="B5" s="3">
        <v>45</v>
      </c>
      <c r="C5" s="3">
        <f>C4+B5</f>
        <v>-55</v>
      </c>
    </row>
    <row r="6" spans="1:7" x14ac:dyDescent="0.25">
      <c r="A6" s="2">
        <v>2</v>
      </c>
      <c r="B6" s="3">
        <v>50</v>
      </c>
      <c r="C6" s="3">
        <f>C5+B6</f>
        <v>-5</v>
      </c>
    </row>
    <row r="7" spans="1:7" x14ac:dyDescent="0.25">
      <c r="A7" s="2">
        <v>3</v>
      </c>
      <c r="B7" s="3">
        <v>50</v>
      </c>
      <c r="C7" s="3">
        <f>C6+B7</f>
        <v>45</v>
      </c>
    </row>
    <row r="8" spans="1:7" x14ac:dyDescent="0.25">
      <c r="A8" s="2">
        <v>4</v>
      </c>
      <c r="B8" s="3">
        <v>60</v>
      </c>
      <c r="C8" s="3">
        <f>C7+B8</f>
        <v>105</v>
      </c>
    </row>
    <row r="10" spans="1:7" x14ac:dyDescent="0.25">
      <c r="A10" s="2" t="s">
        <v>5</v>
      </c>
      <c r="B10" s="4">
        <f>-C6/B7+A6</f>
        <v>2.1</v>
      </c>
    </row>
    <row r="12" spans="1:7" x14ac:dyDescent="0.25">
      <c r="A12" s="5">
        <v>2</v>
      </c>
    </row>
    <row r="13" spans="1:7" x14ac:dyDescent="0.25">
      <c r="A13" s="2" t="s">
        <v>1</v>
      </c>
      <c r="B13" s="2" t="s">
        <v>2</v>
      </c>
      <c r="C13" s="2" t="s">
        <v>3</v>
      </c>
    </row>
    <row r="14" spans="1:7" x14ac:dyDescent="0.25">
      <c r="A14" s="2">
        <v>0</v>
      </c>
      <c r="B14" s="6">
        <v>-15000</v>
      </c>
      <c r="C14" s="6">
        <f>B14</f>
        <v>-15000</v>
      </c>
    </row>
    <row r="15" spans="1:7" x14ac:dyDescent="0.25">
      <c r="A15" s="2">
        <v>1</v>
      </c>
      <c r="B15" s="6">
        <v>2500</v>
      </c>
      <c r="C15" s="6">
        <f>C14+B15</f>
        <v>-12500</v>
      </c>
    </row>
    <row r="16" spans="1:7" x14ac:dyDescent="0.25">
      <c r="A16" s="2">
        <v>2</v>
      </c>
      <c r="B16" s="6">
        <v>3500</v>
      </c>
      <c r="C16" s="6">
        <f>C15+B16</f>
        <v>-9000</v>
      </c>
    </row>
    <row r="17" spans="1:3" x14ac:dyDescent="0.25">
      <c r="A17" s="2">
        <v>3</v>
      </c>
      <c r="B17" s="6">
        <v>4250</v>
      </c>
      <c r="C17" s="6">
        <f>C16+B17</f>
        <v>-4750</v>
      </c>
    </row>
    <row r="18" spans="1:3" x14ac:dyDescent="0.25">
      <c r="A18" s="2">
        <v>4</v>
      </c>
      <c r="B18" s="6">
        <v>5000</v>
      </c>
      <c r="C18" s="6">
        <f>C17+B18</f>
        <v>250</v>
      </c>
    </row>
    <row r="19" spans="1:3" x14ac:dyDescent="0.25">
      <c r="A19" s="2">
        <v>5</v>
      </c>
      <c r="B19" s="6">
        <v>5800</v>
      </c>
      <c r="C19" s="6">
        <f>C18+B19</f>
        <v>6050</v>
      </c>
    </row>
    <row r="21" spans="1:3" x14ac:dyDescent="0.25">
      <c r="A21" s="2" t="s">
        <v>5</v>
      </c>
      <c r="B21" s="4">
        <f>-C17/B18+A17</f>
        <v>3.95</v>
      </c>
      <c r="C21" s="2" t="s">
        <v>6</v>
      </c>
    </row>
    <row r="23" spans="1:3" x14ac:dyDescent="0.25">
      <c r="A23" s="5">
        <v>3</v>
      </c>
    </row>
    <row r="24" spans="1:3" x14ac:dyDescent="0.25">
      <c r="A24" s="2" t="s">
        <v>1</v>
      </c>
      <c r="B24" s="2" t="s">
        <v>2</v>
      </c>
      <c r="C24" s="2" t="s">
        <v>3</v>
      </c>
    </row>
    <row r="25" spans="1:3" x14ac:dyDescent="0.25">
      <c r="A25" s="2">
        <v>0</v>
      </c>
      <c r="B25" s="7">
        <v>-100000</v>
      </c>
      <c r="C25" s="7">
        <f>B25</f>
        <v>-100000</v>
      </c>
    </row>
    <row r="26" spans="1:3" x14ac:dyDescent="0.25">
      <c r="A26" s="2">
        <v>1</v>
      </c>
      <c r="B26" s="7">
        <v>38000</v>
      </c>
      <c r="C26" s="7">
        <f>C25+B26</f>
        <v>-62000</v>
      </c>
    </row>
    <row r="27" spans="1:3" x14ac:dyDescent="0.25">
      <c r="A27" s="2">
        <v>2</v>
      </c>
      <c r="B27" s="7">
        <v>38000</v>
      </c>
      <c r="C27" s="7">
        <f>C26+B27</f>
        <v>-24000</v>
      </c>
    </row>
    <row r="28" spans="1:3" x14ac:dyDescent="0.25">
      <c r="A28" s="2">
        <v>3</v>
      </c>
      <c r="B28" s="7">
        <v>38000</v>
      </c>
      <c r="C28" s="7">
        <f>C27+B28</f>
        <v>14000</v>
      </c>
    </row>
    <row r="29" spans="1:3" x14ac:dyDescent="0.25">
      <c r="A29" s="2">
        <v>4</v>
      </c>
      <c r="B29" s="7">
        <v>38000</v>
      </c>
      <c r="C29" s="7">
        <f>C28+B29</f>
        <v>52000</v>
      </c>
    </row>
    <row r="31" spans="1:3" x14ac:dyDescent="0.25">
      <c r="A31" s="2" t="s">
        <v>5</v>
      </c>
      <c r="B31" s="4">
        <f>-C27/B28+A27</f>
        <v>2.6315789473684212</v>
      </c>
      <c r="C31" s="28"/>
    </row>
    <row r="33" spans="1:5" x14ac:dyDescent="0.25">
      <c r="A33" s="5">
        <v>4</v>
      </c>
    </row>
    <row r="34" spans="1:5" x14ac:dyDescent="0.25">
      <c r="A34" s="15" t="s">
        <v>1</v>
      </c>
      <c r="B34" s="15" t="s">
        <v>2</v>
      </c>
      <c r="C34" s="15" t="s">
        <v>3</v>
      </c>
      <c r="D34" s="14" t="s">
        <v>4</v>
      </c>
      <c r="E34" s="14" t="s">
        <v>9</v>
      </c>
    </row>
    <row r="35" spans="1:5" x14ac:dyDescent="0.25">
      <c r="A35" s="15">
        <v>0</v>
      </c>
      <c r="B35" s="7">
        <v>-2000000</v>
      </c>
      <c r="C35" s="7">
        <f>B35</f>
        <v>-2000000</v>
      </c>
      <c r="D35" s="3">
        <f>B35</f>
        <v>-2000000</v>
      </c>
      <c r="E35" s="3">
        <f>B35</f>
        <v>-2000000</v>
      </c>
    </row>
    <row r="36" spans="1:5" x14ac:dyDescent="0.25">
      <c r="A36" s="15">
        <v>1</v>
      </c>
      <c r="B36" s="8">
        <v>850000</v>
      </c>
      <c r="C36" s="8">
        <f>C35+B36</f>
        <v>-1150000</v>
      </c>
      <c r="D36" s="3">
        <f>B36/(1+$B$42)^A36</f>
        <v>758928.57142857136</v>
      </c>
      <c r="E36" s="3">
        <f>E35+D36</f>
        <v>-1241071.4285714286</v>
      </c>
    </row>
    <row r="37" spans="1:5" x14ac:dyDescent="0.25">
      <c r="A37" s="15">
        <v>2</v>
      </c>
      <c r="B37" s="8">
        <v>850000</v>
      </c>
      <c r="C37" s="8">
        <f>C36+B37</f>
        <v>-300000</v>
      </c>
      <c r="D37" s="3">
        <f>B37/(1+$B$42)^A37</f>
        <v>677614.79591836722</v>
      </c>
      <c r="E37" s="3">
        <f>E36+D37</f>
        <v>-563456.63265306142</v>
      </c>
    </row>
    <row r="38" spans="1:5" x14ac:dyDescent="0.25">
      <c r="A38" s="15">
        <v>3</v>
      </c>
      <c r="B38" s="8">
        <v>850000</v>
      </c>
      <c r="C38" s="8">
        <f>C37+B38</f>
        <v>550000</v>
      </c>
      <c r="D38" s="3">
        <f>B38/(1+$B$42)^A38</f>
        <v>605013.21064139926</v>
      </c>
      <c r="E38" s="3">
        <f>E37+D38</f>
        <v>41556.577988337842</v>
      </c>
    </row>
    <row r="39" spans="1:5" x14ac:dyDescent="0.25">
      <c r="A39" s="15">
        <v>4</v>
      </c>
      <c r="B39" s="8">
        <v>850000</v>
      </c>
      <c r="C39" s="8">
        <f>C38+B39</f>
        <v>1400000</v>
      </c>
      <c r="D39" s="3">
        <f>B39/(1+$B$42)^A39</f>
        <v>540190.36664410646</v>
      </c>
      <c r="E39" s="3">
        <f>E38+D39</f>
        <v>581746.9446324443</v>
      </c>
    </row>
    <row r="40" spans="1:5" x14ac:dyDescent="0.25">
      <c r="A40" s="14">
        <v>5</v>
      </c>
      <c r="B40" s="8">
        <v>850000</v>
      </c>
      <c r="C40" s="8">
        <f>C39+B40</f>
        <v>2250000</v>
      </c>
      <c r="D40" s="3">
        <f>B40/(1+$B$42)^A40</f>
        <v>482312.82736080937</v>
      </c>
      <c r="E40" s="3">
        <f>E39+D40</f>
        <v>1064059.7719932536</v>
      </c>
    </row>
    <row r="41" spans="1:5" x14ac:dyDescent="0.25">
      <c r="A41" s="9"/>
      <c r="B41" s="10"/>
      <c r="C41" s="10"/>
    </row>
    <row r="42" spans="1:5" x14ac:dyDescent="0.25">
      <c r="A42" s="14" t="s">
        <v>7</v>
      </c>
      <c r="B42" s="11">
        <v>0.12</v>
      </c>
      <c r="C42" s="10"/>
    </row>
    <row r="43" spans="1:5" x14ac:dyDescent="0.25">
      <c r="A43" s="15" t="s">
        <v>8</v>
      </c>
      <c r="B43" s="12">
        <v>3</v>
      </c>
      <c r="C43" t="s">
        <v>1</v>
      </c>
    </row>
    <row r="44" spans="1:5" x14ac:dyDescent="0.25">
      <c r="A44" s="15" t="s">
        <v>5</v>
      </c>
      <c r="B44" s="4">
        <f>-C38/B39+A38</f>
        <v>2.3529411764705883</v>
      </c>
      <c r="C44" t="s">
        <v>1</v>
      </c>
    </row>
    <row r="45" spans="1:5" x14ac:dyDescent="0.25">
      <c r="A45" s="14" t="s">
        <v>10</v>
      </c>
      <c r="B45" s="13">
        <f>A37-E37/D38</f>
        <v>2.9313129411764711</v>
      </c>
      <c r="C45" t="s">
        <v>1</v>
      </c>
    </row>
    <row r="46" spans="1:5" x14ac:dyDescent="0.25">
      <c r="A46" s="14" t="s">
        <v>11</v>
      </c>
      <c r="B46" s="3">
        <f>SUM(D35:D40)</f>
        <v>1064059.7719932536</v>
      </c>
    </row>
    <row r="47" spans="1:5" x14ac:dyDescent="0.25">
      <c r="A47" s="14" t="s">
        <v>12</v>
      </c>
      <c r="B47" s="16">
        <f>IRR(B35:B40)</f>
        <v>0.31823672095760114</v>
      </c>
    </row>
    <row r="48" spans="1:5" x14ac:dyDescent="0.25">
      <c r="A48" s="14" t="s">
        <v>13</v>
      </c>
      <c r="B48" s="3">
        <f>SUM(D36:D40)/-C35</f>
        <v>1.5320298859966268</v>
      </c>
    </row>
    <row r="50" spans="1:5" x14ac:dyDescent="0.25">
      <c r="A50" s="5">
        <v>5</v>
      </c>
    </row>
    <row r="51" spans="1:5" x14ac:dyDescent="0.25">
      <c r="A51" s="37" t="s">
        <v>14</v>
      </c>
      <c r="B51" s="37"/>
      <c r="C51" s="6">
        <v>225000</v>
      </c>
      <c r="E51" t="s">
        <v>20</v>
      </c>
    </row>
    <row r="52" spans="1:5" x14ac:dyDescent="0.25">
      <c r="A52" s="37" t="s">
        <v>15</v>
      </c>
      <c r="B52" s="37"/>
      <c r="C52" s="17">
        <v>0.15</v>
      </c>
      <c r="E52" t="s">
        <v>22</v>
      </c>
    </row>
    <row r="53" spans="1:5" x14ac:dyDescent="0.25">
      <c r="A53" s="37" t="s">
        <v>16</v>
      </c>
      <c r="B53" s="37"/>
      <c r="C53" s="6">
        <f>E63</f>
        <v>186583.56606349704</v>
      </c>
    </row>
    <row r="54" spans="1:5" x14ac:dyDescent="0.25">
      <c r="A54" s="37" t="s">
        <v>23</v>
      </c>
      <c r="B54" s="37"/>
      <c r="C54" s="21" t="s">
        <v>24</v>
      </c>
    </row>
    <row r="56" spans="1:5" x14ac:dyDescent="0.25">
      <c r="A56" s="15" t="s">
        <v>1</v>
      </c>
      <c r="B56" s="15" t="s">
        <v>21</v>
      </c>
      <c r="C56" s="15" t="s">
        <v>3</v>
      </c>
      <c r="D56" s="15" t="s">
        <v>4</v>
      </c>
      <c r="E56" s="14" t="s">
        <v>9</v>
      </c>
    </row>
    <row r="57" spans="1:5" x14ac:dyDescent="0.25">
      <c r="A57" s="15">
        <v>0</v>
      </c>
      <c r="B57" s="6">
        <v>-225000</v>
      </c>
      <c r="C57" s="6">
        <f>B57</f>
        <v>-225000</v>
      </c>
      <c r="D57" s="19">
        <f t="shared" ref="D57:D63" si="0">B57/(1+$C$52)^A57</f>
        <v>-225000</v>
      </c>
      <c r="E57" s="3">
        <f>B57</f>
        <v>-225000</v>
      </c>
    </row>
    <row r="58" spans="1:5" x14ac:dyDescent="0.25">
      <c r="A58" s="15">
        <v>1</v>
      </c>
      <c r="B58" s="6">
        <v>85000</v>
      </c>
      <c r="C58" s="6">
        <f t="shared" ref="C58:C63" si="1">C57+B58</f>
        <v>-140000</v>
      </c>
      <c r="D58" s="19">
        <f t="shared" si="0"/>
        <v>73913.043478260879</v>
      </c>
      <c r="E58" s="3">
        <f t="shared" ref="E58:E63" si="2">E57+D58</f>
        <v>-151086.95652173914</v>
      </c>
    </row>
    <row r="59" spans="1:5" x14ac:dyDescent="0.25">
      <c r="A59" s="15">
        <v>2</v>
      </c>
      <c r="B59" s="6">
        <v>90000</v>
      </c>
      <c r="C59" s="6">
        <f t="shared" si="1"/>
        <v>-50000</v>
      </c>
      <c r="D59" s="19">
        <f t="shared" si="0"/>
        <v>68052.930056710786</v>
      </c>
      <c r="E59" s="3">
        <f t="shared" si="2"/>
        <v>-83034.02646502835</v>
      </c>
    </row>
    <row r="60" spans="1:5" x14ac:dyDescent="0.25">
      <c r="A60" s="15">
        <v>3</v>
      </c>
      <c r="B60" s="6">
        <v>105000</v>
      </c>
      <c r="C60" s="6">
        <f t="shared" si="1"/>
        <v>55000</v>
      </c>
      <c r="D60" s="19">
        <f t="shared" si="0"/>
        <v>69039.204405358774</v>
      </c>
      <c r="E60" s="3">
        <f t="shared" si="2"/>
        <v>-13994.822059669576</v>
      </c>
    </row>
    <row r="61" spans="1:5" x14ac:dyDescent="0.25">
      <c r="A61" s="15">
        <v>4</v>
      </c>
      <c r="B61" s="6">
        <v>120000</v>
      </c>
      <c r="C61" s="6">
        <f t="shared" si="1"/>
        <v>175000</v>
      </c>
      <c r="D61" s="19">
        <f t="shared" si="0"/>
        <v>68610.389471164002</v>
      </c>
      <c r="E61" s="3">
        <f t="shared" si="2"/>
        <v>54615.567411494427</v>
      </c>
    </row>
    <row r="62" spans="1:5" x14ac:dyDescent="0.25">
      <c r="A62" s="15">
        <v>5</v>
      </c>
      <c r="B62" s="6">
        <v>135000</v>
      </c>
      <c r="C62" s="6">
        <f t="shared" si="1"/>
        <v>310000</v>
      </c>
      <c r="D62" s="19">
        <f t="shared" si="0"/>
        <v>67118.85926526913</v>
      </c>
      <c r="E62" s="3">
        <f t="shared" si="2"/>
        <v>121734.42667676356</v>
      </c>
    </row>
    <row r="63" spans="1:5" x14ac:dyDescent="0.25">
      <c r="A63" s="15">
        <v>6</v>
      </c>
      <c r="B63" s="6">
        <v>150000</v>
      </c>
      <c r="C63" s="6">
        <f t="shared" si="1"/>
        <v>460000</v>
      </c>
      <c r="D63" s="19">
        <f t="shared" si="0"/>
        <v>64849.13938673347</v>
      </c>
      <c r="E63" s="3">
        <f t="shared" si="2"/>
        <v>186583.56606349704</v>
      </c>
    </row>
    <row r="65" spans="1:5" x14ac:dyDescent="0.25">
      <c r="A65" s="37" t="s">
        <v>17</v>
      </c>
      <c r="B65" s="37"/>
      <c r="C65" s="20">
        <f>IRR(B57:B63)</f>
        <v>0.39168023716413924</v>
      </c>
    </row>
    <row r="66" spans="1:5" x14ac:dyDescent="0.25">
      <c r="A66" s="37" t="s">
        <v>18</v>
      </c>
      <c r="B66" s="37"/>
      <c r="C66" s="18">
        <f>SUM(D58:D63)/-B57</f>
        <v>1.8292602936155424</v>
      </c>
      <c r="D66" t="s">
        <v>19</v>
      </c>
    </row>
    <row r="67" spans="1:5" x14ac:dyDescent="0.25">
      <c r="A67" s="37" t="s">
        <v>5</v>
      </c>
      <c r="B67" s="37"/>
      <c r="C67" s="18">
        <f>-C60/B61+A60</f>
        <v>2.5416666666666665</v>
      </c>
    </row>
    <row r="68" spans="1:5" x14ac:dyDescent="0.25">
      <c r="A68" s="37" t="s">
        <v>10</v>
      </c>
      <c r="B68" s="37"/>
      <c r="C68" s="18">
        <f>A60-E60/D61</f>
        <v>3.2039752604166662</v>
      </c>
      <c r="D68" t="s">
        <v>25</v>
      </c>
    </row>
    <row r="70" spans="1:5" x14ac:dyDescent="0.25">
      <c r="A70" s="5">
        <v>6</v>
      </c>
    </row>
    <row r="71" spans="1:5" x14ac:dyDescent="0.25">
      <c r="A71" s="37" t="s">
        <v>14</v>
      </c>
      <c r="B71" s="37"/>
      <c r="C71" s="6">
        <v>600000</v>
      </c>
    </row>
    <row r="72" spans="1:5" x14ac:dyDescent="0.25">
      <c r="A72" s="37" t="s">
        <v>15</v>
      </c>
      <c r="B72" s="37"/>
      <c r="C72" s="17">
        <v>0.12</v>
      </c>
    </row>
    <row r="73" spans="1:5" x14ac:dyDescent="0.25">
      <c r="A73" s="37" t="s">
        <v>16</v>
      </c>
      <c r="B73" s="37"/>
      <c r="C73" s="6">
        <f>E84</f>
        <v>121387.53298391428</v>
      </c>
    </row>
    <row r="74" spans="1:5" x14ac:dyDescent="0.25">
      <c r="A74" s="37" t="s">
        <v>5</v>
      </c>
      <c r="B74" s="37"/>
      <c r="C74" s="21" t="s">
        <v>26</v>
      </c>
    </row>
    <row r="76" spans="1:5" x14ac:dyDescent="0.25">
      <c r="A76" s="15" t="s">
        <v>1</v>
      </c>
      <c r="B76" s="15" t="s">
        <v>21</v>
      </c>
      <c r="C76" s="15" t="s">
        <v>3</v>
      </c>
      <c r="D76" s="15" t="s">
        <v>4</v>
      </c>
      <c r="E76" s="14" t="s">
        <v>9</v>
      </c>
    </row>
    <row r="77" spans="1:5" x14ac:dyDescent="0.25">
      <c r="A77" s="15">
        <v>0</v>
      </c>
      <c r="B77" s="6">
        <v>-600000</v>
      </c>
      <c r="C77" s="6">
        <f>B77</f>
        <v>-600000</v>
      </c>
      <c r="D77" s="19">
        <f>B77/(1+$C$52)^A77</f>
        <v>-600000</v>
      </c>
      <c r="E77" s="3">
        <f>B77</f>
        <v>-600000</v>
      </c>
    </row>
    <row r="78" spans="1:5" x14ac:dyDescent="0.25">
      <c r="A78" s="15">
        <v>1</v>
      </c>
      <c r="B78" s="6">
        <v>120000</v>
      </c>
      <c r="C78" s="6">
        <f t="shared" ref="C78:C84" si="3">C77+B78</f>
        <v>-480000</v>
      </c>
      <c r="D78" s="19">
        <f>B78/(1+$C$72)^A78</f>
        <v>107142.85714285713</v>
      </c>
      <c r="E78" s="3">
        <f t="shared" ref="E78:E84" si="4">E77+D78</f>
        <v>-492857.14285714284</v>
      </c>
    </row>
    <row r="79" spans="1:5" x14ac:dyDescent="0.25">
      <c r="A79" s="15">
        <v>2</v>
      </c>
      <c r="B79" s="6">
        <v>150000</v>
      </c>
      <c r="C79" s="6">
        <f t="shared" si="3"/>
        <v>-330000</v>
      </c>
      <c r="D79" s="19">
        <f t="shared" ref="D79:D84" si="5">B79/(1+$C$72)^A79</f>
        <v>119579.08163265305</v>
      </c>
      <c r="E79" s="3">
        <f t="shared" si="4"/>
        <v>-373278.06122448982</v>
      </c>
    </row>
    <row r="80" spans="1:5" x14ac:dyDescent="0.25">
      <c r="A80" s="15">
        <v>3</v>
      </c>
      <c r="B80" s="6">
        <v>200000</v>
      </c>
      <c r="C80" s="6">
        <f t="shared" si="3"/>
        <v>-130000</v>
      </c>
      <c r="D80" s="19">
        <f t="shared" si="5"/>
        <v>142356.04956268216</v>
      </c>
      <c r="E80" s="3">
        <f t="shared" si="4"/>
        <v>-230922.01166180766</v>
      </c>
    </row>
    <row r="81" spans="1:5" x14ac:dyDescent="0.25">
      <c r="A81" s="15">
        <v>4</v>
      </c>
      <c r="B81" s="6">
        <v>220000</v>
      </c>
      <c r="C81" s="6">
        <f t="shared" si="3"/>
        <v>90000</v>
      </c>
      <c r="D81" s="19">
        <f t="shared" si="5"/>
        <v>139813.97724906285</v>
      </c>
      <c r="E81" s="3">
        <f t="shared" si="4"/>
        <v>-91108.034412744804</v>
      </c>
    </row>
    <row r="82" spans="1:5" x14ac:dyDescent="0.25">
      <c r="A82" s="15">
        <v>5</v>
      </c>
      <c r="B82" s="6">
        <v>150000</v>
      </c>
      <c r="C82" s="6">
        <f t="shared" si="3"/>
        <v>240000</v>
      </c>
      <c r="D82" s="19">
        <f t="shared" si="5"/>
        <v>85114.028357789881</v>
      </c>
      <c r="E82" s="3">
        <f t="shared" si="4"/>
        <v>-5994.0060549549235</v>
      </c>
    </row>
    <row r="83" spans="1:5" x14ac:dyDescent="0.25">
      <c r="A83" s="15">
        <v>6</v>
      </c>
      <c r="B83" s="6">
        <v>180000</v>
      </c>
      <c r="C83" s="6">
        <f t="shared" si="3"/>
        <v>420000</v>
      </c>
      <c r="D83" s="19">
        <f t="shared" si="5"/>
        <v>91193.601811917717</v>
      </c>
      <c r="E83" s="3">
        <f t="shared" si="4"/>
        <v>85199.595756962794</v>
      </c>
    </row>
    <row r="84" spans="1:5" x14ac:dyDescent="0.25">
      <c r="A84" s="15">
        <v>7</v>
      </c>
      <c r="B84" s="6">
        <v>80000</v>
      </c>
      <c r="C84" s="6">
        <f t="shared" si="3"/>
        <v>500000</v>
      </c>
      <c r="D84" s="19">
        <f t="shared" si="5"/>
        <v>36187.937226951479</v>
      </c>
      <c r="E84" s="3">
        <f t="shared" si="4"/>
        <v>121387.53298391428</v>
      </c>
    </row>
    <row r="86" spans="1:5" x14ac:dyDescent="0.25">
      <c r="A86" s="37" t="s">
        <v>17</v>
      </c>
      <c r="B86" s="37"/>
      <c r="C86" s="20">
        <f>IRR(B77:B84)</f>
        <v>0.18114849295654301</v>
      </c>
    </row>
    <row r="87" spans="1:5" x14ac:dyDescent="0.25">
      <c r="A87" s="37" t="s">
        <v>18</v>
      </c>
      <c r="B87" s="37"/>
      <c r="C87" s="18">
        <f>SUM(D77:D84)/-B77</f>
        <v>0.20231255497319048</v>
      </c>
      <c r="D87" t="s">
        <v>19</v>
      </c>
    </row>
    <row r="88" spans="1:5" x14ac:dyDescent="0.25">
      <c r="A88" s="37" t="s">
        <v>5</v>
      </c>
      <c r="B88" s="37"/>
      <c r="C88" s="18">
        <f>-C81/B82+A81</f>
        <v>3.4</v>
      </c>
      <c r="D88" t="s">
        <v>27</v>
      </c>
      <c r="E88" s="1"/>
    </row>
    <row r="89" spans="1:5" x14ac:dyDescent="0.25">
      <c r="A89" s="37" t="s">
        <v>10</v>
      </c>
      <c r="B89" s="37"/>
      <c r="C89" s="18">
        <f>A82-E82/D83</f>
        <v>5.0657283618133349</v>
      </c>
      <c r="D89" t="s">
        <v>27</v>
      </c>
    </row>
    <row r="91" spans="1:5" x14ac:dyDescent="0.25">
      <c r="A91" s="5">
        <v>7</v>
      </c>
      <c r="B91" t="s">
        <v>28</v>
      </c>
    </row>
    <row r="92" spans="1:5" x14ac:dyDescent="0.25">
      <c r="A92" s="37" t="s">
        <v>14</v>
      </c>
      <c r="B92" s="37"/>
      <c r="C92" s="6">
        <v>430000</v>
      </c>
    </row>
    <row r="93" spans="1:5" x14ac:dyDescent="0.25">
      <c r="A93" s="37" t="s">
        <v>15</v>
      </c>
      <c r="B93" s="37"/>
      <c r="C93" s="17">
        <v>0.08</v>
      </c>
    </row>
    <row r="94" spans="1:5" x14ac:dyDescent="0.25">
      <c r="A94" s="37" t="s">
        <v>16</v>
      </c>
      <c r="B94" s="37"/>
      <c r="C94" s="6">
        <f>E104</f>
        <v>350955.50888349849</v>
      </c>
    </row>
    <row r="96" spans="1:5" x14ac:dyDescent="0.25">
      <c r="A96" s="15" t="s">
        <v>1</v>
      </c>
      <c r="B96" s="15" t="s">
        <v>21</v>
      </c>
      <c r="C96" s="15" t="s">
        <v>3</v>
      </c>
      <c r="D96" s="15" t="s">
        <v>4</v>
      </c>
      <c r="E96" s="14" t="s">
        <v>9</v>
      </c>
    </row>
    <row r="97" spans="1:5" x14ac:dyDescent="0.25">
      <c r="A97" s="15">
        <v>0</v>
      </c>
      <c r="B97" s="6">
        <f>-C92</f>
        <v>-430000</v>
      </c>
      <c r="C97" s="6">
        <f>B97</f>
        <v>-430000</v>
      </c>
      <c r="D97" s="19">
        <f>B97/(1+$C$52)^A97</f>
        <v>-430000</v>
      </c>
      <c r="E97" s="3">
        <f>B97</f>
        <v>-430000</v>
      </c>
    </row>
    <row r="98" spans="1:5" x14ac:dyDescent="0.25">
      <c r="A98" s="15">
        <v>1</v>
      </c>
      <c r="B98" s="6">
        <v>150000</v>
      </c>
      <c r="C98" s="6">
        <f>C97+B98</f>
        <v>-280000</v>
      </c>
      <c r="D98" s="19">
        <f>B98/(1+$C$93)^A98</f>
        <v>138888.88888888888</v>
      </c>
      <c r="E98" s="3">
        <f>E97+D98</f>
        <v>-291111.11111111112</v>
      </c>
    </row>
    <row r="99" spans="1:5" x14ac:dyDescent="0.25">
      <c r="A99" s="15">
        <v>2</v>
      </c>
      <c r="B99" s="6">
        <v>150000</v>
      </c>
      <c r="C99" s="6">
        <f t="shared" ref="C99:C104" si="6">C98+B99</f>
        <v>-130000</v>
      </c>
      <c r="D99" s="19">
        <f t="shared" ref="D99:D104" si="7">B99/(1+$C$93)^A99</f>
        <v>128600.82304526748</v>
      </c>
      <c r="E99" s="3">
        <f t="shared" ref="E99:E104" si="8">E98+D99</f>
        <v>-162510.28806584363</v>
      </c>
    </row>
    <row r="100" spans="1:5" x14ac:dyDescent="0.25">
      <c r="A100" s="15">
        <v>3</v>
      </c>
      <c r="B100" s="6">
        <v>150000</v>
      </c>
      <c r="C100" s="6">
        <f t="shared" si="6"/>
        <v>20000</v>
      </c>
      <c r="D100" s="19">
        <f t="shared" si="7"/>
        <v>119074.83615302543</v>
      </c>
      <c r="E100" s="3">
        <f t="shared" si="8"/>
        <v>-43435.4519128182</v>
      </c>
    </row>
    <row r="101" spans="1:5" x14ac:dyDescent="0.25">
      <c r="A101" s="15">
        <v>4</v>
      </c>
      <c r="B101" s="6">
        <v>150000</v>
      </c>
      <c r="C101" s="6">
        <f t="shared" si="6"/>
        <v>170000</v>
      </c>
      <c r="D101" s="19">
        <f t="shared" si="7"/>
        <v>110254.47791946799</v>
      </c>
      <c r="E101" s="3">
        <f t="shared" si="8"/>
        <v>66819.026006649787</v>
      </c>
    </row>
    <row r="102" spans="1:5" x14ac:dyDescent="0.25">
      <c r="A102" s="15">
        <v>5</v>
      </c>
      <c r="B102" s="6">
        <v>150000</v>
      </c>
      <c r="C102" s="6">
        <f t="shared" si="6"/>
        <v>320000</v>
      </c>
      <c r="D102" s="19">
        <f t="shared" si="7"/>
        <v>102087.47955506295</v>
      </c>
      <c r="E102" s="3">
        <f t="shared" si="8"/>
        <v>168906.50556171272</v>
      </c>
    </row>
    <row r="103" spans="1:5" x14ac:dyDescent="0.25">
      <c r="A103" s="15">
        <v>6</v>
      </c>
      <c r="B103" s="6">
        <v>150000</v>
      </c>
      <c r="C103" s="6">
        <f t="shared" si="6"/>
        <v>470000</v>
      </c>
      <c r="D103" s="19">
        <f t="shared" si="7"/>
        <v>94525.44403246569</v>
      </c>
      <c r="E103" s="3">
        <f t="shared" si="8"/>
        <v>263431.94959417841</v>
      </c>
    </row>
    <row r="104" spans="1:5" x14ac:dyDescent="0.25">
      <c r="A104" s="15">
        <v>7</v>
      </c>
      <c r="B104" s="6">
        <v>150000</v>
      </c>
      <c r="C104" s="6">
        <f t="shared" si="6"/>
        <v>620000</v>
      </c>
      <c r="D104" s="19">
        <f t="shared" si="7"/>
        <v>87523.559289320081</v>
      </c>
      <c r="E104" s="3">
        <f t="shared" si="8"/>
        <v>350955.50888349849</v>
      </c>
    </row>
    <row r="106" spans="1:5" x14ac:dyDescent="0.25">
      <c r="A106" s="37" t="s">
        <v>17</v>
      </c>
      <c r="B106" s="37"/>
      <c r="C106" s="20">
        <f>IRR(B97:B104)</f>
        <v>0.29022964163907172</v>
      </c>
    </row>
    <row r="107" spans="1:5" x14ac:dyDescent="0.25">
      <c r="A107" s="37" t="s">
        <v>18</v>
      </c>
      <c r="B107" s="37"/>
      <c r="C107" s="18">
        <f>SUM(D97:D104)/-B97</f>
        <v>0.81617560205464768</v>
      </c>
      <c r="D107" t="s">
        <v>19</v>
      </c>
    </row>
    <row r="108" spans="1:5" x14ac:dyDescent="0.25">
      <c r="A108" s="37" t="s">
        <v>5</v>
      </c>
      <c r="B108" s="37"/>
      <c r="C108" s="18">
        <f>-C101/B102+A101</f>
        <v>2.8666666666666667</v>
      </c>
      <c r="D108" t="s">
        <v>27</v>
      </c>
    </row>
    <row r="109" spans="1:5" x14ac:dyDescent="0.25">
      <c r="A109" s="37" t="s">
        <v>10</v>
      </c>
      <c r="B109" s="37"/>
      <c r="C109" s="18">
        <f>A100-E100/D101</f>
        <v>3.3939563520000005</v>
      </c>
      <c r="D109" t="s">
        <v>27</v>
      </c>
    </row>
    <row r="111" spans="1:5" x14ac:dyDescent="0.25">
      <c r="A111" t="s">
        <v>29</v>
      </c>
    </row>
    <row r="112" spans="1:5" x14ac:dyDescent="0.25">
      <c r="A112" s="37" t="s">
        <v>14</v>
      </c>
      <c r="B112" s="37"/>
      <c r="C112" s="6">
        <v>430000</v>
      </c>
    </row>
    <row r="113" spans="1:5" x14ac:dyDescent="0.25">
      <c r="A113" s="37" t="s">
        <v>15</v>
      </c>
      <c r="B113" s="37"/>
      <c r="C113" s="17">
        <v>0.08</v>
      </c>
    </row>
    <row r="114" spans="1:5" x14ac:dyDescent="0.25">
      <c r="A114" s="37" t="s">
        <v>16</v>
      </c>
      <c r="B114" s="37"/>
      <c r="C114" s="6">
        <f>E124</f>
        <v>90637.005922332319</v>
      </c>
    </row>
    <row r="116" spans="1:5" x14ac:dyDescent="0.25">
      <c r="A116" s="15" t="s">
        <v>1</v>
      </c>
      <c r="B116" s="15" t="s">
        <v>21</v>
      </c>
      <c r="C116" s="15" t="s">
        <v>3</v>
      </c>
      <c r="D116" s="15" t="s">
        <v>4</v>
      </c>
      <c r="E116" s="14" t="s">
        <v>9</v>
      </c>
    </row>
    <row r="117" spans="1:5" x14ac:dyDescent="0.25">
      <c r="A117" s="15">
        <v>0</v>
      </c>
      <c r="B117" s="6">
        <f>-C112</f>
        <v>-430000</v>
      </c>
      <c r="C117" s="6">
        <f>B117</f>
        <v>-430000</v>
      </c>
      <c r="D117" s="19">
        <f>B117/(1+$C$113)^A117</f>
        <v>-430000</v>
      </c>
      <c r="E117" s="3">
        <f>B117</f>
        <v>-430000</v>
      </c>
    </row>
    <row r="118" spans="1:5" x14ac:dyDescent="0.25">
      <c r="A118" s="15">
        <v>1</v>
      </c>
      <c r="B118" s="6">
        <v>100000</v>
      </c>
      <c r="C118" s="6">
        <f>C117+B118</f>
        <v>-330000</v>
      </c>
      <c r="D118" s="19">
        <f t="shared" ref="D118:D124" si="9">B118/(1+$C$113)^A118</f>
        <v>92592.592592592584</v>
      </c>
      <c r="E118" s="3">
        <f>E117+D118</f>
        <v>-337407.40740740742</v>
      </c>
    </row>
    <row r="119" spans="1:5" x14ac:dyDescent="0.25">
      <c r="A119" s="15">
        <v>2</v>
      </c>
      <c r="B119" s="6">
        <v>100000</v>
      </c>
      <c r="C119" s="6">
        <f t="shared" ref="C119:C124" si="10">C118+B119</f>
        <v>-230000</v>
      </c>
      <c r="D119" s="19">
        <f t="shared" si="9"/>
        <v>85733.882030178313</v>
      </c>
      <c r="E119" s="3">
        <f t="shared" ref="E119:E124" si="11">E118+D119</f>
        <v>-251673.52537722909</v>
      </c>
    </row>
    <row r="120" spans="1:5" x14ac:dyDescent="0.25">
      <c r="A120" s="15">
        <v>3</v>
      </c>
      <c r="B120" s="6">
        <v>100000</v>
      </c>
      <c r="C120" s="6">
        <f t="shared" si="10"/>
        <v>-130000</v>
      </c>
      <c r="D120" s="19">
        <f t="shared" si="9"/>
        <v>79383.22410201696</v>
      </c>
      <c r="E120" s="3">
        <f t="shared" si="11"/>
        <v>-172290.30127521214</v>
      </c>
    </row>
    <row r="121" spans="1:5" x14ac:dyDescent="0.25">
      <c r="A121" s="15">
        <v>4</v>
      </c>
      <c r="B121" s="6">
        <v>100000</v>
      </c>
      <c r="C121" s="6">
        <f t="shared" si="10"/>
        <v>-30000</v>
      </c>
      <c r="D121" s="19">
        <f t="shared" si="9"/>
        <v>73502.98527964532</v>
      </c>
      <c r="E121" s="3">
        <f t="shared" si="11"/>
        <v>-98787.315995566823</v>
      </c>
    </row>
    <row r="122" spans="1:5" x14ac:dyDescent="0.25">
      <c r="A122" s="15">
        <v>5</v>
      </c>
      <c r="B122" s="6">
        <v>100000</v>
      </c>
      <c r="C122" s="6">
        <f t="shared" si="10"/>
        <v>70000</v>
      </c>
      <c r="D122" s="19">
        <f t="shared" si="9"/>
        <v>68058.319703375295</v>
      </c>
      <c r="E122" s="3">
        <f t="shared" si="11"/>
        <v>-30728.996292191528</v>
      </c>
    </row>
    <row r="123" spans="1:5" x14ac:dyDescent="0.25">
      <c r="A123" s="15">
        <v>6</v>
      </c>
      <c r="B123" s="6">
        <v>100000</v>
      </c>
      <c r="C123" s="6">
        <f t="shared" si="10"/>
        <v>170000</v>
      </c>
      <c r="D123" s="19">
        <f t="shared" si="9"/>
        <v>63016.962688310457</v>
      </c>
      <c r="E123" s="3">
        <f t="shared" si="11"/>
        <v>32287.966396118929</v>
      </c>
    </row>
    <row r="124" spans="1:5" x14ac:dyDescent="0.25">
      <c r="A124" s="15">
        <v>7</v>
      </c>
      <c r="B124" s="6">
        <v>100000</v>
      </c>
      <c r="C124" s="6">
        <f t="shared" si="10"/>
        <v>270000</v>
      </c>
      <c r="D124" s="19">
        <f t="shared" si="9"/>
        <v>58349.039526213382</v>
      </c>
      <c r="E124" s="3">
        <f t="shared" si="11"/>
        <v>90637.005922332319</v>
      </c>
    </row>
    <row r="126" spans="1:5" x14ac:dyDescent="0.25">
      <c r="A126" s="37" t="s">
        <v>17</v>
      </c>
      <c r="B126" s="37"/>
      <c r="C126" s="20">
        <f>IRR(B117:B124)</f>
        <v>0.13910937641182897</v>
      </c>
    </row>
    <row r="127" spans="1:5" x14ac:dyDescent="0.25">
      <c r="A127" s="37" t="s">
        <v>18</v>
      </c>
      <c r="B127" s="37"/>
      <c r="C127" s="18">
        <f>SUM(D117:D124)/-B117</f>
        <v>0.21078373470309841</v>
      </c>
      <c r="D127" t="s">
        <v>19</v>
      </c>
    </row>
    <row r="128" spans="1:5" x14ac:dyDescent="0.25">
      <c r="A128" s="37" t="s">
        <v>5</v>
      </c>
      <c r="B128" s="37"/>
      <c r="C128" s="18">
        <f>-C121/B122+A121</f>
        <v>4.3</v>
      </c>
      <c r="D128" t="s">
        <v>27</v>
      </c>
    </row>
    <row r="129" spans="1:5" x14ac:dyDescent="0.25">
      <c r="A129" s="37" t="s">
        <v>10</v>
      </c>
      <c r="B129" s="37"/>
      <c r="C129" s="18">
        <f>A122-E122/D123</f>
        <v>5.4876305518592012</v>
      </c>
      <c r="D129" t="s">
        <v>27</v>
      </c>
    </row>
    <row r="131" spans="1:5" x14ac:dyDescent="0.25">
      <c r="A131" s="5">
        <v>8</v>
      </c>
    </row>
    <row r="132" spans="1:5" x14ac:dyDescent="0.25">
      <c r="A132" s="37" t="s">
        <v>14</v>
      </c>
      <c r="B132" s="37"/>
      <c r="C132" s="6">
        <v>10000</v>
      </c>
    </row>
    <row r="133" spans="1:5" x14ac:dyDescent="0.25">
      <c r="A133" s="37" t="s">
        <v>15</v>
      </c>
      <c r="B133" s="37"/>
      <c r="C133" s="17">
        <v>0.12</v>
      </c>
    </row>
    <row r="134" spans="1:5" x14ac:dyDescent="0.25">
      <c r="A134" s="37" t="s">
        <v>16</v>
      </c>
      <c r="B134" s="37"/>
      <c r="C134" s="6">
        <f>E142</f>
        <v>4012.8366226683797</v>
      </c>
    </row>
    <row r="136" spans="1:5" x14ac:dyDescent="0.25">
      <c r="A136" s="15" t="s">
        <v>1</v>
      </c>
      <c r="B136" s="15" t="s">
        <v>21</v>
      </c>
      <c r="C136" s="15" t="s">
        <v>3</v>
      </c>
      <c r="D136" s="15" t="s">
        <v>4</v>
      </c>
      <c r="E136" s="14" t="s">
        <v>9</v>
      </c>
    </row>
    <row r="137" spans="1:5" x14ac:dyDescent="0.25">
      <c r="A137" s="15">
        <v>0</v>
      </c>
      <c r="B137" s="6">
        <f>-C132</f>
        <v>-10000</v>
      </c>
      <c r="C137" s="6">
        <f>B137</f>
        <v>-10000</v>
      </c>
      <c r="D137" s="19">
        <f t="shared" ref="D137:D142" si="12">B137/(1+$C$133)^A137</f>
        <v>-10000</v>
      </c>
      <c r="E137" s="3">
        <f>B137</f>
        <v>-10000</v>
      </c>
    </row>
    <row r="138" spans="1:5" x14ac:dyDescent="0.25">
      <c r="A138" s="15">
        <v>1</v>
      </c>
      <c r="B138" s="6">
        <v>3000</v>
      </c>
      <c r="C138" s="6">
        <f>C137+B138</f>
        <v>-7000</v>
      </c>
      <c r="D138" s="19">
        <f t="shared" si="12"/>
        <v>2678.5714285714284</v>
      </c>
      <c r="E138" s="3">
        <f>E137+D138</f>
        <v>-7321.4285714285716</v>
      </c>
    </row>
    <row r="139" spans="1:5" x14ac:dyDescent="0.25">
      <c r="A139" s="15">
        <v>2</v>
      </c>
      <c r="B139" s="6">
        <v>3500</v>
      </c>
      <c r="C139" s="6">
        <f>C138+B139</f>
        <v>-3500</v>
      </c>
      <c r="D139" s="19">
        <f t="shared" si="12"/>
        <v>2790.1785714285711</v>
      </c>
      <c r="E139" s="3">
        <f>E138+D139</f>
        <v>-4531.25</v>
      </c>
    </row>
    <row r="140" spans="1:5" x14ac:dyDescent="0.25">
      <c r="A140" s="15">
        <v>3</v>
      </c>
      <c r="B140" s="6">
        <v>4000</v>
      </c>
      <c r="C140" s="6">
        <f>C139+B140</f>
        <v>500</v>
      </c>
      <c r="D140" s="19">
        <f t="shared" si="12"/>
        <v>2847.1209912536433</v>
      </c>
      <c r="E140" s="3">
        <f>E139+D140</f>
        <v>-1684.1290087463567</v>
      </c>
    </row>
    <row r="141" spans="1:5" x14ac:dyDescent="0.25">
      <c r="A141" s="15">
        <v>4</v>
      </c>
      <c r="B141" s="6">
        <v>4500</v>
      </c>
      <c r="C141" s="6">
        <f>C140+B141</f>
        <v>5000</v>
      </c>
      <c r="D141" s="19">
        <f t="shared" si="12"/>
        <v>2859.8313528217404</v>
      </c>
      <c r="E141" s="3">
        <f>E140+D141</f>
        <v>1175.7023440753837</v>
      </c>
    </row>
    <row r="142" spans="1:5" x14ac:dyDescent="0.25">
      <c r="A142" s="15">
        <v>5</v>
      </c>
      <c r="B142" s="6">
        <v>5000</v>
      </c>
      <c r="C142" s="6">
        <f>C141+B142</f>
        <v>10000</v>
      </c>
      <c r="D142" s="19">
        <f t="shared" si="12"/>
        <v>2837.134278592996</v>
      </c>
      <c r="E142" s="3">
        <f>E141+D142</f>
        <v>4012.8366226683797</v>
      </c>
    </row>
    <row r="144" spans="1:5" x14ac:dyDescent="0.25">
      <c r="A144" s="37" t="s">
        <v>17</v>
      </c>
      <c r="B144" s="37"/>
      <c r="C144" s="20">
        <f>IRR(B137:B142)</f>
        <v>0.25751613621871039</v>
      </c>
    </row>
    <row r="145" spans="1:5" x14ac:dyDescent="0.25">
      <c r="A145" s="37" t="s">
        <v>18</v>
      </c>
      <c r="B145" s="37"/>
      <c r="C145" s="18">
        <f>SUM(D137:D142)/-B137</f>
        <v>0.40128366226683798</v>
      </c>
      <c r="D145" t="s">
        <v>19</v>
      </c>
      <c r="E145" s="1"/>
    </row>
    <row r="146" spans="1:5" x14ac:dyDescent="0.25">
      <c r="A146" s="37" t="s">
        <v>5</v>
      </c>
      <c r="B146" s="37"/>
      <c r="C146" s="18">
        <f>-C139/B140+A139</f>
        <v>2.875</v>
      </c>
      <c r="D146" t="s">
        <v>27</v>
      </c>
    </row>
    <row r="147" spans="1:5" x14ac:dyDescent="0.25">
      <c r="A147" s="37" t="s">
        <v>10</v>
      </c>
      <c r="B147" s="37"/>
      <c r="C147" s="18">
        <f>A140-E140/D141</f>
        <v>3.5888910222222226</v>
      </c>
      <c r="D147" t="s">
        <v>27</v>
      </c>
    </row>
  </sheetData>
  <mergeCells count="38">
    <mergeCell ref="A1:G1"/>
    <mergeCell ref="A51:B51"/>
    <mergeCell ref="A52:B52"/>
    <mergeCell ref="A53:B53"/>
    <mergeCell ref="A88:B88"/>
    <mergeCell ref="A65:B65"/>
    <mergeCell ref="A66:B66"/>
    <mergeCell ref="A54:B54"/>
    <mergeCell ref="A67:B67"/>
    <mergeCell ref="A68:B68"/>
    <mergeCell ref="A71:B71"/>
    <mergeCell ref="A72:B72"/>
    <mergeCell ref="A73:B73"/>
    <mergeCell ref="A74:B74"/>
    <mergeCell ref="A86:B86"/>
    <mergeCell ref="A87:B87"/>
    <mergeCell ref="A89:B89"/>
    <mergeCell ref="A92:B92"/>
    <mergeCell ref="A93:B93"/>
    <mergeCell ref="A94:B94"/>
    <mergeCell ref="A106:B106"/>
    <mergeCell ref="A133:B133"/>
    <mergeCell ref="A107:B107"/>
    <mergeCell ref="A108:B108"/>
    <mergeCell ref="A109:B109"/>
    <mergeCell ref="A112:B112"/>
    <mergeCell ref="A113:B113"/>
    <mergeCell ref="A114:B114"/>
    <mergeCell ref="A126:B126"/>
    <mergeCell ref="A127:B127"/>
    <mergeCell ref="A128:B128"/>
    <mergeCell ref="A129:B129"/>
    <mergeCell ref="A132:B132"/>
    <mergeCell ref="A134:B134"/>
    <mergeCell ref="A144:B144"/>
    <mergeCell ref="A145:B145"/>
    <mergeCell ref="A146:B146"/>
    <mergeCell ref="A147:B147"/>
  </mergeCells>
  <pageMargins left="0.511811024" right="0.511811024" top="0.78740157499999996" bottom="0.78740157499999996" header="0.31496062000000002" footer="0.31496062000000002"/>
  <pageSetup orientation="portrait" r:id="rId1"/>
  <ignoredErrors>
    <ignoredError sqref="D36:D40 D58:D63 D78:D84 D98:D104 D118:D124 D138:D14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981D-5408-4818-9D13-6C5AC33DEF8B}">
  <dimension ref="A1:I59"/>
  <sheetViews>
    <sheetView topLeftCell="A18" workbookViewId="0">
      <selection activeCell="B30" sqref="B30:C30"/>
    </sheetView>
  </sheetViews>
  <sheetFormatPr defaultRowHeight="15" x14ac:dyDescent="0.25"/>
  <cols>
    <col min="2" max="2" width="9.140625" customWidth="1"/>
  </cols>
  <sheetData>
    <row r="1" spans="1:9" x14ac:dyDescent="0.25">
      <c r="A1">
        <v>1</v>
      </c>
    </row>
    <row r="2" spans="1:9" x14ac:dyDescent="0.25">
      <c r="A2" t="s">
        <v>32</v>
      </c>
      <c r="B2" s="22">
        <v>0.15</v>
      </c>
      <c r="H2" s="29">
        <v>468.96</v>
      </c>
    </row>
    <row r="3" spans="1:9" x14ac:dyDescent="0.25">
      <c r="A3" t="s">
        <v>30</v>
      </c>
    </row>
    <row r="4" spans="1:9" x14ac:dyDescent="0.25">
      <c r="A4" s="2" t="s">
        <v>1</v>
      </c>
      <c r="B4" s="41" t="s">
        <v>2</v>
      </c>
      <c r="C4" s="41"/>
      <c r="D4" s="41" t="s">
        <v>3</v>
      </c>
      <c r="E4" s="41"/>
      <c r="F4" s="41" t="s">
        <v>4</v>
      </c>
      <c r="G4" s="41"/>
      <c r="H4" s="41" t="s">
        <v>9</v>
      </c>
      <c r="I4" s="41"/>
    </row>
    <row r="5" spans="1:9" x14ac:dyDescent="0.25">
      <c r="A5" s="2">
        <v>0</v>
      </c>
      <c r="B5" s="39">
        <v>-600</v>
      </c>
      <c r="C5" s="39"/>
      <c r="D5" s="39">
        <f>B5</f>
        <v>-600</v>
      </c>
      <c r="E5" s="39"/>
      <c r="F5" s="39">
        <f>B5</f>
        <v>-600</v>
      </c>
      <c r="G5" s="39"/>
      <c r="H5" s="39">
        <f>B5</f>
        <v>-600</v>
      </c>
      <c r="I5" s="39"/>
    </row>
    <row r="6" spans="1:9" x14ac:dyDescent="0.25">
      <c r="A6" s="2">
        <v>1</v>
      </c>
      <c r="B6" s="39">
        <v>300</v>
      </c>
      <c r="C6" s="39"/>
      <c r="D6" s="39">
        <f>D5+B6</f>
        <v>-300</v>
      </c>
      <c r="E6" s="39"/>
      <c r="F6" s="39">
        <f>B6/(1+$B$2)^A6</f>
        <v>260.86956521739131</v>
      </c>
      <c r="G6" s="39"/>
      <c r="H6" s="39">
        <f>H5+F6</f>
        <v>-339.13043478260869</v>
      </c>
      <c r="I6" s="39"/>
    </row>
    <row r="7" spans="1:9" x14ac:dyDescent="0.25">
      <c r="A7" s="2">
        <v>2</v>
      </c>
      <c r="B7" s="39">
        <v>400</v>
      </c>
      <c r="C7" s="39"/>
      <c r="D7" s="39">
        <f>D6+B7</f>
        <v>100</v>
      </c>
      <c r="E7" s="39"/>
      <c r="F7" s="39">
        <f>B7/(1+$B$2)^A7</f>
        <v>302.4574669187146</v>
      </c>
      <c r="G7" s="39"/>
      <c r="H7" s="39">
        <f>H6+F7</f>
        <v>-36.672967863894087</v>
      </c>
      <c r="I7" s="39"/>
    </row>
    <row r="8" spans="1:9" x14ac:dyDescent="0.25">
      <c r="A8" s="2">
        <v>3</v>
      </c>
      <c r="B8" s="39">
        <v>200</v>
      </c>
      <c r="C8" s="39"/>
      <c r="D8" s="39">
        <f>D7+B8</f>
        <v>300</v>
      </c>
      <c r="E8" s="39"/>
      <c r="F8" s="39">
        <f>B8/(1+$B$2)^A8</f>
        <v>131.50324648639767</v>
      </c>
      <c r="G8" s="39"/>
      <c r="H8" s="39">
        <f>H7+F8</f>
        <v>94.830278622503585</v>
      </c>
      <c r="I8" s="39"/>
    </row>
    <row r="9" spans="1:9" x14ac:dyDescent="0.25">
      <c r="A9" s="2">
        <v>4</v>
      </c>
      <c r="B9" s="39">
        <v>350</v>
      </c>
      <c r="C9" s="39"/>
      <c r="D9" s="39">
        <f>D8+B9</f>
        <v>650</v>
      </c>
      <c r="E9" s="39"/>
      <c r="F9" s="39">
        <f>B9/(1+$B$2)^A9</f>
        <v>200.11363595756168</v>
      </c>
      <c r="G9" s="39"/>
      <c r="H9" s="39">
        <f>H8+F9</f>
        <v>294.94391458006527</v>
      </c>
      <c r="I9" s="39"/>
    </row>
    <row r="10" spans="1:9" x14ac:dyDescent="0.25">
      <c r="A10" s="2">
        <v>5</v>
      </c>
      <c r="B10" s="40">
        <v>350</v>
      </c>
      <c r="C10" s="40"/>
      <c r="D10" s="39">
        <f>D9+B10</f>
        <v>1000</v>
      </c>
      <c r="E10" s="39"/>
      <c r="F10" s="39">
        <f>B10/(1+$B$2)^A10</f>
        <v>174.01185735440146</v>
      </c>
      <c r="G10" s="39"/>
      <c r="H10" s="42">
        <f>H9+F10</f>
        <v>468.95577193446672</v>
      </c>
      <c r="I10" s="42"/>
    </row>
    <row r="11" spans="1:9" x14ac:dyDescent="0.25">
      <c r="B11">
        <v>300</v>
      </c>
    </row>
    <row r="13" spans="1:9" x14ac:dyDescent="0.25">
      <c r="A13" s="2" t="s">
        <v>1</v>
      </c>
      <c r="B13" s="41" t="s">
        <v>2</v>
      </c>
      <c r="C13" s="41"/>
      <c r="D13" s="41" t="s">
        <v>3</v>
      </c>
      <c r="E13" s="41"/>
      <c r="F13" s="41" t="s">
        <v>4</v>
      </c>
      <c r="G13" s="41"/>
      <c r="H13" s="41" t="s">
        <v>9</v>
      </c>
      <c r="I13" s="41"/>
    </row>
    <row r="14" spans="1:9" x14ac:dyDescent="0.25">
      <c r="A14" s="2">
        <v>0</v>
      </c>
      <c r="B14" s="39">
        <v>-600</v>
      </c>
      <c r="C14" s="39"/>
      <c r="D14" s="39">
        <f>B14</f>
        <v>-600</v>
      </c>
      <c r="E14" s="39"/>
      <c r="F14" s="39">
        <f>B14</f>
        <v>-600</v>
      </c>
      <c r="G14" s="39"/>
      <c r="H14" s="39">
        <f>B14</f>
        <v>-600</v>
      </c>
      <c r="I14" s="39"/>
    </row>
    <row r="15" spans="1:9" x14ac:dyDescent="0.25">
      <c r="A15" s="2">
        <v>1</v>
      </c>
      <c r="B15" s="39">
        <v>300</v>
      </c>
      <c r="C15" s="39"/>
      <c r="D15" s="39">
        <f>D14+B15</f>
        <v>-300</v>
      </c>
      <c r="E15" s="39"/>
      <c r="F15" s="39">
        <f>B15/(1+$B$2)^A15</f>
        <v>260.86956521739131</v>
      </c>
      <c r="G15" s="39"/>
      <c r="H15" s="39">
        <f>H14+F15</f>
        <v>-339.13043478260869</v>
      </c>
      <c r="I15" s="39"/>
    </row>
    <row r="16" spans="1:9" x14ac:dyDescent="0.25">
      <c r="A16" s="2">
        <v>2</v>
      </c>
      <c r="B16" s="39">
        <v>400</v>
      </c>
      <c r="C16" s="39"/>
      <c r="D16" s="39">
        <f>D15+B16</f>
        <v>100</v>
      </c>
      <c r="E16" s="39"/>
      <c r="F16" s="39">
        <f>B16/(1+$B$2)^A16</f>
        <v>302.4574669187146</v>
      </c>
      <c r="G16" s="39"/>
      <c r="H16" s="39">
        <f>H15+F16</f>
        <v>-36.672967863894087</v>
      </c>
      <c r="I16" s="39"/>
    </row>
    <row r="17" spans="1:9" x14ac:dyDescent="0.25">
      <c r="A17" s="2">
        <v>3</v>
      </c>
      <c r="B17" s="39">
        <v>200</v>
      </c>
      <c r="C17" s="39"/>
      <c r="D17" s="39">
        <f>D16+B17</f>
        <v>300</v>
      </c>
      <c r="E17" s="39"/>
      <c r="F17" s="39">
        <f>B17/(1+$B$2)^A17</f>
        <v>131.50324648639767</v>
      </c>
      <c r="G17" s="39"/>
      <c r="H17" s="39">
        <f>H16+F17</f>
        <v>94.830278622503585</v>
      </c>
      <c r="I17" s="39"/>
    </row>
    <row r="18" spans="1:9" x14ac:dyDescent="0.25">
      <c r="A18" s="2">
        <v>4</v>
      </c>
      <c r="B18" s="39">
        <v>350</v>
      </c>
      <c r="C18" s="39"/>
      <c r="D18" s="39">
        <f>D17+B18</f>
        <v>650</v>
      </c>
      <c r="E18" s="39"/>
      <c r="F18" s="39">
        <f>B18/(1+$B$2)^A18</f>
        <v>200.11363595756168</v>
      </c>
      <c r="G18" s="39"/>
      <c r="H18" s="39">
        <f>H17+F18</f>
        <v>294.94391458006527</v>
      </c>
      <c r="I18" s="39"/>
    </row>
    <row r="19" spans="1:9" x14ac:dyDescent="0.25">
      <c r="A19" s="2">
        <v>5</v>
      </c>
      <c r="B19" s="43">
        <v>300</v>
      </c>
      <c r="C19" s="43"/>
      <c r="D19" s="39">
        <f>D18+B19</f>
        <v>950</v>
      </c>
      <c r="E19" s="39"/>
      <c r="F19" s="39">
        <f>B19/(1+$B$2)^A19</f>
        <v>149.15302058948697</v>
      </c>
      <c r="G19" s="39"/>
      <c r="H19" s="42">
        <f>H18+F19</f>
        <v>444.09693516955224</v>
      </c>
      <c r="I19" s="42"/>
    </row>
    <row r="21" spans="1:9" x14ac:dyDescent="0.25">
      <c r="A21" s="9">
        <v>2</v>
      </c>
    </row>
    <row r="22" spans="1:9" x14ac:dyDescent="0.25">
      <c r="A22" s="2" t="s">
        <v>1</v>
      </c>
      <c r="B22" s="41" t="s">
        <v>2</v>
      </c>
      <c r="C22" s="41"/>
      <c r="D22" s="41" t="s">
        <v>3</v>
      </c>
      <c r="E22" s="41"/>
      <c r="F22" s="41" t="s">
        <v>4</v>
      </c>
      <c r="G22" s="41"/>
      <c r="H22" s="41" t="s">
        <v>9</v>
      </c>
      <c r="I22" s="41"/>
    </row>
    <row r="23" spans="1:9" x14ac:dyDescent="0.25">
      <c r="A23" s="2">
        <v>0</v>
      </c>
      <c r="B23" s="39">
        <v>-85000</v>
      </c>
      <c r="C23" s="39"/>
      <c r="D23" s="39">
        <f>B23</f>
        <v>-85000</v>
      </c>
      <c r="E23" s="39"/>
      <c r="F23" s="39">
        <f>B23</f>
        <v>-85000</v>
      </c>
      <c r="G23" s="39"/>
      <c r="H23" s="39">
        <f>B23</f>
        <v>-85000</v>
      </c>
      <c r="I23" s="39"/>
    </row>
    <row r="24" spans="1:9" x14ac:dyDescent="0.25">
      <c r="A24" s="2">
        <v>1</v>
      </c>
      <c r="B24" s="39">
        <v>25000</v>
      </c>
      <c r="C24" s="39"/>
      <c r="D24" s="39">
        <f>D23+B24</f>
        <v>-60000</v>
      </c>
      <c r="E24" s="39"/>
      <c r="F24" s="39">
        <f>B24/(1+$B$29)^A24</f>
        <v>22321.428571428569</v>
      </c>
      <c r="G24" s="39"/>
      <c r="H24" s="39">
        <f>H23+F24</f>
        <v>-62678.571428571435</v>
      </c>
      <c r="I24" s="39"/>
    </row>
    <row r="25" spans="1:9" x14ac:dyDescent="0.25">
      <c r="A25" s="2">
        <v>2</v>
      </c>
      <c r="B25" s="39">
        <v>40000</v>
      </c>
      <c r="C25" s="39"/>
      <c r="D25" s="39">
        <f>D24+B25</f>
        <v>-20000</v>
      </c>
      <c r="E25" s="39"/>
      <c r="F25" s="39">
        <f>B25/(1+$B$29)^A25</f>
        <v>31887.75510204081</v>
      </c>
      <c r="G25" s="39"/>
      <c r="H25" s="39">
        <f>H24+F25</f>
        <v>-30790.816326530625</v>
      </c>
      <c r="I25" s="39"/>
    </row>
    <row r="26" spans="1:9" x14ac:dyDescent="0.25">
      <c r="A26" s="2">
        <v>3</v>
      </c>
      <c r="B26" s="39">
        <v>30000</v>
      </c>
      <c r="C26" s="39"/>
      <c r="D26" s="39">
        <f>D25+B26</f>
        <v>10000</v>
      </c>
      <c r="E26" s="39"/>
      <c r="F26" s="39">
        <f>B26/(1+$B$29)^A26</f>
        <v>21353.407434402325</v>
      </c>
      <c r="G26" s="39"/>
      <c r="H26" s="39">
        <f>H25+F26</f>
        <v>-9437.4088921283001</v>
      </c>
      <c r="I26" s="39"/>
    </row>
    <row r="27" spans="1:9" x14ac:dyDescent="0.25">
      <c r="A27" s="2">
        <v>4</v>
      </c>
      <c r="B27" s="39">
        <v>20000</v>
      </c>
      <c r="C27" s="39"/>
      <c r="D27" s="39">
        <f>D26+B27</f>
        <v>30000</v>
      </c>
      <c r="E27" s="39"/>
      <c r="F27" s="39">
        <f>B27/(1+$B$29)^A27</f>
        <v>12710.361568096623</v>
      </c>
      <c r="G27" s="39"/>
      <c r="H27" s="39">
        <f>H26+F27</f>
        <v>3272.9526759683231</v>
      </c>
      <c r="I27" s="39"/>
    </row>
    <row r="29" spans="1:9" x14ac:dyDescent="0.25">
      <c r="A29" t="s">
        <v>32</v>
      </c>
      <c r="B29" s="22">
        <v>0.12</v>
      </c>
    </row>
    <row r="30" spans="1:9" x14ac:dyDescent="0.25">
      <c r="A30" s="24" t="s">
        <v>10</v>
      </c>
      <c r="B30" s="44">
        <f>A26-H26/F27</f>
        <v>3.742497280000002</v>
      </c>
      <c r="C30" s="44"/>
    </row>
    <row r="32" spans="1:9" x14ac:dyDescent="0.25">
      <c r="A32">
        <v>3</v>
      </c>
    </row>
    <row r="33" spans="1:9" x14ac:dyDescent="0.25">
      <c r="A33" s="2" t="s">
        <v>1</v>
      </c>
      <c r="B33" s="41" t="s">
        <v>2</v>
      </c>
      <c r="C33" s="41"/>
      <c r="D33" s="41" t="s">
        <v>3</v>
      </c>
      <c r="E33" s="41"/>
      <c r="F33" s="41" t="s">
        <v>4</v>
      </c>
      <c r="G33" s="41"/>
      <c r="H33" s="41" t="s">
        <v>9</v>
      </c>
      <c r="I33" s="41"/>
    </row>
    <row r="34" spans="1:9" x14ac:dyDescent="0.25">
      <c r="A34" s="2">
        <v>0</v>
      </c>
      <c r="B34" s="39">
        <v>-15000</v>
      </c>
      <c r="C34" s="39"/>
      <c r="D34" s="39">
        <f>B34</f>
        <v>-15000</v>
      </c>
      <c r="E34" s="39"/>
      <c r="F34" s="39">
        <f>B34</f>
        <v>-15000</v>
      </c>
      <c r="G34" s="39"/>
      <c r="H34" s="39">
        <f>B34</f>
        <v>-15000</v>
      </c>
      <c r="I34" s="39"/>
    </row>
    <row r="35" spans="1:9" x14ac:dyDescent="0.25">
      <c r="A35" s="2">
        <v>1</v>
      </c>
      <c r="B35" s="39">
        <v>537.36</v>
      </c>
      <c r="C35" s="39"/>
      <c r="D35" s="39">
        <f>D34+B35</f>
        <v>-14462.64</v>
      </c>
      <c r="E35" s="39"/>
      <c r="F35" s="39">
        <f>B35/(1+$B$2)^A35</f>
        <v>467.26956521739135</v>
      </c>
      <c r="G35" s="39"/>
      <c r="H35" s="39">
        <f>H34+F35</f>
        <v>-14532.730434782608</v>
      </c>
      <c r="I35" s="39"/>
    </row>
    <row r="36" spans="1:9" x14ac:dyDescent="0.25">
      <c r="A36" s="2">
        <v>2</v>
      </c>
      <c r="B36" s="39">
        <v>612.6</v>
      </c>
      <c r="C36" s="39"/>
      <c r="D36" s="39">
        <f>D35+B36</f>
        <v>-13850.039999999999</v>
      </c>
      <c r="E36" s="39"/>
      <c r="F36" s="39">
        <f>B36/(1+$B$2)^A36</f>
        <v>463.21361058601144</v>
      </c>
      <c r="G36" s="39"/>
      <c r="H36" s="39">
        <f>H35+F36</f>
        <v>-14069.516824196597</v>
      </c>
      <c r="I36" s="39"/>
    </row>
    <row r="37" spans="1:9" x14ac:dyDescent="0.25">
      <c r="A37" s="2">
        <v>3</v>
      </c>
      <c r="B37" s="39">
        <v>718.2</v>
      </c>
      <c r="C37" s="39"/>
      <c r="D37" s="39">
        <f>D36+B37</f>
        <v>-13131.839999999998</v>
      </c>
      <c r="E37" s="39"/>
      <c r="F37" s="39">
        <f>B37/(1+$B$2)^A37</f>
        <v>472.22815813265407</v>
      </c>
      <c r="G37" s="39"/>
      <c r="H37" s="39">
        <f>H36+F37</f>
        <v>-13597.288666063943</v>
      </c>
      <c r="I37" s="39"/>
    </row>
    <row r="38" spans="1:9" x14ac:dyDescent="0.25">
      <c r="A38" s="2">
        <v>4</v>
      </c>
      <c r="B38" s="39">
        <v>715.56</v>
      </c>
      <c r="C38" s="39"/>
      <c r="D38" s="39">
        <f>D37+B38</f>
        <v>-12416.279999999999</v>
      </c>
      <c r="E38" s="39"/>
      <c r="F38" s="39">
        <f>B38/(1+$B$2)^A38</f>
        <v>409.12375241655093</v>
      </c>
      <c r="G38" s="39"/>
      <c r="H38" s="39">
        <f>H37+F38</f>
        <v>-13188.164913647392</v>
      </c>
      <c r="I38" s="39"/>
    </row>
    <row r="43" spans="1:9" x14ac:dyDescent="0.25">
      <c r="A43" t="s">
        <v>31</v>
      </c>
    </row>
    <row r="44" spans="1:9" x14ac:dyDescent="0.25">
      <c r="A44" s="2" t="s">
        <v>1</v>
      </c>
      <c r="B44" s="41" t="s">
        <v>2</v>
      </c>
      <c r="C44" s="41"/>
      <c r="D44" s="41" t="s">
        <v>3</v>
      </c>
      <c r="E44" s="41"/>
      <c r="F44" s="41" t="s">
        <v>4</v>
      </c>
      <c r="G44" s="41"/>
      <c r="H44" s="41" t="s">
        <v>9</v>
      </c>
      <c r="I44" s="41"/>
    </row>
    <row r="45" spans="1:9" x14ac:dyDescent="0.25">
      <c r="A45" s="2">
        <v>0</v>
      </c>
      <c r="B45" s="39">
        <v>-800</v>
      </c>
      <c r="C45" s="39"/>
      <c r="D45" s="39">
        <f>B45</f>
        <v>-800</v>
      </c>
      <c r="E45" s="39"/>
      <c r="F45" s="39">
        <f>B45</f>
        <v>-800</v>
      </c>
      <c r="G45" s="39"/>
      <c r="H45" s="39">
        <f>B45</f>
        <v>-800</v>
      </c>
      <c r="I45" s="39"/>
    </row>
    <row r="46" spans="1:9" x14ac:dyDescent="0.25">
      <c r="A46" s="2">
        <v>1</v>
      </c>
      <c r="B46" s="39">
        <v>450</v>
      </c>
      <c r="C46" s="39"/>
      <c r="D46" s="39">
        <f>D45+B46</f>
        <v>-350</v>
      </c>
      <c r="E46" s="39"/>
      <c r="F46" s="39">
        <f>B46/(1+$B$2)^A46</f>
        <v>391.304347826087</v>
      </c>
      <c r="G46" s="39"/>
      <c r="H46" s="39">
        <f>H45+F46</f>
        <v>-408.695652173913</v>
      </c>
      <c r="I46" s="39"/>
    </row>
    <row r="47" spans="1:9" x14ac:dyDescent="0.25">
      <c r="A47" s="2">
        <v>2</v>
      </c>
      <c r="B47" s="39">
        <v>350</v>
      </c>
      <c r="C47" s="39"/>
      <c r="D47" s="39">
        <f>D46+B47</f>
        <v>0</v>
      </c>
      <c r="E47" s="39"/>
      <c r="F47" s="39">
        <f>B47/(1+$B$2)^A47</f>
        <v>264.65028355387528</v>
      </c>
      <c r="G47" s="39"/>
      <c r="H47" s="39">
        <f>H46+F47</f>
        <v>-144.04536862003772</v>
      </c>
      <c r="I47" s="39"/>
    </row>
    <row r="48" spans="1:9" x14ac:dyDescent="0.25">
      <c r="A48" s="2">
        <v>3</v>
      </c>
      <c r="B48" s="39">
        <v>300</v>
      </c>
      <c r="C48" s="39"/>
      <c r="D48" s="39">
        <f>D47+B48</f>
        <v>300</v>
      </c>
      <c r="E48" s="39"/>
      <c r="F48" s="39">
        <f>B48/(1+$B$2)^A48</f>
        <v>197.25486972959652</v>
      </c>
      <c r="G48" s="39"/>
      <c r="H48" s="39">
        <f>H47+F48</f>
        <v>53.209501109558801</v>
      </c>
      <c r="I48" s="39"/>
    </row>
    <row r="49" spans="1:9" x14ac:dyDescent="0.25">
      <c r="A49" s="2">
        <v>4</v>
      </c>
      <c r="B49" s="39">
        <v>350</v>
      </c>
      <c r="C49" s="39"/>
      <c r="D49" s="39">
        <f>D48+B49</f>
        <v>650</v>
      </c>
      <c r="E49" s="39"/>
      <c r="F49" s="39">
        <f>B49/(1+$B$2)^A49</f>
        <v>200.11363595756168</v>
      </c>
      <c r="G49" s="39"/>
      <c r="H49" s="39">
        <f>H48+F49</f>
        <v>253.32313706712048</v>
      </c>
      <c r="I49" s="39"/>
    </row>
    <row r="50" spans="1:9" x14ac:dyDescent="0.25">
      <c r="A50" s="2">
        <v>5</v>
      </c>
      <c r="B50" s="39">
        <v>350</v>
      </c>
      <c r="C50" s="39"/>
      <c r="D50" s="39">
        <f>D49+B50</f>
        <v>1000</v>
      </c>
      <c r="E50" s="39"/>
      <c r="F50" s="39">
        <f>B50/(1+$B$2)^A50</f>
        <v>174.01185735440146</v>
      </c>
      <c r="G50" s="39"/>
      <c r="H50" s="42">
        <f>H49+F50</f>
        <v>427.33499442152197</v>
      </c>
      <c r="I50" s="42"/>
    </row>
    <row r="53" spans="1:9" x14ac:dyDescent="0.25">
      <c r="A53" s="2" t="s">
        <v>1</v>
      </c>
      <c r="B53" s="41" t="s">
        <v>2</v>
      </c>
      <c r="C53" s="41"/>
      <c r="D53" s="41" t="s">
        <v>3</v>
      </c>
      <c r="E53" s="41"/>
      <c r="F53" s="41" t="s">
        <v>4</v>
      </c>
      <c r="G53" s="41"/>
      <c r="H53" s="41" t="s">
        <v>9</v>
      </c>
      <c r="I53" s="41"/>
    </row>
    <row r="54" spans="1:9" x14ac:dyDescent="0.25">
      <c r="A54" s="2">
        <v>0</v>
      </c>
      <c r="B54" s="39">
        <v>-15000</v>
      </c>
      <c r="C54" s="39"/>
      <c r="D54" s="39">
        <f>B54</f>
        <v>-15000</v>
      </c>
      <c r="E54" s="39"/>
      <c r="F54" s="39">
        <f>B54</f>
        <v>-15000</v>
      </c>
      <c r="G54" s="39"/>
      <c r="H54" s="39">
        <f>B54</f>
        <v>-15000</v>
      </c>
      <c r="I54" s="39"/>
    </row>
    <row r="55" spans="1:9" x14ac:dyDescent="0.25">
      <c r="A55" s="2">
        <v>1</v>
      </c>
      <c r="B55" s="39">
        <v>2700</v>
      </c>
      <c r="C55" s="39"/>
      <c r="D55" s="39">
        <f>D54+B55</f>
        <v>-12300</v>
      </c>
      <c r="E55" s="39"/>
      <c r="F55" s="39">
        <f>B55/(1+$B$2)^A55</f>
        <v>2347.826086956522</v>
      </c>
      <c r="G55" s="39"/>
      <c r="H55" s="39">
        <f>H54+F55</f>
        <v>-12652.173913043478</v>
      </c>
      <c r="I55" s="39"/>
    </row>
    <row r="56" spans="1:9" x14ac:dyDescent="0.25">
      <c r="A56" s="2">
        <v>2</v>
      </c>
      <c r="B56" s="39">
        <v>3200</v>
      </c>
      <c r="C56" s="39"/>
      <c r="D56" s="39">
        <f>D55+B56</f>
        <v>-9100</v>
      </c>
      <c r="E56" s="39"/>
      <c r="F56" s="39">
        <f>B56/(1+$B$2)^A56</f>
        <v>2419.6597353497168</v>
      </c>
      <c r="G56" s="39"/>
      <c r="H56" s="39">
        <f>H55+F56</f>
        <v>-10232.514177693762</v>
      </c>
      <c r="I56" s="39"/>
    </row>
    <row r="57" spans="1:9" x14ac:dyDescent="0.25">
      <c r="A57" s="2">
        <v>3</v>
      </c>
      <c r="B57" s="39">
        <v>4300</v>
      </c>
      <c r="C57" s="39"/>
      <c r="D57" s="39">
        <f>D56+B57</f>
        <v>-4800</v>
      </c>
      <c r="E57" s="39"/>
      <c r="F57" s="39">
        <f>B57/(1+$B$2)^A57</f>
        <v>2827.3197994575498</v>
      </c>
      <c r="G57" s="39"/>
      <c r="H57" s="39">
        <f>H56+F57</f>
        <v>-7405.1943782362123</v>
      </c>
      <c r="I57" s="39"/>
    </row>
    <row r="58" spans="1:9" x14ac:dyDescent="0.25">
      <c r="A58" s="2">
        <v>4</v>
      </c>
      <c r="B58" s="39">
        <v>5200</v>
      </c>
      <c r="C58" s="39"/>
      <c r="D58" s="39">
        <f>D57+B58</f>
        <v>400</v>
      </c>
      <c r="E58" s="39"/>
      <c r="F58" s="39">
        <f>B58/(1+$B$2)^A58</f>
        <v>2973.1168770837735</v>
      </c>
      <c r="G58" s="39"/>
      <c r="H58" s="39">
        <f>H57+F58</f>
        <v>-4432.0775011524383</v>
      </c>
      <c r="I58" s="39"/>
    </row>
    <row r="59" spans="1:9" x14ac:dyDescent="0.25">
      <c r="A59" s="2">
        <v>5</v>
      </c>
      <c r="B59" s="39">
        <v>4000</v>
      </c>
      <c r="C59" s="39"/>
      <c r="D59" s="39">
        <f>D58+B59</f>
        <v>4400</v>
      </c>
      <c r="E59" s="39"/>
      <c r="F59" s="39">
        <f>B59/(1+$B$2)^A59</f>
        <v>1988.7069411931595</v>
      </c>
      <c r="G59" s="39"/>
      <c r="H59" s="39">
        <f>H58+F59</f>
        <v>-2443.3705599592786</v>
      </c>
      <c r="I59" s="39"/>
    </row>
  </sheetData>
  <mergeCells count="161">
    <mergeCell ref="B59:C59"/>
    <mergeCell ref="D59:E59"/>
    <mergeCell ref="F59:G59"/>
    <mergeCell ref="H59:I59"/>
    <mergeCell ref="B57:C57"/>
    <mergeCell ref="D57:E57"/>
    <mergeCell ref="F57:G57"/>
    <mergeCell ref="H57:I57"/>
    <mergeCell ref="B58:C58"/>
    <mergeCell ref="D58:E58"/>
    <mergeCell ref="F58:G58"/>
    <mergeCell ref="H58:I58"/>
    <mergeCell ref="B55:C55"/>
    <mergeCell ref="D55:E55"/>
    <mergeCell ref="F55:G55"/>
    <mergeCell ref="H55:I55"/>
    <mergeCell ref="B56:C56"/>
    <mergeCell ref="D56:E56"/>
    <mergeCell ref="F56:G56"/>
    <mergeCell ref="H56:I56"/>
    <mergeCell ref="B53:C53"/>
    <mergeCell ref="D53:E53"/>
    <mergeCell ref="F53:G53"/>
    <mergeCell ref="H53:I53"/>
    <mergeCell ref="B54:C54"/>
    <mergeCell ref="D54:E54"/>
    <mergeCell ref="F54:G54"/>
    <mergeCell ref="H54:I54"/>
    <mergeCell ref="B49:C49"/>
    <mergeCell ref="D49:E49"/>
    <mergeCell ref="F49:G49"/>
    <mergeCell ref="H49:I49"/>
    <mergeCell ref="B50:C50"/>
    <mergeCell ref="D50:E50"/>
    <mergeCell ref="F50:G50"/>
    <mergeCell ref="H50:I50"/>
    <mergeCell ref="B47:C47"/>
    <mergeCell ref="D47:E47"/>
    <mergeCell ref="F47:G47"/>
    <mergeCell ref="H47:I47"/>
    <mergeCell ref="B48:C48"/>
    <mergeCell ref="D48:E48"/>
    <mergeCell ref="F48:G48"/>
    <mergeCell ref="H48:I48"/>
    <mergeCell ref="B45:C45"/>
    <mergeCell ref="D45:E45"/>
    <mergeCell ref="F45:G45"/>
    <mergeCell ref="H45:I45"/>
    <mergeCell ref="B46:C46"/>
    <mergeCell ref="D46:E46"/>
    <mergeCell ref="F46:G46"/>
    <mergeCell ref="H46:I46"/>
    <mergeCell ref="B44:C44"/>
    <mergeCell ref="D44:E44"/>
    <mergeCell ref="F44:G44"/>
    <mergeCell ref="H44:I44"/>
    <mergeCell ref="B37:C37"/>
    <mergeCell ref="D37:E37"/>
    <mergeCell ref="F37:G37"/>
    <mergeCell ref="H37:I37"/>
    <mergeCell ref="B38:C38"/>
    <mergeCell ref="D38:E38"/>
    <mergeCell ref="F38:G38"/>
    <mergeCell ref="H38:I38"/>
    <mergeCell ref="B35:C35"/>
    <mergeCell ref="D35:E35"/>
    <mergeCell ref="F35:G35"/>
    <mergeCell ref="H35:I35"/>
    <mergeCell ref="B36:C36"/>
    <mergeCell ref="D36:E36"/>
    <mergeCell ref="F36:G36"/>
    <mergeCell ref="H36:I36"/>
    <mergeCell ref="B30:C30"/>
    <mergeCell ref="B33:C33"/>
    <mergeCell ref="D33:E33"/>
    <mergeCell ref="F33:G33"/>
    <mergeCell ref="H33:I33"/>
    <mergeCell ref="B34:C34"/>
    <mergeCell ref="D34:E34"/>
    <mergeCell ref="F34:G34"/>
    <mergeCell ref="H34:I34"/>
    <mergeCell ref="B27:C27"/>
    <mergeCell ref="D27:E27"/>
    <mergeCell ref="F27:G27"/>
    <mergeCell ref="H27:I27"/>
    <mergeCell ref="B25:C25"/>
    <mergeCell ref="D25:E25"/>
    <mergeCell ref="F25:G25"/>
    <mergeCell ref="H25:I25"/>
    <mergeCell ref="B26:C26"/>
    <mergeCell ref="D26:E26"/>
    <mergeCell ref="F26:G26"/>
    <mergeCell ref="H26:I26"/>
    <mergeCell ref="B23:C23"/>
    <mergeCell ref="D23:E23"/>
    <mergeCell ref="F23:G23"/>
    <mergeCell ref="H23:I23"/>
    <mergeCell ref="B24:C24"/>
    <mergeCell ref="D24:E24"/>
    <mergeCell ref="F24:G24"/>
    <mergeCell ref="H24:I24"/>
    <mergeCell ref="B19:C19"/>
    <mergeCell ref="D19:E19"/>
    <mergeCell ref="F19:G19"/>
    <mergeCell ref="H19:I19"/>
    <mergeCell ref="B22:C22"/>
    <mergeCell ref="D22:E22"/>
    <mergeCell ref="F22:G22"/>
    <mergeCell ref="H22:I22"/>
    <mergeCell ref="B17:C17"/>
    <mergeCell ref="D17:E17"/>
    <mergeCell ref="F17:G17"/>
    <mergeCell ref="H17:I17"/>
    <mergeCell ref="B18:C18"/>
    <mergeCell ref="D18:E18"/>
    <mergeCell ref="F18:G18"/>
    <mergeCell ref="H18:I18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F10:G10"/>
    <mergeCell ref="H4:I4"/>
    <mergeCell ref="H5:I5"/>
    <mergeCell ref="H6:I6"/>
    <mergeCell ref="H7:I7"/>
    <mergeCell ref="H8:I8"/>
    <mergeCell ref="H9:I9"/>
    <mergeCell ref="H10:I10"/>
    <mergeCell ref="F4:G4"/>
    <mergeCell ref="F5:G5"/>
    <mergeCell ref="F6:G6"/>
    <mergeCell ref="F7:G7"/>
    <mergeCell ref="F8:G8"/>
    <mergeCell ref="F9:G9"/>
    <mergeCell ref="B9:C9"/>
    <mergeCell ref="B10:C10"/>
    <mergeCell ref="D5:E5"/>
    <mergeCell ref="D6:E6"/>
    <mergeCell ref="D7:E7"/>
    <mergeCell ref="D8:E8"/>
    <mergeCell ref="D9:E9"/>
    <mergeCell ref="D10:E10"/>
    <mergeCell ref="B4:C4"/>
    <mergeCell ref="B5:C5"/>
    <mergeCell ref="D4:E4"/>
    <mergeCell ref="B6:C6"/>
    <mergeCell ref="B7:C7"/>
    <mergeCell ref="B8:C8"/>
  </mergeCells>
  <pageMargins left="0.511811024" right="0.511811024" top="0.78740157499999996" bottom="0.78740157499999996" header="0.31496062000000002" footer="0.31496062000000002"/>
  <ignoredErrors>
    <ignoredError sqref="F6:G10 G24 F25:G27 F24 F35:G39 F47:G51 F56:G60 F15:G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2898-2ED3-473E-A7F0-6FE454E91561}">
  <dimension ref="A1:I58"/>
  <sheetViews>
    <sheetView tabSelected="1" topLeftCell="A22" workbookViewId="0">
      <selection activeCell="A34" sqref="A34:B34"/>
    </sheetView>
  </sheetViews>
  <sheetFormatPr defaultRowHeight="15" x14ac:dyDescent="0.25"/>
  <cols>
    <col min="3" max="3" width="13.28515625" bestFit="1" customWidth="1"/>
    <col min="5" max="5" width="10.5703125" bestFit="1" customWidth="1"/>
  </cols>
  <sheetData>
    <row r="1" spans="1:9" x14ac:dyDescent="0.25">
      <c r="A1">
        <v>1</v>
      </c>
      <c r="B1" t="s">
        <v>32</v>
      </c>
      <c r="C1" s="22">
        <v>0.1</v>
      </c>
    </row>
    <row r="2" spans="1:9" x14ac:dyDescent="0.25">
      <c r="A2" s="23" t="s">
        <v>1</v>
      </c>
      <c r="B2" s="41" t="s">
        <v>2</v>
      </c>
      <c r="C2" s="41"/>
      <c r="D2" s="41" t="s">
        <v>3</v>
      </c>
      <c r="E2" s="41"/>
      <c r="F2" s="41" t="s">
        <v>4</v>
      </c>
      <c r="G2" s="41"/>
      <c r="H2" s="41" t="s">
        <v>9</v>
      </c>
      <c r="I2" s="41"/>
    </row>
    <row r="3" spans="1:9" x14ac:dyDescent="0.25">
      <c r="A3" s="23">
        <v>0</v>
      </c>
      <c r="B3" s="39">
        <v>-95000</v>
      </c>
      <c r="C3" s="39"/>
      <c r="D3" s="39">
        <f>B3</f>
        <v>-95000</v>
      </c>
      <c r="E3" s="39"/>
      <c r="F3" s="39">
        <f>B3</f>
        <v>-95000</v>
      </c>
      <c r="G3" s="39"/>
      <c r="H3" s="39">
        <f>B3</f>
        <v>-95000</v>
      </c>
      <c r="I3" s="39"/>
    </row>
    <row r="4" spans="1:9" x14ac:dyDescent="0.25">
      <c r="A4" s="23">
        <v>1</v>
      </c>
      <c r="B4" s="39">
        <v>40000</v>
      </c>
      <c r="C4" s="39"/>
      <c r="D4" s="39">
        <f>D3+B4</f>
        <v>-55000</v>
      </c>
      <c r="E4" s="39"/>
      <c r="F4" s="39">
        <f>B4/(1+$C$1)^A4</f>
        <v>36363.63636363636</v>
      </c>
      <c r="G4" s="39"/>
      <c r="H4" s="39">
        <f>H3+F4</f>
        <v>-58636.36363636364</v>
      </c>
      <c r="I4" s="39"/>
    </row>
    <row r="5" spans="1:9" x14ac:dyDescent="0.25">
      <c r="A5" s="23">
        <v>2</v>
      </c>
      <c r="B5" s="39">
        <v>38000</v>
      </c>
      <c r="C5" s="39"/>
      <c r="D5" s="39">
        <f>D4+B5</f>
        <v>-17000</v>
      </c>
      <c r="E5" s="39"/>
      <c r="F5" s="39">
        <f>B5/(1+$C$1)^A5</f>
        <v>31404.958677685947</v>
      </c>
      <c r="G5" s="39"/>
      <c r="H5" s="39">
        <f>H4+F5</f>
        <v>-27231.404958677693</v>
      </c>
      <c r="I5" s="39"/>
    </row>
    <row r="6" spans="1:9" x14ac:dyDescent="0.25">
      <c r="A6" s="23">
        <v>3</v>
      </c>
      <c r="B6" s="39">
        <v>33000</v>
      </c>
      <c r="C6" s="39"/>
      <c r="D6" s="39">
        <f>D5+B6</f>
        <v>16000</v>
      </c>
      <c r="E6" s="39"/>
      <c r="F6" s="39">
        <f>B6/(1+$C$1)^A6</f>
        <v>24793.38842975206</v>
      </c>
      <c r="G6" s="39"/>
      <c r="H6" s="39">
        <f>H5+F6</f>
        <v>-2438.0165289256329</v>
      </c>
      <c r="I6" s="39"/>
    </row>
    <row r="7" spans="1:9" x14ac:dyDescent="0.25">
      <c r="A7" s="23">
        <v>4</v>
      </c>
      <c r="B7" s="39">
        <v>9000</v>
      </c>
      <c r="C7" s="39"/>
      <c r="D7" s="39">
        <f>D6+B7</f>
        <v>25000</v>
      </c>
      <c r="E7" s="39"/>
      <c r="F7" s="39">
        <f>B7/(1+$C$1)^A7</f>
        <v>6147.1210982856346</v>
      </c>
      <c r="G7" s="39"/>
      <c r="H7" s="39">
        <f>H6+F7</f>
        <v>3709.1045693600017</v>
      </c>
      <c r="I7" s="39"/>
    </row>
    <row r="8" spans="1:9" x14ac:dyDescent="0.25">
      <c r="A8" s="23">
        <v>5</v>
      </c>
      <c r="B8" s="39">
        <v>18000</v>
      </c>
      <c r="C8" s="39"/>
      <c r="D8" s="39">
        <f>D7+B8</f>
        <v>43000</v>
      </c>
      <c r="E8" s="39"/>
      <c r="F8" s="39">
        <f>B8/(1+$C$1)^A8</f>
        <v>11176.583815064789</v>
      </c>
      <c r="G8" s="39"/>
      <c r="H8" s="39">
        <f>H7+F8</f>
        <v>14885.68838442479</v>
      </c>
      <c r="I8" s="39"/>
    </row>
    <row r="10" spans="1:9" x14ac:dyDescent="0.25">
      <c r="A10" s="30" t="s">
        <v>5</v>
      </c>
      <c r="B10" s="31">
        <f>-D5/B6+A5</f>
        <v>2.5151515151515151</v>
      </c>
      <c r="C10" s="27"/>
    </row>
    <row r="11" spans="1:9" x14ac:dyDescent="0.25">
      <c r="A11" s="30" t="s">
        <v>10</v>
      </c>
      <c r="B11" s="13">
        <f>A6-H6/F7</f>
        <v>3.3966111111111132</v>
      </c>
    </row>
    <row r="13" spans="1:9" x14ac:dyDescent="0.25">
      <c r="A13">
        <v>2</v>
      </c>
    </row>
    <row r="14" spans="1:9" x14ac:dyDescent="0.25">
      <c r="A14" s="46" t="s">
        <v>34</v>
      </c>
      <c r="B14" s="46"/>
      <c r="C14" s="32">
        <v>1200000</v>
      </c>
    </row>
    <row r="15" spans="1:9" x14ac:dyDescent="0.25">
      <c r="A15" t="s">
        <v>32</v>
      </c>
      <c r="B15" s="22">
        <v>0.1</v>
      </c>
      <c r="D15" s="41" t="s">
        <v>35</v>
      </c>
      <c r="E15" s="41"/>
      <c r="F15" s="41"/>
      <c r="G15" s="41"/>
    </row>
    <row r="16" spans="1:9" x14ac:dyDescent="0.25">
      <c r="D16" s="33" t="s">
        <v>36</v>
      </c>
      <c r="E16" s="33" t="s">
        <v>37</v>
      </c>
      <c r="F16" s="33" t="s">
        <v>38</v>
      </c>
      <c r="G16" s="33" t="s">
        <v>39</v>
      </c>
    </row>
    <row r="17" spans="1:9" x14ac:dyDescent="0.25">
      <c r="A17" s="45" t="s">
        <v>40</v>
      </c>
      <c r="B17" s="45"/>
      <c r="C17" s="45"/>
      <c r="D17" s="36">
        <v>3100</v>
      </c>
      <c r="E17" s="36">
        <v>3400</v>
      </c>
      <c r="F17" s="36">
        <v>3700</v>
      </c>
      <c r="G17" s="36">
        <v>3900</v>
      </c>
    </row>
    <row r="18" spans="1:9" x14ac:dyDescent="0.25">
      <c r="A18" s="45" t="s">
        <v>41</v>
      </c>
      <c r="B18" s="45"/>
      <c r="C18" s="45"/>
      <c r="D18" s="36">
        <v>1680</v>
      </c>
      <c r="E18" s="36">
        <v>1800</v>
      </c>
      <c r="F18" s="36">
        <v>1900</v>
      </c>
      <c r="G18" s="36">
        <v>2050</v>
      </c>
    </row>
    <row r="19" spans="1:9" x14ac:dyDescent="0.25">
      <c r="A19" s="45" t="s">
        <v>42</v>
      </c>
      <c r="B19" s="45"/>
      <c r="C19" s="45"/>
      <c r="D19" s="36">
        <v>714</v>
      </c>
      <c r="E19" s="36">
        <v>780</v>
      </c>
      <c r="F19" s="36">
        <v>820</v>
      </c>
      <c r="G19" s="36">
        <v>874</v>
      </c>
    </row>
    <row r="20" spans="1:9" x14ac:dyDescent="0.25">
      <c r="A20" s="41" t="s">
        <v>43</v>
      </c>
      <c r="B20" s="41"/>
      <c r="C20" s="41"/>
      <c r="D20" s="34">
        <v>210</v>
      </c>
      <c r="E20" s="34">
        <v>210</v>
      </c>
      <c r="F20" s="34">
        <v>210</v>
      </c>
      <c r="G20" s="34">
        <v>210</v>
      </c>
    </row>
    <row r="21" spans="1:9" x14ac:dyDescent="0.25">
      <c r="A21" s="41" t="s">
        <v>44</v>
      </c>
      <c r="B21" s="41"/>
      <c r="C21" s="41"/>
      <c r="D21" s="34">
        <f>D17-D18-D19-D20</f>
        <v>496</v>
      </c>
      <c r="E21" s="34">
        <f>E17-E18-E19-E20</f>
        <v>610</v>
      </c>
      <c r="F21" s="34">
        <f>F17-F18-F19-F20</f>
        <v>770</v>
      </c>
      <c r="G21" s="34">
        <f>G17-G18-G19-G20</f>
        <v>766</v>
      </c>
    </row>
    <row r="22" spans="1:9" x14ac:dyDescent="0.25">
      <c r="A22" s="41" t="s">
        <v>45</v>
      </c>
      <c r="B22" s="41"/>
      <c r="C22" s="41"/>
      <c r="D22" s="34">
        <f>D21*34%</f>
        <v>168.64000000000001</v>
      </c>
      <c r="E22" s="34">
        <f>E21*34%</f>
        <v>207.4</v>
      </c>
      <c r="F22" s="34">
        <f>F21*34%</f>
        <v>261.8</v>
      </c>
      <c r="G22" s="34">
        <f>G21*34%</f>
        <v>260.44</v>
      </c>
    </row>
    <row r="23" spans="1:9" x14ac:dyDescent="0.25">
      <c r="A23" s="41" t="s">
        <v>46</v>
      </c>
      <c r="B23" s="41"/>
      <c r="C23" s="41"/>
      <c r="D23" s="34">
        <f>D21-D22</f>
        <v>327.36</v>
      </c>
      <c r="E23" s="34">
        <f>E21-E22</f>
        <v>402.6</v>
      </c>
      <c r="F23" s="34">
        <f>F21-F22</f>
        <v>508.2</v>
      </c>
      <c r="G23" s="34">
        <f>G21-G22</f>
        <v>505.56</v>
      </c>
    </row>
    <row r="24" spans="1:9" x14ac:dyDescent="0.25">
      <c r="A24" s="41" t="s">
        <v>43</v>
      </c>
      <c r="B24" s="41"/>
      <c r="C24" s="41"/>
      <c r="D24" s="34">
        <v>210</v>
      </c>
      <c r="E24" s="34">
        <v>210</v>
      </c>
      <c r="F24" s="34">
        <v>210</v>
      </c>
      <c r="G24" s="34">
        <v>210</v>
      </c>
    </row>
    <row r="25" spans="1:9" x14ac:dyDescent="0.25">
      <c r="A25" s="41" t="s">
        <v>47</v>
      </c>
      <c r="B25" s="41"/>
      <c r="C25" s="41"/>
      <c r="D25" s="35">
        <f>D23+D24</f>
        <v>537.36</v>
      </c>
      <c r="E25" s="35">
        <f>E23+E24</f>
        <v>612.6</v>
      </c>
      <c r="F25" s="35">
        <f>F23+F24</f>
        <v>718.2</v>
      </c>
      <c r="G25" s="35">
        <f>G23+G24</f>
        <v>715.56</v>
      </c>
    </row>
    <row r="27" spans="1:9" x14ac:dyDescent="0.25">
      <c r="A27" s="23" t="s">
        <v>1</v>
      </c>
      <c r="B27" s="41" t="s">
        <v>2</v>
      </c>
      <c r="C27" s="41"/>
      <c r="D27" s="41" t="s">
        <v>3</v>
      </c>
      <c r="E27" s="41"/>
      <c r="F27" s="41" t="s">
        <v>4</v>
      </c>
      <c r="G27" s="41"/>
      <c r="H27" s="41" t="s">
        <v>9</v>
      </c>
      <c r="I27" s="41"/>
    </row>
    <row r="28" spans="1:9" x14ac:dyDescent="0.25">
      <c r="A28" s="23">
        <v>0</v>
      </c>
      <c r="B28" s="39">
        <v>-1200000</v>
      </c>
      <c r="C28" s="39"/>
      <c r="D28" s="39">
        <f>B28</f>
        <v>-1200000</v>
      </c>
      <c r="E28" s="39"/>
      <c r="F28" s="39">
        <f>B28</f>
        <v>-1200000</v>
      </c>
      <c r="G28" s="39"/>
      <c r="H28" s="39">
        <f>B28</f>
        <v>-1200000</v>
      </c>
      <c r="I28" s="39"/>
    </row>
    <row r="29" spans="1:9" x14ac:dyDescent="0.25">
      <c r="A29" s="23">
        <v>1</v>
      </c>
      <c r="B29" s="39">
        <v>537360</v>
      </c>
      <c r="C29" s="39"/>
      <c r="D29" s="39">
        <f>D28+B29</f>
        <v>-662640</v>
      </c>
      <c r="E29" s="39"/>
      <c r="F29" s="39">
        <f>B29/(1+$B$15)^A29</f>
        <v>488509.09090909088</v>
      </c>
      <c r="G29" s="39"/>
      <c r="H29" s="39">
        <f>H28+F29</f>
        <v>-711490.90909090918</v>
      </c>
      <c r="I29" s="39"/>
    </row>
    <row r="30" spans="1:9" x14ac:dyDescent="0.25">
      <c r="A30" s="23">
        <v>2</v>
      </c>
      <c r="B30" s="39">
        <v>612600</v>
      </c>
      <c r="C30" s="39"/>
      <c r="D30" s="39">
        <f>D29+B30</f>
        <v>-50040</v>
      </c>
      <c r="E30" s="39"/>
      <c r="F30" s="39">
        <f t="shared" ref="F30:F32" si="0">B30/(1+$B$15)^A30</f>
        <v>506280.99173553713</v>
      </c>
      <c r="G30" s="39"/>
      <c r="H30" s="39">
        <f>H29+F30</f>
        <v>-205209.91735537205</v>
      </c>
      <c r="I30" s="39"/>
    </row>
    <row r="31" spans="1:9" x14ac:dyDescent="0.25">
      <c r="A31" s="23">
        <v>3</v>
      </c>
      <c r="B31" s="39">
        <v>718200</v>
      </c>
      <c r="C31" s="39"/>
      <c r="D31" s="39">
        <f>D30+B31</f>
        <v>668160</v>
      </c>
      <c r="E31" s="39"/>
      <c r="F31" s="39">
        <f t="shared" si="0"/>
        <v>539594.29000751302</v>
      </c>
      <c r="G31" s="39"/>
      <c r="H31" s="39">
        <f>H30+F31</f>
        <v>334384.37265214097</v>
      </c>
      <c r="I31" s="39"/>
    </row>
    <row r="32" spans="1:9" x14ac:dyDescent="0.25">
      <c r="A32" s="23">
        <v>4</v>
      </c>
      <c r="B32" s="39">
        <v>715560</v>
      </c>
      <c r="C32" s="39"/>
      <c r="D32" s="39">
        <f>D31+B32</f>
        <v>1383720</v>
      </c>
      <c r="E32" s="39"/>
      <c r="F32" s="39">
        <f t="shared" si="0"/>
        <v>488737.10812102986</v>
      </c>
      <c r="G32" s="39"/>
      <c r="H32" s="39">
        <f>H31+F32</f>
        <v>823121.48077317083</v>
      </c>
      <c r="I32" s="39"/>
    </row>
    <row r="33" spans="1:9" x14ac:dyDescent="0.25">
      <c r="A33" s="47"/>
      <c r="B33" s="48"/>
      <c r="C33" s="48"/>
      <c r="D33" s="48"/>
      <c r="E33" s="48"/>
      <c r="F33" s="48"/>
      <c r="G33" s="48"/>
      <c r="H33" s="48"/>
      <c r="I33" s="48"/>
    </row>
    <row r="34" spans="1:9" x14ac:dyDescent="0.25">
      <c r="A34" s="47" t="s">
        <v>12</v>
      </c>
      <c r="B34" s="49">
        <f>IRR(B28:C32)</f>
        <v>0.37053724538539412</v>
      </c>
      <c r="C34" s="48"/>
      <c r="D34" s="48" t="s">
        <v>11</v>
      </c>
      <c r="E34" s="48">
        <f>H32/1000</f>
        <v>823.12148077317079</v>
      </c>
      <c r="F34" s="48"/>
      <c r="G34" s="48"/>
      <c r="H34" s="48"/>
      <c r="I34" s="48"/>
    </row>
    <row r="36" spans="1:9" x14ac:dyDescent="0.25">
      <c r="A36">
        <v>4</v>
      </c>
    </row>
    <row r="37" spans="1:9" x14ac:dyDescent="0.25">
      <c r="A37" t="s">
        <v>30</v>
      </c>
      <c r="B37" t="s">
        <v>32</v>
      </c>
      <c r="C37" s="22">
        <v>0.1</v>
      </c>
    </row>
    <row r="38" spans="1:9" x14ac:dyDescent="0.25">
      <c r="A38" s="23" t="s">
        <v>1</v>
      </c>
      <c r="B38" s="41" t="s">
        <v>2</v>
      </c>
      <c r="C38" s="41"/>
      <c r="D38" s="41" t="s">
        <v>3</v>
      </c>
      <c r="E38" s="41"/>
      <c r="F38" s="41" t="s">
        <v>4</v>
      </c>
      <c r="G38" s="41"/>
      <c r="H38" s="41" t="s">
        <v>9</v>
      </c>
      <c r="I38" s="41"/>
    </row>
    <row r="39" spans="1:9" x14ac:dyDescent="0.25">
      <c r="A39" s="23">
        <v>0</v>
      </c>
      <c r="B39" s="39">
        <v>-100000</v>
      </c>
      <c r="C39" s="39"/>
      <c r="D39" s="39">
        <f>B39</f>
        <v>-100000</v>
      </c>
      <c r="E39" s="39"/>
      <c r="F39" s="39">
        <f>B39</f>
        <v>-100000</v>
      </c>
      <c r="G39" s="39"/>
      <c r="H39" s="39">
        <f>B39</f>
        <v>-100000</v>
      </c>
      <c r="I39" s="39"/>
    </row>
    <row r="40" spans="1:9" x14ac:dyDescent="0.25">
      <c r="A40" s="23">
        <v>1</v>
      </c>
      <c r="B40" s="39">
        <v>30000</v>
      </c>
      <c r="C40" s="39"/>
      <c r="D40" s="39">
        <f t="shared" ref="D40:D45" si="1">D39+B40</f>
        <v>-70000</v>
      </c>
      <c r="E40" s="39"/>
      <c r="F40" s="39">
        <f t="shared" ref="F40:F45" si="2">B40/(1+$C$37)^A40</f>
        <v>27272.727272727272</v>
      </c>
      <c r="G40" s="39"/>
      <c r="H40" s="39">
        <f t="shared" ref="H40:H45" si="3">H39+F40</f>
        <v>-72727.272727272735</v>
      </c>
      <c r="I40" s="39"/>
    </row>
    <row r="41" spans="1:9" x14ac:dyDescent="0.25">
      <c r="A41" s="23">
        <v>2</v>
      </c>
      <c r="B41" s="39">
        <v>30000</v>
      </c>
      <c r="C41" s="39"/>
      <c r="D41" s="39">
        <f t="shared" si="1"/>
        <v>-40000</v>
      </c>
      <c r="E41" s="39"/>
      <c r="F41" s="39">
        <f t="shared" si="2"/>
        <v>24793.388429752064</v>
      </c>
      <c r="G41" s="39"/>
      <c r="H41" s="39">
        <f t="shared" si="3"/>
        <v>-47933.884297520672</v>
      </c>
      <c r="I41" s="39"/>
    </row>
    <row r="42" spans="1:9" x14ac:dyDescent="0.25">
      <c r="A42" s="23">
        <v>3</v>
      </c>
      <c r="B42" s="39">
        <v>30000</v>
      </c>
      <c r="C42" s="39"/>
      <c r="D42" s="39">
        <f t="shared" si="1"/>
        <v>-10000</v>
      </c>
      <c r="E42" s="39"/>
      <c r="F42" s="39">
        <f t="shared" si="2"/>
        <v>22539.444027047324</v>
      </c>
      <c r="G42" s="39"/>
      <c r="H42" s="39">
        <f t="shared" si="3"/>
        <v>-25394.440270473347</v>
      </c>
      <c r="I42" s="39"/>
    </row>
    <row r="43" spans="1:9" x14ac:dyDescent="0.25">
      <c r="A43" s="23">
        <v>4</v>
      </c>
      <c r="B43" s="39">
        <v>33000</v>
      </c>
      <c r="C43" s="39"/>
      <c r="D43" s="39">
        <f t="shared" si="1"/>
        <v>23000</v>
      </c>
      <c r="E43" s="39"/>
      <c r="F43" s="39">
        <f t="shared" si="2"/>
        <v>22539.444027047328</v>
      </c>
      <c r="G43" s="39"/>
      <c r="H43" s="39">
        <f t="shared" si="3"/>
        <v>-2854.9962434260196</v>
      </c>
      <c r="I43" s="39"/>
    </row>
    <row r="44" spans="1:9" x14ac:dyDescent="0.25">
      <c r="A44" s="23">
        <v>5</v>
      </c>
      <c r="B44" s="39">
        <v>33000</v>
      </c>
      <c r="C44" s="39"/>
      <c r="D44" s="39">
        <f t="shared" si="1"/>
        <v>56000</v>
      </c>
      <c r="E44" s="39"/>
      <c r="F44" s="39">
        <f t="shared" si="2"/>
        <v>20490.403660952114</v>
      </c>
      <c r="G44" s="39"/>
      <c r="H44" s="39">
        <f t="shared" si="3"/>
        <v>17635.407417526094</v>
      </c>
      <c r="I44" s="39"/>
    </row>
    <row r="45" spans="1:9" x14ac:dyDescent="0.25">
      <c r="A45" s="23">
        <v>6</v>
      </c>
      <c r="B45" s="39">
        <v>33000</v>
      </c>
      <c r="C45" s="39"/>
      <c r="D45" s="39">
        <f t="shared" si="1"/>
        <v>89000</v>
      </c>
      <c r="E45" s="39"/>
      <c r="F45" s="39">
        <f t="shared" si="2"/>
        <v>18627.639691774646</v>
      </c>
      <c r="G45" s="39"/>
      <c r="H45" s="39">
        <f t="shared" si="3"/>
        <v>36263.047109300736</v>
      </c>
      <c r="I45" s="39"/>
    </row>
    <row r="47" spans="1:9" x14ac:dyDescent="0.25">
      <c r="A47" t="s">
        <v>31</v>
      </c>
      <c r="B47" t="s">
        <v>32</v>
      </c>
      <c r="C47" s="22">
        <v>0.1</v>
      </c>
    </row>
    <row r="48" spans="1:9" x14ac:dyDescent="0.25">
      <c r="A48" s="23" t="s">
        <v>1</v>
      </c>
      <c r="B48" s="41" t="s">
        <v>2</v>
      </c>
      <c r="C48" s="41"/>
      <c r="D48" s="41" t="s">
        <v>3</v>
      </c>
      <c r="E48" s="41"/>
      <c r="F48" s="41" t="s">
        <v>4</v>
      </c>
      <c r="G48" s="41"/>
      <c r="H48" s="41" t="s">
        <v>9</v>
      </c>
      <c r="I48" s="41"/>
    </row>
    <row r="49" spans="1:9" x14ac:dyDescent="0.25">
      <c r="A49" s="23">
        <v>0</v>
      </c>
      <c r="B49" s="39">
        <v>-100000</v>
      </c>
      <c r="C49" s="39"/>
      <c r="D49" s="39">
        <f>B49</f>
        <v>-100000</v>
      </c>
      <c r="E49" s="39"/>
      <c r="F49" s="39">
        <f>B49</f>
        <v>-100000</v>
      </c>
      <c r="G49" s="39"/>
      <c r="H49" s="39">
        <f>B49</f>
        <v>-100000</v>
      </c>
      <c r="I49" s="39"/>
    </row>
    <row r="50" spans="1:9" x14ac:dyDescent="0.25">
      <c r="A50" s="23">
        <v>1</v>
      </c>
      <c r="B50" s="39">
        <v>33000</v>
      </c>
      <c r="C50" s="39"/>
      <c r="D50" s="39">
        <f t="shared" ref="D50:D55" si="4">D49+B50</f>
        <v>-67000</v>
      </c>
      <c r="E50" s="39"/>
      <c r="F50" s="39">
        <f t="shared" ref="F50:F55" si="5">B50/(1+$C$37)^A50</f>
        <v>29999.999999999996</v>
      </c>
      <c r="G50" s="39"/>
      <c r="H50" s="39">
        <f t="shared" ref="H50:H55" si="6">H49+F50</f>
        <v>-70000</v>
      </c>
      <c r="I50" s="39"/>
    </row>
    <row r="51" spans="1:9" x14ac:dyDescent="0.25">
      <c r="A51" s="23">
        <v>2</v>
      </c>
      <c r="B51" s="39">
        <v>33000</v>
      </c>
      <c r="C51" s="39"/>
      <c r="D51" s="39">
        <f t="shared" si="4"/>
        <v>-34000</v>
      </c>
      <c r="E51" s="39"/>
      <c r="F51" s="39">
        <f t="shared" si="5"/>
        <v>27272.727272727268</v>
      </c>
      <c r="G51" s="39"/>
      <c r="H51" s="39">
        <f t="shared" si="6"/>
        <v>-42727.272727272735</v>
      </c>
      <c r="I51" s="39"/>
    </row>
    <row r="52" spans="1:9" x14ac:dyDescent="0.25">
      <c r="A52" s="23">
        <v>3</v>
      </c>
      <c r="B52" s="39">
        <v>25000</v>
      </c>
      <c r="C52" s="39"/>
      <c r="D52" s="39">
        <f t="shared" si="4"/>
        <v>-9000</v>
      </c>
      <c r="E52" s="39"/>
      <c r="F52" s="39">
        <f t="shared" si="5"/>
        <v>18782.870022539439</v>
      </c>
      <c r="G52" s="39"/>
      <c r="H52" s="39">
        <f t="shared" si="6"/>
        <v>-23944.402704733297</v>
      </c>
      <c r="I52" s="39"/>
    </row>
    <row r="53" spans="1:9" x14ac:dyDescent="0.25">
      <c r="A53" s="23">
        <v>4</v>
      </c>
      <c r="B53" s="39">
        <v>25000</v>
      </c>
      <c r="C53" s="39"/>
      <c r="D53" s="39">
        <f t="shared" si="4"/>
        <v>16000</v>
      </c>
      <c r="E53" s="39"/>
      <c r="F53" s="39">
        <f t="shared" si="5"/>
        <v>17075.336384126764</v>
      </c>
      <c r="G53" s="39"/>
      <c r="H53" s="39">
        <f t="shared" si="6"/>
        <v>-6869.0663206065328</v>
      </c>
      <c r="I53" s="39"/>
    </row>
    <row r="54" spans="1:9" x14ac:dyDescent="0.25">
      <c r="A54" s="23">
        <v>5</v>
      </c>
      <c r="B54" s="39">
        <v>33000</v>
      </c>
      <c r="C54" s="39"/>
      <c r="D54" s="39">
        <f t="shared" si="4"/>
        <v>49000</v>
      </c>
      <c r="E54" s="39"/>
      <c r="F54" s="39">
        <f t="shared" si="5"/>
        <v>20490.403660952114</v>
      </c>
      <c r="G54" s="39"/>
      <c r="H54" s="39">
        <f t="shared" si="6"/>
        <v>13621.337340345581</v>
      </c>
      <c r="I54" s="39"/>
    </row>
    <row r="55" spans="1:9" x14ac:dyDescent="0.25">
      <c r="A55" s="23">
        <v>6</v>
      </c>
      <c r="B55" s="39">
        <v>33000</v>
      </c>
      <c r="C55" s="39"/>
      <c r="D55" s="39">
        <f t="shared" si="4"/>
        <v>82000</v>
      </c>
      <c r="E55" s="39"/>
      <c r="F55" s="39">
        <f t="shared" si="5"/>
        <v>18627.639691774646</v>
      </c>
      <c r="G55" s="39"/>
      <c r="H55" s="39">
        <f t="shared" si="6"/>
        <v>32248.977032120227</v>
      </c>
      <c r="I55" s="39"/>
    </row>
    <row r="57" spans="1:9" x14ac:dyDescent="0.25">
      <c r="A57" s="25" t="s">
        <v>33</v>
      </c>
      <c r="B57" s="26">
        <f>IRR(B49:C55)</f>
        <v>0.20511074176588906</v>
      </c>
      <c r="C57" t="s">
        <v>31</v>
      </c>
    </row>
    <row r="58" spans="1:9" x14ac:dyDescent="0.25">
      <c r="A58" t="s">
        <v>13</v>
      </c>
      <c r="B58" s="22">
        <f>SUM(F50:G55)/-D49</f>
        <v>1.3224897703212022</v>
      </c>
    </row>
  </sheetData>
  <mergeCells count="127">
    <mergeCell ref="B2:C2"/>
    <mergeCell ref="D2:E2"/>
    <mergeCell ref="F2:G2"/>
    <mergeCell ref="H2:I2"/>
    <mergeCell ref="B3:C3"/>
    <mergeCell ref="D3:E3"/>
    <mergeCell ref="F3:G3"/>
    <mergeCell ref="H3:I3"/>
    <mergeCell ref="B6:C6"/>
    <mergeCell ref="D6:E6"/>
    <mergeCell ref="F6:G6"/>
    <mergeCell ref="H6:I6"/>
    <mergeCell ref="B7:C7"/>
    <mergeCell ref="D7:E7"/>
    <mergeCell ref="F7:G7"/>
    <mergeCell ref="H7:I7"/>
    <mergeCell ref="B4:C4"/>
    <mergeCell ref="D4:E4"/>
    <mergeCell ref="F4:G4"/>
    <mergeCell ref="H4:I4"/>
    <mergeCell ref="B5:C5"/>
    <mergeCell ref="D5:E5"/>
    <mergeCell ref="F5:G5"/>
    <mergeCell ref="H5:I5"/>
    <mergeCell ref="A17:C17"/>
    <mergeCell ref="A18:C18"/>
    <mergeCell ref="A19:C19"/>
    <mergeCell ref="A20:C20"/>
    <mergeCell ref="B8:C8"/>
    <mergeCell ref="D8:E8"/>
    <mergeCell ref="F8:G8"/>
    <mergeCell ref="H8:I8"/>
    <mergeCell ref="A14:B14"/>
    <mergeCell ref="D15:G15"/>
    <mergeCell ref="D27:E27"/>
    <mergeCell ref="F27:G27"/>
    <mergeCell ref="H27:I27"/>
    <mergeCell ref="B28:C28"/>
    <mergeCell ref="D28:E28"/>
    <mergeCell ref="F28:G28"/>
    <mergeCell ref="H28:I28"/>
    <mergeCell ref="A21:C21"/>
    <mergeCell ref="A22:C22"/>
    <mergeCell ref="A23:C23"/>
    <mergeCell ref="A24:C24"/>
    <mergeCell ref="A25:C25"/>
    <mergeCell ref="B27:C27"/>
    <mergeCell ref="B31:C31"/>
    <mergeCell ref="D31:E31"/>
    <mergeCell ref="F31:G31"/>
    <mergeCell ref="H31:I31"/>
    <mergeCell ref="B32:C32"/>
    <mergeCell ref="D32:E32"/>
    <mergeCell ref="F32:G32"/>
    <mergeCell ref="H32:I32"/>
    <mergeCell ref="B29:C29"/>
    <mergeCell ref="D29:E29"/>
    <mergeCell ref="F29:G29"/>
    <mergeCell ref="H29:I29"/>
    <mergeCell ref="B30:C30"/>
    <mergeCell ref="D30:E30"/>
    <mergeCell ref="F30:G30"/>
    <mergeCell ref="H30:I30"/>
    <mergeCell ref="B40:C40"/>
    <mergeCell ref="D40:E40"/>
    <mergeCell ref="F40:G40"/>
    <mergeCell ref="H40:I40"/>
    <mergeCell ref="B41:C41"/>
    <mergeCell ref="D41:E41"/>
    <mergeCell ref="F41:G41"/>
    <mergeCell ref="H41:I41"/>
    <mergeCell ref="B38:C38"/>
    <mergeCell ref="D38:E38"/>
    <mergeCell ref="F38:G38"/>
    <mergeCell ref="H38:I38"/>
    <mergeCell ref="B39:C39"/>
    <mergeCell ref="D39:E39"/>
    <mergeCell ref="F39:G39"/>
    <mergeCell ref="H39:I39"/>
    <mergeCell ref="B44:C44"/>
    <mergeCell ref="D44:E44"/>
    <mergeCell ref="F44:G44"/>
    <mergeCell ref="H44:I44"/>
    <mergeCell ref="B45:C45"/>
    <mergeCell ref="D45:E45"/>
    <mergeCell ref="F45:G45"/>
    <mergeCell ref="H45:I45"/>
    <mergeCell ref="B42:C42"/>
    <mergeCell ref="D42:E42"/>
    <mergeCell ref="F42:G42"/>
    <mergeCell ref="H42:I42"/>
    <mergeCell ref="B43:C43"/>
    <mergeCell ref="D43:E43"/>
    <mergeCell ref="F43:G43"/>
    <mergeCell ref="H43:I43"/>
    <mergeCell ref="B50:C50"/>
    <mergeCell ref="D50:E50"/>
    <mergeCell ref="F50:G50"/>
    <mergeCell ref="H50:I50"/>
    <mergeCell ref="B51:C51"/>
    <mergeCell ref="D51:E51"/>
    <mergeCell ref="F51:G51"/>
    <mergeCell ref="H51:I51"/>
    <mergeCell ref="B48:C48"/>
    <mergeCell ref="D48:E48"/>
    <mergeCell ref="F48:G48"/>
    <mergeCell ref="H48:I48"/>
    <mergeCell ref="B49:C49"/>
    <mergeCell ref="D49:E49"/>
    <mergeCell ref="F49:G49"/>
    <mergeCell ref="H49:I49"/>
    <mergeCell ref="B54:C54"/>
    <mergeCell ref="D54:E54"/>
    <mergeCell ref="F54:G54"/>
    <mergeCell ref="H54:I54"/>
    <mergeCell ref="B55:C55"/>
    <mergeCell ref="D55:E55"/>
    <mergeCell ref="F55:G55"/>
    <mergeCell ref="H55:I55"/>
    <mergeCell ref="B52:C52"/>
    <mergeCell ref="D52:E52"/>
    <mergeCell ref="F52:G52"/>
    <mergeCell ref="H52:I52"/>
    <mergeCell ref="B53:C53"/>
    <mergeCell ref="D53:E53"/>
    <mergeCell ref="F53:G53"/>
    <mergeCell ref="H53:I5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Questionario</vt:lpstr>
      <vt:lpstr>prova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layla</dc:creator>
  <cp:lastModifiedBy>layla</cp:lastModifiedBy>
  <dcterms:created xsi:type="dcterms:W3CDTF">2021-05-31T19:29:35Z</dcterms:created>
  <dcterms:modified xsi:type="dcterms:W3CDTF">2021-06-17T18:13:05Z</dcterms:modified>
</cp:coreProperties>
</file>