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8_{3D88907B-9C0D-42B6-B17E-152D7CC2542C}" xr6:coauthVersionLast="47" xr6:coauthVersionMax="47" xr10:uidLastSave="{00000000-0000-0000-0000-000000000000}"/>
  <bookViews>
    <workbookView xWindow="-120" yWindow="-120" windowWidth="20730" windowHeight="11160" xr2:uid="{1F179F0B-7D51-48A0-B9AD-3C71EAD2FF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44" i="1"/>
  <c r="F42" i="1"/>
  <c r="F41" i="1"/>
  <c r="F40" i="1"/>
  <c r="F39" i="1"/>
  <c r="H38" i="1"/>
  <c r="F38" i="1"/>
  <c r="D38" i="1"/>
  <c r="D39" i="1" s="1"/>
  <c r="D40" i="1" s="1"/>
  <c r="D41" i="1" s="1"/>
  <c r="D42" i="1" s="1"/>
  <c r="I16" i="1"/>
  <c r="J16" i="1" s="1"/>
  <c r="K16" i="1" s="1"/>
  <c r="I15" i="1"/>
  <c r="J15" i="1" s="1"/>
  <c r="K15" i="1" s="1"/>
  <c r="B66" i="1"/>
  <c r="F65" i="1"/>
  <c r="F64" i="1"/>
  <c r="F63" i="1"/>
  <c r="F62" i="1"/>
  <c r="F61" i="1"/>
  <c r="F60" i="1"/>
  <c r="H59" i="1"/>
  <c r="F59" i="1"/>
  <c r="D59" i="1"/>
  <c r="D60" i="1" s="1"/>
  <c r="D61" i="1" s="1"/>
  <c r="D62" i="1" s="1"/>
  <c r="D63" i="1" s="1"/>
  <c r="D64" i="1" s="1"/>
  <c r="D65" i="1" s="1"/>
  <c r="F55" i="1"/>
  <c r="F54" i="1"/>
  <c r="F53" i="1"/>
  <c r="F52" i="1"/>
  <c r="F51" i="1"/>
  <c r="F50" i="1"/>
  <c r="H49" i="1"/>
  <c r="F49" i="1"/>
  <c r="D49" i="1"/>
  <c r="D50" i="1" s="1"/>
  <c r="D51" i="1" s="1"/>
  <c r="D52" i="1" s="1"/>
  <c r="D53" i="1" s="1"/>
  <c r="D54" i="1" s="1"/>
  <c r="D55" i="1" s="1"/>
  <c r="B34" i="1"/>
  <c r="F32" i="1"/>
  <c r="F31" i="1"/>
  <c r="F30" i="1"/>
  <c r="F29" i="1"/>
  <c r="H28" i="1"/>
  <c r="F28" i="1"/>
  <c r="D28" i="1"/>
  <c r="D29" i="1" s="1"/>
  <c r="D30" i="1" s="1"/>
  <c r="D31" i="1" s="1"/>
  <c r="D32" i="1" s="1"/>
  <c r="G21" i="1"/>
  <c r="F21" i="1"/>
  <c r="E21" i="1"/>
  <c r="D21" i="1"/>
  <c r="F8" i="1"/>
  <c r="F7" i="1"/>
  <c r="F6" i="1"/>
  <c r="F5" i="1"/>
  <c r="F4" i="1"/>
  <c r="H3" i="1"/>
  <c r="F3" i="1"/>
  <c r="D3" i="1"/>
  <c r="D4" i="1" s="1"/>
  <c r="D5" i="1" s="1"/>
  <c r="H4" i="1" l="1"/>
  <c r="H5" i="1" s="1"/>
  <c r="H6" i="1" s="1"/>
  <c r="H50" i="1"/>
  <c r="H51" i="1" s="1"/>
  <c r="H52" i="1" s="1"/>
  <c r="H53" i="1" s="1"/>
  <c r="H54" i="1" s="1"/>
  <c r="H55" i="1" s="1"/>
  <c r="H60" i="1"/>
  <c r="H61" i="1" s="1"/>
  <c r="H62" i="1" s="1"/>
  <c r="H63" i="1" s="1"/>
  <c r="H64" i="1" s="1"/>
  <c r="H65" i="1" s="1"/>
  <c r="H39" i="1"/>
  <c r="H40" i="1" s="1"/>
  <c r="H41" i="1" s="1"/>
  <c r="H42" i="1" s="1"/>
  <c r="E44" i="1" s="1"/>
  <c r="H29" i="1"/>
  <c r="H30" i="1" s="1"/>
  <c r="H31" i="1" s="1"/>
  <c r="H32" i="1" s="1"/>
  <c r="E34" i="1" s="1"/>
  <c r="B68" i="1"/>
  <c r="B10" i="1"/>
  <c r="D6" i="1"/>
  <c r="D7" i="1" s="1"/>
  <c r="D8" i="1" s="1"/>
  <c r="B11" i="1"/>
  <c r="H7" i="1"/>
  <c r="H8" i="1" s="1"/>
  <c r="E22" i="1"/>
  <c r="E23" i="1" s="1"/>
  <c r="E25" i="1" s="1"/>
  <c r="F22" i="1"/>
  <c r="F23" i="1" s="1"/>
  <c r="F25" i="1" s="1"/>
  <c r="G22" i="1"/>
  <c r="G23" i="1" s="1"/>
  <c r="G25" i="1" s="1"/>
  <c r="D22" i="1"/>
  <c r="D23" i="1" s="1"/>
  <c r="D25" i="1" s="1"/>
</calcChain>
</file>

<file path=xl/sharedStrings.xml><?xml version="1.0" encoding="utf-8"?>
<sst xmlns="http://schemas.openxmlformats.org/spreadsheetml/2006/main" count="57" uniqueCount="30">
  <si>
    <t>TMA</t>
  </si>
  <si>
    <t>Anos</t>
  </si>
  <si>
    <t>Capital</t>
  </si>
  <si>
    <t>Saldo</t>
  </si>
  <si>
    <t>VP</t>
  </si>
  <si>
    <t>VP Acumulado</t>
  </si>
  <si>
    <t>PBS</t>
  </si>
  <si>
    <t>PBD</t>
  </si>
  <si>
    <t>Investimento</t>
  </si>
  <si>
    <t>Resultados Incrementais (em R$ 1.000)</t>
  </si>
  <si>
    <t xml:space="preserve">Ano 1 </t>
  </si>
  <si>
    <t>Ano 2</t>
  </si>
  <si>
    <t>Ano 3</t>
  </si>
  <si>
    <t>Ano 4</t>
  </si>
  <si>
    <t>Receitas de Vendas</t>
  </si>
  <si>
    <t>CPV</t>
  </si>
  <si>
    <t>Despesas Op. Des.</t>
  </si>
  <si>
    <t>Depreciação</t>
  </si>
  <si>
    <t>Lucro Bruto</t>
  </si>
  <si>
    <t>IR(34%)</t>
  </si>
  <si>
    <t>Lucro Op Líquido</t>
  </si>
  <si>
    <t>Fluxo de Caixa</t>
  </si>
  <si>
    <t>TIR</t>
  </si>
  <si>
    <t>VPL</t>
  </si>
  <si>
    <t>A</t>
  </si>
  <si>
    <t>B</t>
  </si>
  <si>
    <t>Taxa Int.</t>
  </si>
  <si>
    <t>IL</t>
  </si>
  <si>
    <t>Cálculo da depreciação</t>
  </si>
  <si>
    <t>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</si>
</sst>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_-;\-&quot;R$&quot;\ * #,##0.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/>
    <xf numFmtId="4" fontId="0" fillId="0" borderId="1" xfId="0" applyNumberFormat="1" applyBorder="1"/>
    <xf numFmtId="43" fontId="0" fillId="0" borderId="1" xfId="0" applyNumberFormat="1" applyBorder="1"/>
    <xf numFmtId="0" fontId="0" fillId="0" borderId="0" xfId="0" applyAlignment="1">
      <alignment horizontal="center"/>
    </xf>
    <xf numFmtId="44" fontId="0" fillId="0" borderId="0" xfId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4" borderId="1" xfId="0" applyFill="1" applyBorder="1"/>
    <xf numFmtId="10" fontId="0" fillId="4" borderId="1" xfId="0" applyNumberFormat="1" applyFill="1" applyBorder="1"/>
    <xf numFmtId="0" fontId="0" fillId="4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/>
    <xf numFmtId="9" fontId="0" fillId="0" borderId="2" xfId="2" applyFont="1" applyBorder="1"/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/>
    <xf numFmtId="9" fontId="0" fillId="4" borderId="1" xfId="2" applyFont="1" applyFill="1" applyBorder="1"/>
    <xf numFmtId="44" fontId="2" fillId="0" borderId="1" xfId="1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9" fontId="0" fillId="0" borderId="0" xfId="2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4724-A3B7-4DBB-99ED-6ECEA8A1E1A0}">
  <dimension ref="A1:S68"/>
  <sheetViews>
    <sheetView tabSelected="1" workbookViewId="0">
      <selection activeCell="D44" sqref="D44:E44"/>
    </sheetView>
  </sheetViews>
  <sheetFormatPr defaultRowHeight="15" x14ac:dyDescent="0.25"/>
  <cols>
    <col min="5" max="5" width="11" customWidth="1"/>
    <col min="9" max="10" width="14.28515625" bestFit="1" customWidth="1"/>
    <col min="11" max="11" width="10.5703125" bestFit="1" customWidth="1"/>
    <col min="15" max="15" width="10.5703125" bestFit="1" customWidth="1"/>
  </cols>
  <sheetData>
    <row r="1" spans="1:11" x14ac:dyDescent="0.25">
      <c r="A1" s="15">
        <v>1</v>
      </c>
      <c r="B1" s="12" t="s">
        <v>0</v>
      </c>
      <c r="C1" s="29">
        <v>0.1</v>
      </c>
    </row>
    <row r="2" spans="1:11" x14ac:dyDescent="0.25">
      <c r="A2" s="1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</row>
    <row r="3" spans="1:11" x14ac:dyDescent="0.25">
      <c r="A3" s="1">
        <v>0</v>
      </c>
      <c r="B3" s="3">
        <v>-95000</v>
      </c>
      <c r="C3" s="3"/>
      <c r="D3" s="3">
        <f>B3</f>
        <v>-95000</v>
      </c>
      <c r="E3" s="3"/>
      <c r="F3" s="3">
        <f>B3</f>
        <v>-95000</v>
      </c>
      <c r="G3" s="3"/>
      <c r="H3" s="3">
        <f>B3</f>
        <v>-95000</v>
      </c>
      <c r="I3" s="3"/>
    </row>
    <row r="4" spans="1:11" x14ac:dyDescent="0.25">
      <c r="A4" s="1">
        <v>1</v>
      </c>
      <c r="B4" s="3">
        <v>40000</v>
      </c>
      <c r="C4" s="3"/>
      <c r="D4" s="3">
        <f>D3+B4</f>
        <v>-55000</v>
      </c>
      <c r="E4" s="3"/>
      <c r="F4" s="3">
        <f>B4/(1+$C$1)^A4</f>
        <v>36363.63636363636</v>
      </c>
      <c r="G4" s="3"/>
      <c r="H4" s="3">
        <f>H3+F4</f>
        <v>-58636.36363636364</v>
      </c>
      <c r="I4" s="3"/>
    </row>
    <row r="5" spans="1:11" x14ac:dyDescent="0.25">
      <c r="A5" s="1">
        <v>2</v>
      </c>
      <c r="B5" s="3">
        <v>38000</v>
      </c>
      <c r="C5" s="3"/>
      <c r="D5" s="3">
        <f>D4+B5</f>
        <v>-17000</v>
      </c>
      <c r="E5" s="3"/>
      <c r="F5" s="3">
        <f>B5/(1+$C$1)^A5</f>
        <v>31404.958677685947</v>
      </c>
      <c r="G5" s="3"/>
      <c r="H5" s="3">
        <f>H4+F5</f>
        <v>-27231.404958677693</v>
      </c>
      <c r="I5" s="3"/>
    </row>
    <row r="6" spans="1:11" x14ac:dyDescent="0.25">
      <c r="A6" s="1">
        <v>3</v>
      </c>
      <c r="B6" s="3">
        <v>33000</v>
      </c>
      <c r="C6" s="3"/>
      <c r="D6" s="3">
        <f>D5+B6</f>
        <v>16000</v>
      </c>
      <c r="E6" s="3"/>
      <c r="F6" s="3">
        <f>B6/(1+$C$1)^A6</f>
        <v>24793.38842975206</v>
      </c>
      <c r="G6" s="3"/>
      <c r="H6" s="3">
        <f>H5+F6</f>
        <v>-2438.0165289256329</v>
      </c>
      <c r="I6" s="3"/>
    </row>
    <row r="7" spans="1:11" x14ac:dyDescent="0.25">
      <c r="A7" s="1">
        <v>4</v>
      </c>
      <c r="B7" s="3">
        <v>9000</v>
      </c>
      <c r="C7" s="3"/>
      <c r="D7" s="3">
        <f>D6+B7</f>
        <v>25000</v>
      </c>
      <c r="E7" s="3"/>
      <c r="F7" s="3">
        <f>B7/(1+$C$1)^A7</f>
        <v>6147.1210982856346</v>
      </c>
      <c r="G7" s="3"/>
      <c r="H7" s="3">
        <f>H6+F7</f>
        <v>3709.1045693600017</v>
      </c>
      <c r="I7" s="3"/>
    </row>
    <row r="8" spans="1:11" x14ac:dyDescent="0.25">
      <c r="A8" s="1">
        <v>5</v>
      </c>
      <c r="B8" s="3">
        <v>18000</v>
      </c>
      <c r="C8" s="3"/>
      <c r="D8" s="3">
        <f>D7+B8</f>
        <v>43000</v>
      </c>
      <c r="E8" s="3"/>
      <c r="F8" s="3">
        <f>B8/(1+$C$1)^A8</f>
        <v>11176.583815064789</v>
      </c>
      <c r="G8" s="3"/>
      <c r="H8" s="3">
        <f>H7+F8</f>
        <v>14885.68838442479</v>
      </c>
      <c r="I8" s="3"/>
    </row>
    <row r="10" spans="1:11" x14ac:dyDescent="0.25">
      <c r="A10" s="4" t="s">
        <v>6</v>
      </c>
      <c r="B10" s="5">
        <f>-D5/B6+A5</f>
        <v>2.5151515151515151</v>
      </c>
      <c r="C10" s="6"/>
    </row>
    <row r="11" spans="1:11" x14ac:dyDescent="0.25">
      <c r="A11" s="4" t="s">
        <v>7</v>
      </c>
      <c r="B11" s="7">
        <f>A6-H6/F7</f>
        <v>3.3966111111111132</v>
      </c>
    </row>
    <row r="13" spans="1:11" x14ac:dyDescent="0.25">
      <c r="A13" s="17">
        <v>2</v>
      </c>
      <c r="H13" s="4" t="s">
        <v>0</v>
      </c>
      <c r="I13" s="23">
        <v>0.1</v>
      </c>
    </row>
    <row r="14" spans="1:11" x14ac:dyDescent="0.25">
      <c r="A14" s="2" t="s">
        <v>8</v>
      </c>
      <c r="B14" s="2"/>
      <c r="C14" s="3">
        <v>1200000</v>
      </c>
      <c r="D14" s="3"/>
      <c r="I14" s="24" t="s">
        <v>28</v>
      </c>
      <c r="J14" s="24"/>
    </row>
    <row r="15" spans="1:11" x14ac:dyDescent="0.25">
      <c r="A15" s="2" t="s">
        <v>9</v>
      </c>
      <c r="B15" s="2"/>
      <c r="C15" s="2"/>
      <c r="D15" s="2"/>
      <c r="E15" s="2"/>
      <c r="F15" s="2"/>
      <c r="G15" s="21"/>
      <c r="H15" s="25">
        <v>0.3</v>
      </c>
      <c r="I15" s="22">
        <f>C14*H15</f>
        <v>360000</v>
      </c>
      <c r="J15" s="22">
        <f>I15/4</f>
        <v>90000</v>
      </c>
      <c r="K15" s="22">
        <f>J15/1000</f>
        <v>90</v>
      </c>
    </row>
    <row r="16" spans="1:11" x14ac:dyDescent="0.25">
      <c r="A16" s="19"/>
      <c r="B16" s="19"/>
      <c r="C16" s="20"/>
      <c r="D16" s="18" t="s">
        <v>10</v>
      </c>
      <c r="E16" s="18" t="s">
        <v>11</v>
      </c>
      <c r="F16" s="18" t="s">
        <v>12</v>
      </c>
      <c r="G16" s="18" t="s">
        <v>13</v>
      </c>
      <c r="H16" s="25">
        <v>0.7</v>
      </c>
      <c r="I16" s="22">
        <f>C14*H16</f>
        <v>840000</v>
      </c>
      <c r="J16" s="22">
        <f>I16/4</f>
        <v>210000</v>
      </c>
      <c r="K16" s="22">
        <f>J16/1000</f>
        <v>210</v>
      </c>
    </row>
    <row r="17" spans="1:9" x14ac:dyDescent="0.25">
      <c r="A17" s="8" t="s">
        <v>14</v>
      </c>
      <c r="B17" s="8"/>
      <c r="C17" s="8"/>
      <c r="D17" s="9">
        <v>3100</v>
      </c>
      <c r="E17" s="9">
        <v>3400</v>
      </c>
      <c r="F17" s="9">
        <v>3700</v>
      </c>
      <c r="G17" s="9">
        <v>3900</v>
      </c>
    </row>
    <row r="18" spans="1:9" x14ac:dyDescent="0.25">
      <c r="A18" s="8" t="s">
        <v>15</v>
      </c>
      <c r="B18" s="8"/>
      <c r="C18" s="8"/>
      <c r="D18" s="9">
        <v>1680</v>
      </c>
      <c r="E18" s="9">
        <v>1800</v>
      </c>
      <c r="F18" s="9">
        <v>1900</v>
      </c>
      <c r="G18" s="9">
        <v>2050</v>
      </c>
    </row>
    <row r="19" spans="1:9" x14ac:dyDescent="0.25">
      <c r="A19" s="8" t="s">
        <v>16</v>
      </c>
      <c r="B19" s="8"/>
      <c r="C19" s="8"/>
      <c r="D19" s="9">
        <v>714</v>
      </c>
      <c r="E19" s="9">
        <v>780</v>
      </c>
      <c r="F19" s="9">
        <v>820</v>
      </c>
      <c r="G19" s="9">
        <v>874</v>
      </c>
    </row>
    <row r="20" spans="1:9" x14ac:dyDescent="0.25">
      <c r="A20" s="2" t="s">
        <v>17</v>
      </c>
      <c r="B20" s="2"/>
      <c r="C20" s="2"/>
      <c r="D20" s="10">
        <v>210</v>
      </c>
      <c r="E20" s="10">
        <v>210</v>
      </c>
      <c r="F20" s="10">
        <v>210</v>
      </c>
      <c r="G20" s="10">
        <v>210</v>
      </c>
    </row>
    <row r="21" spans="1:9" x14ac:dyDescent="0.25">
      <c r="A21" s="2" t="s">
        <v>18</v>
      </c>
      <c r="B21" s="2"/>
      <c r="C21" s="2"/>
      <c r="D21" s="10">
        <f>D17-D18-D19-D20</f>
        <v>496</v>
      </c>
      <c r="E21" s="10">
        <f>E17-E18-E19-E20</f>
        <v>610</v>
      </c>
      <c r="F21" s="10">
        <f>F17-F18-F19-F20</f>
        <v>770</v>
      </c>
      <c r="G21" s="10">
        <f>G17-G18-G19-G20</f>
        <v>766</v>
      </c>
    </row>
    <row r="22" spans="1:9" x14ac:dyDescent="0.25">
      <c r="A22" s="2" t="s">
        <v>19</v>
      </c>
      <c r="B22" s="2"/>
      <c r="C22" s="2"/>
      <c r="D22" s="10">
        <f>D21*34%</f>
        <v>168.64000000000001</v>
      </c>
      <c r="E22" s="10">
        <f>E21*34%</f>
        <v>207.4</v>
      </c>
      <c r="F22" s="10">
        <f>F21*34%</f>
        <v>261.8</v>
      </c>
      <c r="G22" s="10">
        <f>G21*34%</f>
        <v>260.44</v>
      </c>
    </row>
    <row r="23" spans="1:9" x14ac:dyDescent="0.25">
      <c r="A23" s="2" t="s">
        <v>20</v>
      </c>
      <c r="B23" s="2"/>
      <c r="C23" s="2"/>
      <c r="D23" s="10">
        <f>D21-D22</f>
        <v>327.36</v>
      </c>
      <c r="E23" s="10">
        <f>E21-E22</f>
        <v>402.6</v>
      </c>
      <c r="F23" s="10">
        <f>F21-F22</f>
        <v>508.2</v>
      </c>
      <c r="G23" s="10">
        <f>G21-G22</f>
        <v>505.56</v>
      </c>
    </row>
    <row r="24" spans="1:9" x14ac:dyDescent="0.25">
      <c r="A24" s="2" t="s">
        <v>17</v>
      </c>
      <c r="B24" s="2"/>
      <c r="C24" s="2"/>
      <c r="D24" s="10">
        <v>210</v>
      </c>
      <c r="E24" s="10">
        <v>210</v>
      </c>
      <c r="F24" s="10">
        <v>210</v>
      </c>
      <c r="G24" s="10">
        <v>210</v>
      </c>
    </row>
    <row r="25" spans="1:9" x14ac:dyDescent="0.25">
      <c r="A25" s="2" t="s">
        <v>21</v>
      </c>
      <c r="B25" s="2"/>
      <c r="C25" s="2"/>
      <c r="D25" s="11">
        <f>D23+D24</f>
        <v>537.36</v>
      </c>
      <c r="E25" s="11">
        <f>E23+E24</f>
        <v>612.6</v>
      </c>
      <c r="F25" s="11">
        <f>F23+F24</f>
        <v>718.2</v>
      </c>
      <c r="G25" s="11">
        <f>G23+G24</f>
        <v>715.56</v>
      </c>
    </row>
    <row r="27" spans="1:9" x14ac:dyDescent="0.25">
      <c r="A27" s="1" t="s">
        <v>1</v>
      </c>
      <c r="B27" s="2" t="s">
        <v>2</v>
      </c>
      <c r="C27" s="2"/>
      <c r="D27" s="2" t="s">
        <v>3</v>
      </c>
      <c r="E27" s="2"/>
      <c r="F27" s="2" t="s">
        <v>4</v>
      </c>
      <c r="G27" s="2"/>
      <c r="H27" s="2" t="s">
        <v>5</v>
      </c>
      <c r="I27" s="2"/>
    </row>
    <row r="28" spans="1:9" x14ac:dyDescent="0.25">
      <c r="A28" s="1">
        <v>0</v>
      </c>
      <c r="B28" s="3">
        <v>-1200000</v>
      </c>
      <c r="C28" s="3"/>
      <c r="D28" s="3">
        <f>B28</f>
        <v>-1200000</v>
      </c>
      <c r="E28" s="3"/>
      <c r="F28" s="3">
        <f>B28</f>
        <v>-1200000</v>
      </c>
      <c r="G28" s="3"/>
      <c r="H28" s="3">
        <f>B28</f>
        <v>-1200000</v>
      </c>
      <c r="I28" s="3"/>
    </row>
    <row r="29" spans="1:9" x14ac:dyDescent="0.25">
      <c r="A29" s="1">
        <v>1</v>
      </c>
      <c r="B29" s="3">
        <v>537360</v>
      </c>
      <c r="C29" s="3"/>
      <c r="D29" s="3">
        <f>D28+B29</f>
        <v>-662640</v>
      </c>
      <c r="E29" s="3"/>
      <c r="F29" s="3">
        <f>B29/(1+$I$13)^A29</f>
        <v>488509.09090909088</v>
      </c>
      <c r="G29" s="3"/>
      <c r="H29" s="3">
        <f>H28+F29</f>
        <v>-711490.90909090918</v>
      </c>
      <c r="I29" s="3"/>
    </row>
    <row r="30" spans="1:9" x14ac:dyDescent="0.25">
      <c r="A30" s="1">
        <v>2</v>
      </c>
      <c r="B30" s="3">
        <v>612600</v>
      </c>
      <c r="C30" s="3"/>
      <c r="D30" s="3">
        <f>D29+B30</f>
        <v>-50040</v>
      </c>
      <c r="E30" s="3"/>
      <c r="F30" s="3">
        <f>B30/(1+$I$13)^A30</f>
        <v>506280.99173553713</v>
      </c>
      <c r="G30" s="3"/>
      <c r="H30" s="3">
        <f>H29+F30</f>
        <v>-205209.91735537205</v>
      </c>
      <c r="I30" s="3"/>
    </row>
    <row r="31" spans="1:9" x14ac:dyDescent="0.25">
      <c r="A31" s="1">
        <v>3</v>
      </c>
      <c r="B31" s="3">
        <v>718200</v>
      </c>
      <c r="C31" s="3"/>
      <c r="D31" s="3">
        <f>D30+B31</f>
        <v>668160</v>
      </c>
      <c r="E31" s="3"/>
      <c r="F31" s="3">
        <f>B31/(1+$I$13)^A31</f>
        <v>539594.29000751302</v>
      </c>
      <c r="G31" s="3"/>
      <c r="H31" s="3">
        <f>H30+F31</f>
        <v>334384.37265214097</v>
      </c>
      <c r="I31" s="3"/>
    </row>
    <row r="32" spans="1:9" x14ac:dyDescent="0.25">
      <c r="A32" s="1">
        <v>4</v>
      </c>
      <c r="B32" s="3">
        <v>715560</v>
      </c>
      <c r="C32" s="3"/>
      <c r="D32" s="3">
        <f>D31+B32</f>
        <v>1383720</v>
      </c>
      <c r="E32" s="3"/>
      <c r="F32" s="3">
        <f>B32/(1+$I$13)^A32</f>
        <v>488737.10812102986</v>
      </c>
      <c r="G32" s="3"/>
      <c r="H32" s="3">
        <f>H31+F32</f>
        <v>823121.48077317083</v>
      </c>
      <c r="I32" s="3"/>
    </row>
    <row r="33" spans="1:19" x14ac:dyDescent="0.25">
      <c r="A33" s="12"/>
      <c r="B33" s="13"/>
      <c r="C33" s="13"/>
      <c r="D33" s="13"/>
      <c r="E33" s="13"/>
      <c r="F33" s="13"/>
      <c r="G33" s="13"/>
      <c r="H33" s="13"/>
      <c r="I33" s="13"/>
    </row>
    <row r="34" spans="1:19" x14ac:dyDescent="0.25">
      <c r="A34" s="1" t="s">
        <v>22</v>
      </c>
      <c r="B34" s="30">
        <f>IRR(B28:C32)</f>
        <v>0.37053724538539412</v>
      </c>
      <c r="C34" s="13"/>
      <c r="D34" s="31" t="s">
        <v>23</v>
      </c>
      <c r="E34" s="31">
        <f>H32/1000</f>
        <v>823.12148077317079</v>
      </c>
      <c r="F34" s="13"/>
      <c r="G34" s="13"/>
      <c r="H34" s="27" t="s">
        <v>29</v>
      </c>
      <c r="I34" s="27"/>
    </row>
    <row r="35" spans="1:19" x14ac:dyDescent="0.25">
      <c r="A35" s="12"/>
      <c r="B35" s="14"/>
      <c r="C35" s="13"/>
      <c r="D35" s="13"/>
      <c r="E35" s="13"/>
      <c r="F35" s="13"/>
      <c r="G35" s="13"/>
      <c r="H35" s="27"/>
      <c r="I35" s="27"/>
      <c r="K35" s="12"/>
      <c r="L35" s="14"/>
      <c r="M35" s="13"/>
      <c r="N35" s="13"/>
      <c r="O35" s="13"/>
      <c r="P35" s="13"/>
      <c r="Q35" s="13"/>
      <c r="R35" s="13"/>
      <c r="S35" s="13"/>
    </row>
    <row r="36" spans="1:19" x14ac:dyDescent="0.25">
      <c r="A36" s="2" t="s">
        <v>8</v>
      </c>
      <c r="B36" s="2"/>
      <c r="C36" s="3">
        <f>1200000/1000</f>
        <v>1200</v>
      </c>
      <c r="D36" s="3"/>
      <c r="K36" s="12"/>
      <c r="L36" s="14"/>
      <c r="M36" s="13"/>
      <c r="N36" s="13"/>
      <c r="O36" s="13"/>
      <c r="P36" s="13"/>
      <c r="Q36" s="13"/>
      <c r="R36" s="13"/>
      <c r="S36" s="13"/>
    </row>
    <row r="37" spans="1:19" x14ac:dyDescent="0.25">
      <c r="A37" s="1" t="s">
        <v>1</v>
      </c>
      <c r="B37" s="2" t="s">
        <v>2</v>
      </c>
      <c r="C37" s="2"/>
      <c r="D37" s="2" t="s">
        <v>3</v>
      </c>
      <c r="E37" s="2"/>
      <c r="F37" s="2" t="s">
        <v>4</v>
      </c>
      <c r="G37" s="2"/>
      <c r="H37" s="2" t="s">
        <v>5</v>
      </c>
      <c r="I37" s="2"/>
      <c r="K37" s="12"/>
      <c r="L37" s="14"/>
      <c r="M37" s="13"/>
      <c r="N37" s="13"/>
      <c r="O37" s="13"/>
      <c r="P37" s="13"/>
      <c r="Q37" s="13"/>
      <c r="R37" s="13"/>
      <c r="S37" s="13"/>
    </row>
    <row r="38" spans="1:19" x14ac:dyDescent="0.25">
      <c r="A38" s="1">
        <v>0</v>
      </c>
      <c r="B38" s="3">
        <v>-1200</v>
      </c>
      <c r="C38" s="3"/>
      <c r="D38" s="3">
        <f>B38</f>
        <v>-1200</v>
      </c>
      <c r="E38" s="3"/>
      <c r="F38" s="3">
        <f>B38</f>
        <v>-1200</v>
      </c>
      <c r="G38" s="3"/>
      <c r="H38" s="3">
        <f>B38</f>
        <v>-1200</v>
      </c>
      <c r="I38" s="3"/>
      <c r="K38" s="12"/>
      <c r="L38" s="14"/>
      <c r="M38" s="13"/>
      <c r="N38" s="13"/>
      <c r="O38" s="13"/>
      <c r="P38" s="13"/>
      <c r="Q38" s="13"/>
      <c r="R38" s="13"/>
      <c r="S38" s="13"/>
    </row>
    <row r="39" spans="1:19" x14ac:dyDescent="0.25">
      <c r="A39" s="1">
        <v>1</v>
      </c>
      <c r="B39" s="3">
        <v>537.36</v>
      </c>
      <c r="C39" s="3"/>
      <c r="D39" s="3">
        <f>D38+B39</f>
        <v>-662.64</v>
      </c>
      <c r="E39" s="3"/>
      <c r="F39" s="3">
        <f>B39/(1+$I$13)^A39</f>
        <v>488.5090909090909</v>
      </c>
      <c r="G39" s="3"/>
      <c r="H39" s="3">
        <f>H38+F39</f>
        <v>-711.4909090909091</v>
      </c>
      <c r="I39" s="3"/>
      <c r="K39" s="12"/>
      <c r="L39" s="14"/>
      <c r="M39" s="13"/>
      <c r="N39" s="13"/>
      <c r="O39" s="13"/>
      <c r="P39" s="13"/>
      <c r="Q39" s="13"/>
      <c r="R39" s="13"/>
      <c r="S39" s="13"/>
    </row>
    <row r="40" spans="1:19" x14ac:dyDescent="0.25">
      <c r="A40" s="1">
        <v>2</v>
      </c>
      <c r="B40" s="3">
        <v>612.6</v>
      </c>
      <c r="C40" s="3"/>
      <c r="D40" s="3">
        <f>D39+B40</f>
        <v>-50.039999999999964</v>
      </c>
      <c r="E40" s="3"/>
      <c r="F40" s="3">
        <f>B40/(1+$I$13)^A40</f>
        <v>506.28099173553716</v>
      </c>
      <c r="G40" s="3"/>
      <c r="H40" s="3">
        <f>H39+F40</f>
        <v>-205.20991735537194</v>
      </c>
      <c r="I40" s="3"/>
      <c r="K40" s="12"/>
      <c r="L40" s="14"/>
      <c r="M40" s="13"/>
      <c r="N40" s="13"/>
      <c r="O40" s="13"/>
      <c r="P40" s="13"/>
      <c r="Q40" s="13"/>
      <c r="R40" s="13"/>
      <c r="S40" s="13"/>
    </row>
    <row r="41" spans="1:19" x14ac:dyDescent="0.25">
      <c r="A41" s="1">
        <v>3</v>
      </c>
      <c r="B41" s="3">
        <v>718.2</v>
      </c>
      <c r="C41" s="3"/>
      <c r="D41" s="3">
        <f>D40+B41</f>
        <v>668.16000000000008</v>
      </c>
      <c r="E41" s="3"/>
      <c r="F41" s="3">
        <f>B41/(1+$I$13)^A41</f>
        <v>539.594290007513</v>
      </c>
      <c r="G41" s="3"/>
      <c r="H41" s="3">
        <f>H40+F41</f>
        <v>334.38437265214105</v>
      </c>
      <c r="I41" s="3"/>
      <c r="K41" s="12"/>
      <c r="L41" s="14"/>
      <c r="M41" s="13"/>
      <c r="N41" s="13"/>
      <c r="O41" s="13"/>
      <c r="P41" s="13"/>
      <c r="Q41" s="13"/>
      <c r="R41" s="13"/>
      <c r="S41" s="13"/>
    </row>
    <row r="42" spans="1:19" x14ac:dyDescent="0.25">
      <c r="A42" s="1">
        <v>4</v>
      </c>
      <c r="B42" s="3">
        <v>715.56</v>
      </c>
      <c r="C42" s="3"/>
      <c r="D42" s="3">
        <f>D41+B42</f>
        <v>1383.72</v>
      </c>
      <c r="E42" s="3"/>
      <c r="F42" s="3">
        <f>B42/(1+$I$13)^A42</f>
        <v>488.73710812102979</v>
      </c>
      <c r="G42" s="3"/>
      <c r="H42" s="3">
        <f>H41+F42</f>
        <v>823.12148077317079</v>
      </c>
      <c r="I42" s="3"/>
      <c r="K42" s="12"/>
      <c r="L42" s="14"/>
      <c r="M42" s="13"/>
      <c r="N42" s="13"/>
      <c r="O42" s="13"/>
      <c r="P42" s="13"/>
      <c r="Q42" s="13"/>
      <c r="R42" s="13"/>
      <c r="S42" s="13"/>
    </row>
    <row r="43" spans="1:19" x14ac:dyDescent="0.25">
      <c r="A43" s="12"/>
      <c r="B43" s="13"/>
      <c r="C43" s="13"/>
      <c r="D43" s="13"/>
      <c r="E43" s="13"/>
      <c r="F43" s="13"/>
      <c r="G43" s="13"/>
      <c r="H43" s="13"/>
      <c r="I43" s="13"/>
      <c r="K43" s="12"/>
      <c r="L43" s="14"/>
      <c r="M43" s="13"/>
      <c r="N43" s="13"/>
      <c r="O43" s="13"/>
      <c r="P43" s="13"/>
      <c r="Q43" s="13"/>
      <c r="R43" s="13"/>
      <c r="S43" s="13"/>
    </row>
    <row r="44" spans="1:19" x14ac:dyDescent="0.25">
      <c r="A44" s="1" t="s">
        <v>22</v>
      </c>
      <c r="B44" s="30">
        <f>IRR(B38:C42)</f>
        <v>0.37053724538539412</v>
      </c>
      <c r="C44" s="13"/>
      <c r="D44" s="31" t="s">
        <v>23</v>
      </c>
      <c r="E44" s="31">
        <f>H42</f>
        <v>823.12148077317079</v>
      </c>
      <c r="F44" s="13"/>
      <c r="G44" s="13"/>
      <c r="H44" s="13"/>
      <c r="I44" s="13"/>
      <c r="K44" s="12"/>
      <c r="L44" s="14"/>
      <c r="M44" s="13"/>
      <c r="N44" s="13"/>
      <c r="O44" s="13"/>
      <c r="P44" s="13"/>
      <c r="Q44" s="13"/>
      <c r="R44" s="13"/>
      <c r="S44" s="13"/>
    </row>
    <row r="46" spans="1:19" x14ac:dyDescent="0.25">
      <c r="A46" s="17">
        <v>5</v>
      </c>
    </row>
    <row r="47" spans="1:19" x14ac:dyDescent="0.25">
      <c r="A47" s="1" t="s">
        <v>24</v>
      </c>
      <c r="B47" s="1" t="s">
        <v>0</v>
      </c>
      <c r="C47" s="28">
        <v>0.1</v>
      </c>
    </row>
    <row r="48" spans="1:19" x14ac:dyDescent="0.25">
      <c r="A48" s="1" t="s">
        <v>1</v>
      </c>
      <c r="B48" s="2" t="s">
        <v>2</v>
      </c>
      <c r="C48" s="2"/>
      <c r="D48" s="2" t="s">
        <v>3</v>
      </c>
      <c r="E48" s="2"/>
      <c r="F48" s="2" t="s">
        <v>4</v>
      </c>
      <c r="G48" s="2"/>
      <c r="H48" s="2" t="s">
        <v>5</v>
      </c>
      <c r="I48" s="2"/>
    </row>
    <row r="49" spans="1:9" x14ac:dyDescent="0.25">
      <c r="A49" s="1">
        <v>0</v>
      </c>
      <c r="B49" s="3">
        <v>-100000</v>
      </c>
      <c r="C49" s="3"/>
      <c r="D49" s="3">
        <f>B49</f>
        <v>-100000</v>
      </c>
      <c r="E49" s="3"/>
      <c r="F49" s="3">
        <f>B49</f>
        <v>-100000</v>
      </c>
      <c r="G49" s="3"/>
      <c r="H49" s="3">
        <f>B49</f>
        <v>-100000</v>
      </c>
      <c r="I49" s="3"/>
    </row>
    <row r="50" spans="1:9" x14ac:dyDescent="0.25">
      <c r="A50" s="1">
        <v>1</v>
      </c>
      <c r="B50" s="3">
        <v>30000</v>
      </c>
      <c r="C50" s="3"/>
      <c r="D50" s="3">
        <f t="shared" ref="D50:D55" si="0">D49+B50</f>
        <v>-70000</v>
      </c>
      <c r="E50" s="3"/>
      <c r="F50" s="3">
        <f t="shared" ref="F50:F55" si="1">B50/(1+$C$47)^A50</f>
        <v>27272.727272727272</v>
      </c>
      <c r="G50" s="3"/>
      <c r="H50" s="3">
        <f t="shared" ref="H50:H55" si="2">H49+F50</f>
        <v>-72727.272727272735</v>
      </c>
      <c r="I50" s="3"/>
    </row>
    <row r="51" spans="1:9" x14ac:dyDescent="0.25">
      <c r="A51" s="1">
        <v>2</v>
      </c>
      <c r="B51" s="3">
        <v>30000</v>
      </c>
      <c r="C51" s="3"/>
      <c r="D51" s="3">
        <f t="shared" si="0"/>
        <v>-40000</v>
      </c>
      <c r="E51" s="3"/>
      <c r="F51" s="3">
        <f t="shared" si="1"/>
        <v>24793.388429752064</v>
      </c>
      <c r="G51" s="3"/>
      <c r="H51" s="3">
        <f t="shared" si="2"/>
        <v>-47933.884297520672</v>
      </c>
      <c r="I51" s="3"/>
    </row>
    <row r="52" spans="1:9" x14ac:dyDescent="0.25">
      <c r="A52" s="1">
        <v>3</v>
      </c>
      <c r="B52" s="3">
        <v>30000</v>
      </c>
      <c r="C52" s="3"/>
      <c r="D52" s="3">
        <f t="shared" si="0"/>
        <v>-10000</v>
      </c>
      <c r="E52" s="3"/>
      <c r="F52" s="3">
        <f t="shared" si="1"/>
        <v>22539.444027047324</v>
      </c>
      <c r="G52" s="3"/>
      <c r="H52" s="3">
        <f t="shared" si="2"/>
        <v>-25394.440270473347</v>
      </c>
      <c r="I52" s="3"/>
    </row>
    <row r="53" spans="1:9" x14ac:dyDescent="0.25">
      <c r="A53" s="1">
        <v>4</v>
      </c>
      <c r="B53" s="3">
        <v>33000</v>
      </c>
      <c r="C53" s="3"/>
      <c r="D53" s="3">
        <f t="shared" si="0"/>
        <v>23000</v>
      </c>
      <c r="E53" s="3"/>
      <c r="F53" s="3">
        <f t="shared" si="1"/>
        <v>22539.444027047328</v>
      </c>
      <c r="G53" s="3"/>
      <c r="H53" s="3">
        <f t="shared" si="2"/>
        <v>-2854.9962434260196</v>
      </c>
      <c r="I53" s="3"/>
    </row>
    <row r="54" spans="1:9" x14ac:dyDescent="0.25">
      <c r="A54" s="1">
        <v>5</v>
      </c>
      <c r="B54" s="3">
        <v>33000</v>
      </c>
      <c r="C54" s="3"/>
      <c r="D54" s="3">
        <f t="shared" si="0"/>
        <v>56000</v>
      </c>
      <c r="E54" s="3"/>
      <c r="F54" s="3">
        <f t="shared" si="1"/>
        <v>20490.403660952114</v>
      </c>
      <c r="G54" s="3"/>
      <c r="H54" s="3">
        <f t="shared" si="2"/>
        <v>17635.407417526094</v>
      </c>
      <c r="I54" s="3"/>
    </row>
    <row r="55" spans="1:9" x14ac:dyDescent="0.25">
      <c r="A55" s="1">
        <v>6</v>
      </c>
      <c r="B55" s="3">
        <v>33000</v>
      </c>
      <c r="C55" s="3"/>
      <c r="D55" s="3">
        <f t="shared" si="0"/>
        <v>89000</v>
      </c>
      <c r="E55" s="3"/>
      <c r="F55" s="3">
        <f t="shared" si="1"/>
        <v>18627.639691774646</v>
      </c>
      <c r="G55" s="3"/>
      <c r="H55" s="3">
        <f t="shared" si="2"/>
        <v>36263.047109300736</v>
      </c>
      <c r="I55" s="3"/>
    </row>
    <row r="57" spans="1:9" x14ac:dyDescent="0.25">
      <c r="A57" s="12" t="s">
        <v>25</v>
      </c>
      <c r="B57" s="1" t="s">
        <v>0</v>
      </c>
      <c r="C57" s="28">
        <v>0.1</v>
      </c>
    </row>
    <row r="58" spans="1:9" x14ac:dyDescent="0.25">
      <c r="A58" s="1" t="s">
        <v>1</v>
      </c>
      <c r="B58" s="2" t="s">
        <v>2</v>
      </c>
      <c r="C58" s="2"/>
      <c r="D58" s="2" t="s">
        <v>3</v>
      </c>
      <c r="E58" s="2"/>
      <c r="F58" s="2" t="s">
        <v>4</v>
      </c>
      <c r="G58" s="2"/>
      <c r="H58" s="2" t="s">
        <v>5</v>
      </c>
      <c r="I58" s="2"/>
    </row>
    <row r="59" spans="1:9" x14ac:dyDescent="0.25">
      <c r="A59" s="1">
        <v>0</v>
      </c>
      <c r="B59" s="3">
        <v>-100000</v>
      </c>
      <c r="C59" s="3"/>
      <c r="D59" s="3">
        <f>B59</f>
        <v>-100000</v>
      </c>
      <c r="E59" s="3"/>
      <c r="F59" s="3">
        <f>B59</f>
        <v>-100000</v>
      </c>
      <c r="G59" s="3"/>
      <c r="H59" s="3">
        <f>B59</f>
        <v>-100000</v>
      </c>
      <c r="I59" s="3"/>
    </row>
    <row r="60" spans="1:9" x14ac:dyDescent="0.25">
      <c r="A60" s="1">
        <v>1</v>
      </c>
      <c r="B60" s="3">
        <v>33000</v>
      </c>
      <c r="C60" s="3"/>
      <c r="D60" s="3">
        <f t="shared" ref="D60:D65" si="3">D59+B60</f>
        <v>-67000</v>
      </c>
      <c r="E60" s="3"/>
      <c r="F60" s="3">
        <f t="shared" ref="F60:F65" si="4">B60/(1+$C$47)^A60</f>
        <v>29999.999999999996</v>
      </c>
      <c r="G60" s="3"/>
      <c r="H60" s="3">
        <f t="shared" ref="H60:H65" si="5">H59+F60</f>
        <v>-70000</v>
      </c>
      <c r="I60" s="3"/>
    </row>
    <row r="61" spans="1:9" x14ac:dyDescent="0.25">
      <c r="A61" s="1">
        <v>2</v>
      </c>
      <c r="B61" s="3">
        <v>33000</v>
      </c>
      <c r="C61" s="3"/>
      <c r="D61" s="3">
        <f t="shared" si="3"/>
        <v>-34000</v>
      </c>
      <c r="E61" s="3"/>
      <c r="F61" s="3">
        <f t="shared" si="4"/>
        <v>27272.727272727268</v>
      </c>
      <c r="G61" s="3"/>
      <c r="H61" s="3">
        <f t="shared" si="5"/>
        <v>-42727.272727272735</v>
      </c>
      <c r="I61" s="3"/>
    </row>
    <row r="62" spans="1:9" x14ac:dyDescent="0.25">
      <c r="A62" s="1">
        <v>3</v>
      </c>
      <c r="B62" s="3">
        <v>25000</v>
      </c>
      <c r="C62" s="3"/>
      <c r="D62" s="3">
        <f t="shared" si="3"/>
        <v>-9000</v>
      </c>
      <c r="E62" s="3"/>
      <c r="F62" s="3">
        <f t="shared" si="4"/>
        <v>18782.870022539439</v>
      </c>
      <c r="G62" s="3"/>
      <c r="H62" s="3">
        <f t="shared" si="5"/>
        <v>-23944.402704733297</v>
      </c>
      <c r="I62" s="3"/>
    </row>
    <row r="63" spans="1:9" x14ac:dyDescent="0.25">
      <c r="A63" s="1">
        <v>4</v>
      </c>
      <c r="B63" s="3">
        <v>25000</v>
      </c>
      <c r="C63" s="3"/>
      <c r="D63" s="3">
        <f t="shared" si="3"/>
        <v>16000</v>
      </c>
      <c r="E63" s="3"/>
      <c r="F63" s="3">
        <f t="shared" si="4"/>
        <v>17075.336384126764</v>
      </c>
      <c r="G63" s="3"/>
      <c r="H63" s="3">
        <f t="shared" si="5"/>
        <v>-6869.0663206065328</v>
      </c>
      <c r="I63" s="3"/>
    </row>
    <row r="64" spans="1:9" x14ac:dyDescent="0.25">
      <c r="A64" s="1">
        <v>5</v>
      </c>
      <c r="B64" s="3">
        <v>33000</v>
      </c>
      <c r="C64" s="3"/>
      <c r="D64" s="3">
        <f t="shared" si="3"/>
        <v>49000</v>
      </c>
      <c r="E64" s="3"/>
      <c r="F64" s="3">
        <f t="shared" si="4"/>
        <v>20490.403660952114</v>
      </c>
      <c r="G64" s="3"/>
      <c r="H64" s="3">
        <f t="shared" si="5"/>
        <v>13621.337340345581</v>
      </c>
      <c r="I64" s="3"/>
    </row>
    <row r="65" spans="1:9" x14ac:dyDescent="0.25">
      <c r="A65" s="1">
        <v>6</v>
      </c>
      <c r="B65" s="3">
        <v>33000</v>
      </c>
      <c r="C65" s="3"/>
      <c r="D65" s="3">
        <f t="shared" si="3"/>
        <v>82000</v>
      </c>
      <c r="E65" s="3"/>
      <c r="F65" s="3">
        <f t="shared" si="4"/>
        <v>18627.639691774646</v>
      </c>
      <c r="G65" s="3"/>
      <c r="H65" s="3">
        <f t="shared" si="5"/>
        <v>32248.977032120227</v>
      </c>
      <c r="I65" s="3"/>
    </row>
    <row r="66" spans="1:9" x14ac:dyDescent="0.25">
      <c r="A66" s="15" t="s">
        <v>26</v>
      </c>
      <c r="B66" s="16">
        <f>IRR(B59:C65)</f>
        <v>0.20511074176588906</v>
      </c>
    </row>
    <row r="68" spans="1:9" x14ac:dyDescent="0.25">
      <c r="A68" s="15" t="s">
        <v>27</v>
      </c>
      <c r="B68" s="26">
        <f>SUM(F60:G65)/-D59</f>
        <v>1.3224897703212022</v>
      </c>
    </row>
  </sheetData>
  <mergeCells count="157">
    <mergeCell ref="A36:B36"/>
    <mergeCell ref="C36:D36"/>
    <mergeCell ref="H34:I35"/>
    <mergeCell ref="B41:C41"/>
    <mergeCell ref="D41:E41"/>
    <mergeCell ref="F41:G41"/>
    <mergeCell ref="H41:I41"/>
    <mergeCell ref="B42:C42"/>
    <mergeCell ref="D42:E42"/>
    <mergeCell ref="F42:G42"/>
    <mergeCell ref="H42:I42"/>
    <mergeCell ref="B39:C39"/>
    <mergeCell ref="D39:E39"/>
    <mergeCell ref="F39:G39"/>
    <mergeCell ref="H39:I39"/>
    <mergeCell ref="B40:C40"/>
    <mergeCell ref="D40:E40"/>
    <mergeCell ref="F40:G40"/>
    <mergeCell ref="H40:I40"/>
    <mergeCell ref="B37:C37"/>
    <mergeCell ref="D37:E37"/>
    <mergeCell ref="F37:G37"/>
    <mergeCell ref="H37:I37"/>
    <mergeCell ref="B38:C38"/>
    <mergeCell ref="D38:E38"/>
    <mergeCell ref="F38:G38"/>
    <mergeCell ref="H38:I38"/>
    <mergeCell ref="B65:C65"/>
    <mergeCell ref="D65:E65"/>
    <mergeCell ref="F65:G65"/>
    <mergeCell ref="H65:I65"/>
    <mergeCell ref="C14:D14"/>
    <mergeCell ref="A15:G15"/>
    <mergeCell ref="A16:C16"/>
    <mergeCell ref="I14:J14"/>
    <mergeCell ref="B63:C63"/>
    <mergeCell ref="D63:E63"/>
    <mergeCell ref="F63:G63"/>
    <mergeCell ref="H63:I63"/>
    <mergeCell ref="B64:C64"/>
    <mergeCell ref="D64:E64"/>
    <mergeCell ref="F64:G64"/>
    <mergeCell ref="H64:I64"/>
    <mergeCell ref="B61:C61"/>
    <mergeCell ref="D61:E61"/>
    <mergeCell ref="F61:G61"/>
    <mergeCell ref="H61:I61"/>
    <mergeCell ref="B62:C62"/>
    <mergeCell ref="D62:E62"/>
    <mergeCell ref="F62:G62"/>
    <mergeCell ref="H62:I62"/>
    <mergeCell ref="B59:C59"/>
    <mergeCell ref="D59:E59"/>
    <mergeCell ref="F59:G59"/>
    <mergeCell ref="H59:I59"/>
    <mergeCell ref="B60:C60"/>
    <mergeCell ref="D60:E60"/>
    <mergeCell ref="F60:G60"/>
    <mergeCell ref="H60:I60"/>
    <mergeCell ref="B55:C55"/>
    <mergeCell ref="D55:E55"/>
    <mergeCell ref="F55:G55"/>
    <mergeCell ref="H55:I55"/>
    <mergeCell ref="B58:C58"/>
    <mergeCell ref="D58:E58"/>
    <mergeCell ref="F58:G58"/>
    <mergeCell ref="H58:I58"/>
    <mergeCell ref="B53:C53"/>
    <mergeCell ref="D53:E53"/>
    <mergeCell ref="F53:G53"/>
    <mergeCell ref="H53:I53"/>
    <mergeCell ref="B54:C54"/>
    <mergeCell ref="D54:E54"/>
    <mergeCell ref="F54:G54"/>
    <mergeCell ref="H54:I54"/>
    <mergeCell ref="B51:C51"/>
    <mergeCell ref="D51:E51"/>
    <mergeCell ref="F51:G51"/>
    <mergeCell ref="H51:I51"/>
    <mergeCell ref="B52:C52"/>
    <mergeCell ref="D52:E52"/>
    <mergeCell ref="F52:G52"/>
    <mergeCell ref="H52:I52"/>
    <mergeCell ref="B49:C49"/>
    <mergeCell ref="D49:E49"/>
    <mergeCell ref="F49:G49"/>
    <mergeCell ref="H49:I49"/>
    <mergeCell ref="B50:C50"/>
    <mergeCell ref="D50:E50"/>
    <mergeCell ref="F50:G50"/>
    <mergeCell ref="H50:I50"/>
    <mergeCell ref="B32:C32"/>
    <mergeCell ref="D32:E32"/>
    <mergeCell ref="F32:G32"/>
    <mergeCell ref="H32:I32"/>
    <mergeCell ref="B48:C48"/>
    <mergeCell ref="D48:E48"/>
    <mergeCell ref="F48:G48"/>
    <mergeCell ref="H48:I48"/>
    <mergeCell ref="B30:C30"/>
    <mergeCell ref="D30:E30"/>
    <mergeCell ref="F30:G30"/>
    <mergeCell ref="H30:I30"/>
    <mergeCell ref="B31:C31"/>
    <mergeCell ref="D31:E31"/>
    <mergeCell ref="F31:G31"/>
    <mergeCell ref="H31:I31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A23:C23"/>
    <mergeCell ref="A24:C24"/>
    <mergeCell ref="A25:C25"/>
    <mergeCell ref="B27:C27"/>
    <mergeCell ref="D27:E27"/>
    <mergeCell ref="F27:G27"/>
    <mergeCell ref="A17:C17"/>
    <mergeCell ref="A18:C18"/>
    <mergeCell ref="A19:C19"/>
    <mergeCell ref="A20:C20"/>
    <mergeCell ref="A21:C21"/>
    <mergeCell ref="A22:C22"/>
    <mergeCell ref="B8:C8"/>
    <mergeCell ref="D8:E8"/>
    <mergeCell ref="F8:G8"/>
    <mergeCell ref="H8:I8"/>
    <mergeCell ref="A14:B14"/>
    <mergeCell ref="B6:C6"/>
    <mergeCell ref="D6:E6"/>
    <mergeCell ref="F6:G6"/>
    <mergeCell ref="H6:I6"/>
    <mergeCell ref="B7:C7"/>
    <mergeCell ref="D7:E7"/>
    <mergeCell ref="F7:G7"/>
    <mergeCell ref="H7:I7"/>
    <mergeCell ref="B4:C4"/>
    <mergeCell ref="D4:E4"/>
    <mergeCell ref="F4:G4"/>
    <mergeCell ref="H4:I4"/>
    <mergeCell ref="B5:C5"/>
    <mergeCell ref="D5:E5"/>
    <mergeCell ref="F5:G5"/>
    <mergeCell ref="H5:I5"/>
    <mergeCell ref="B2:C2"/>
    <mergeCell ref="D2:E2"/>
    <mergeCell ref="F2:G2"/>
    <mergeCell ref="H2:I2"/>
    <mergeCell ref="B3:C3"/>
    <mergeCell ref="D3:E3"/>
    <mergeCell ref="F3:G3"/>
    <mergeCell ref="H3:I3"/>
  </mergeCells>
  <pageMargins left="0.511811024" right="0.511811024" top="0.78740157499999996" bottom="0.78740157499999996" header="0.31496062000000002" footer="0.31496062000000002"/>
  <ignoredErrors>
    <ignoredError sqref="F60:G65 F50:G55 F39:G42 F29:G32 F4:G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2021-06-17T18:24:46Z</dcterms:created>
  <dcterms:modified xsi:type="dcterms:W3CDTF">2021-06-17T18:41:04Z</dcterms:modified>
</cp:coreProperties>
</file>