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9520" windowHeight="19020" tabRatio="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Sheet2!$A$1:$F$16</definedName>
    <definedName name="HumanHKMTs2" localSheetId="0">Sheet1!$A$1:$I$53</definedName>
    <definedName name="HumanHRMTs" localSheetId="0">Sheet1!$A$54:$I$61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0" i="1" l="1"/>
  <c r="M100" i="1"/>
  <c r="O101" i="1"/>
  <c r="M101" i="1"/>
  <c r="M98" i="1"/>
  <c r="M97" i="1"/>
  <c r="H63" i="1"/>
  <c r="F66" i="1"/>
  <c r="F67" i="1"/>
  <c r="F68" i="1"/>
  <c r="F69" i="1"/>
  <c r="F70" i="1"/>
  <c r="F65" i="1"/>
  <c r="O86" i="1"/>
  <c r="O87" i="1"/>
  <c r="O88" i="1"/>
  <c r="O89" i="1"/>
  <c r="O90" i="1"/>
  <c r="O85" i="1"/>
  <c r="O84" i="1"/>
  <c r="O83" i="1"/>
  <c r="O82" i="1"/>
  <c r="M85" i="1"/>
  <c r="L85" i="1"/>
  <c r="K85" i="1"/>
  <c r="J85" i="1"/>
  <c r="I85" i="1"/>
  <c r="M84" i="1"/>
  <c r="L84" i="1"/>
  <c r="K84" i="1"/>
  <c r="J84" i="1"/>
  <c r="I84" i="1"/>
  <c r="M83" i="1"/>
  <c r="L83" i="1"/>
  <c r="K83" i="1"/>
  <c r="J83" i="1"/>
  <c r="I83" i="1"/>
  <c r="M82" i="1"/>
  <c r="L82" i="1"/>
  <c r="K82" i="1"/>
  <c r="J82" i="1"/>
  <c r="I82" i="1"/>
  <c r="H85" i="1"/>
  <c r="H84" i="1"/>
  <c r="H83" i="1"/>
  <c r="H82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H86" i="1"/>
  <c r="H87" i="1"/>
  <c r="H88" i="1"/>
  <c r="H89" i="1"/>
  <c r="H90" i="1"/>
  <c r="O80" i="1" a="1"/>
  <c r="O80" i="1"/>
  <c r="O79" i="1" a="1"/>
  <c r="O79" i="1"/>
  <c r="O78" i="1" a="1"/>
  <c r="O78" i="1"/>
  <c r="O77" i="1" a="1"/>
  <c r="O77" i="1"/>
  <c r="O76" i="1" a="1"/>
  <c r="O76" i="1"/>
  <c r="O75" i="1" a="1"/>
  <c r="O75" i="1"/>
  <c r="O74" i="1" a="1"/>
  <c r="O74" i="1"/>
  <c r="O73" i="1"/>
  <c r="O72" i="1"/>
  <c r="H80" i="1" a="1"/>
  <c r="H80" i="1"/>
  <c r="H79" i="1" a="1"/>
  <c r="H79" i="1"/>
  <c r="H78" i="1" a="1"/>
  <c r="H78" i="1"/>
  <c r="H77" i="1" a="1"/>
  <c r="H77" i="1"/>
  <c r="H76" i="1" a="1"/>
  <c r="H76" i="1"/>
  <c r="H75" i="1" a="1"/>
  <c r="H75" i="1"/>
  <c r="H74" i="1" a="1"/>
  <c r="H74" i="1"/>
  <c r="H73" i="1"/>
  <c r="H72" i="1"/>
  <c r="M80" i="1" a="1"/>
  <c r="M80" i="1"/>
  <c r="M76" i="1" a="1"/>
  <c r="M76" i="1"/>
  <c r="M77" i="1" a="1"/>
  <c r="M77" i="1"/>
  <c r="M78" i="1" a="1"/>
  <c r="M78" i="1"/>
  <c r="M79" i="1" a="1"/>
  <c r="M79" i="1"/>
  <c r="M75" i="1" a="1"/>
  <c r="M75" i="1"/>
  <c r="M74" i="1" a="1"/>
  <c r="M74" i="1"/>
  <c r="M73" i="1"/>
  <c r="M63" i="1"/>
  <c r="M72" i="1"/>
  <c r="O70" i="1"/>
  <c r="O69" i="1"/>
  <c r="O68" i="1"/>
  <c r="O67" i="1"/>
  <c r="O66" i="1"/>
  <c r="O65" i="1"/>
  <c r="O64" i="1"/>
  <c r="O63" i="1"/>
  <c r="O6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" i="1"/>
  <c r="H64" i="1"/>
  <c r="H65" i="1"/>
  <c r="M64" i="1"/>
  <c r="H66" i="1"/>
  <c r="H67" i="1"/>
  <c r="H68" i="1"/>
  <c r="H69" i="1"/>
  <c r="H70" i="1"/>
  <c r="H62" i="1"/>
  <c r="M66" i="1"/>
  <c r="M67" i="1"/>
  <c r="M68" i="1"/>
  <c r="M69" i="1"/>
  <c r="M70" i="1"/>
  <c r="M6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3" i="1"/>
  <c r="N44" i="1"/>
  <c r="N45" i="1"/>
  <c r="N46" i="1"/>
  <c r="N47" i="1"/>
  <c r="N49" i="1"/>
  <c r="N50" i="1"/>
  <c r="N51" i="1"/>
  <c r="N53" i="1"/>
  <c r="N54" i="1"/>
  <c r="N55" i="1"/>
  <c r="N56" i="1"/>
  <c r="N57" i="1"/>
  <c r="N58" i="1"/>
  <c r="N59" i="1"/>
  <c r="N60" i="1"/>
  <c r="N61" i="1"/>
  <c r="N2" i="1"/>
  <c r="M62" i="1"/>
  <c r="M54" i="1"/>
  <c r="M55" i="1"/>
  <c r="M56" i="1"/>
  <c r="M57" i="1"/>
  <c r="M58" i="1"/>
  <c r="M59" i="1"/>
  <c r="M60" i="1"/>
  <c r="M61" i="1"/>
  <c r="L54" i="1"/>
  <c r="L55" i="1"/>
  <c r="L56" i="1"/>
  <c r="L57" i="1"/>
  <c r="L58" i="1"/>
  <c r="L59" i="1"/>
  <c r="L60" i="1"/>
  <c r="L61" i="1"/>
  <c r="K54" i="1"/>
  <c r="K55" i="1"/>
  <c r="K56" i="1"/>
  <c r="K57" i="1"/>
  <c r="K58" i="1"/>
  <c r="K59" i="1"/>
  <c r="K60" i="1"/>
  <c r="K61" i="1"/>
  <c r="J54" i="1"/>
  <c r="J55" i="1"/>
  <c r="J56" i="1"/>
  <c r="J57" i="1"/>
  <c r="J58" i="1"/>
  <c r="J59" i="1"/>
  <c r="J60" i="1"/>
  <c r="J61" i="1"/>
  <c r="I54" i="1"/>
  <c r="I55" i="1"/>
  <c r="I56" i="1"/>
  <c r="I57" i="1"/>
  <c r="I58" i="1"/>
  <c r="I59" i="1"/>
  <c r="I60" i="1"/>
  <c r="I6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L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2" i="1"/>
  <c r="I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</calcChain>
</file>

<file path=xl/connections.xml><?xml version="1.0" encoding="utf-8"?>
<connections xmlns="http://schemas.openxmlformats.org/spreadsheetml/2006/main">
  <connection id="1" name="HumanHKMTs2.csv" type="6" refreshedVersion="0" background="1" saveData="1">
    <textPr fileType="mac" sourceFile="Macintosh HD:Users:lazta:Downloads:iupred:HKMT:HumanHKMTs2.csv" decimal="," thousands=" " tab="0" semicolon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  <connection id="2" name="HumanHRMTs.csv" type="6" refreshedVersion="0" background="1" saveData="1">
    <textPr fileType="mac" sourceFile="Macintosh HD:Users:lazta:Downloads:iupred:HKMT:HumanHRMTs.csv" decimal="," thousands=" " tab="0" semicolon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<sst xmlns="http://schemas.openxmlformats.org/spreadsheetml/2006/main" count="695" uniqueCount="392">
  <si>
    <t>Name (further names)</t>
  </si>
  <si>
    <t xml:space="preserve"> UniProtID</t>
  </si>
  <si>
    <t xml:space="preserve"> Length</t>
  </si>
  <si>
    <t xml:space="preserve"> PDBs (visible)</t>
  </si>
  <si>
    <t xml:space="preserve"> Function</t>
  </si>
  <si>
    <t xml:space="preserve"> %disorderIUPRED (longest IDR)</t>
  </si>
  <si>
    <t xml:space="preserve"> ELMs</t>
  </si>
  <si>
    <t xml:space="preserve"> #PartnersBioGRID</t>
  </si>
  <si>
    <t>SET1A (SETD1A)</t>
  </si>
  <si>
    <t xml:space="preserve"> O15047</t>
  </si>
  <si>
    <t xml:space="preserve"> 1707</t>
  </si>
  <si>
    <t xml:space="preserve"> 3S8S_A (89-195)</t>
  </si>
  <si>
    <t xml:space="preserve"> H3K4me1</t>
  </si>
  <si>
    <t xml:space="preserve"> 70.4% (498)</t>
  </si>
  <si>
    <t xml:space="preserve"> LIG_WD40_WDR5_WIN_1</t>
  </si>
  <si>
    <t>SET1B (SETD1B)</t>
  </si>
  <si>
    <t xml:space="preserve"> Q9UPS6</t>
  </si>
  <si>
    <t xml:space="preserve"> 1966</t>
  </si>
  <si>
    <t xml:space="preserve"> </t>
  </si>
  <si>
    <t xml:space="preserve"> 69.1% (567)</t>
  </si>
  <si>
    <t>MLL1</t>
  </si>
  <si>
    <t xml:space="preserve"> Q03164</t>
  </si>
  <si>
    <t xml:space="preserve"> 3969</t>
  </si>
  <si>
    <t xml:space="preserve"> 2JYL_A (280-363) 2KYU_A (1564-1628) 2W5Z_A (3793-3969) 2AGH_C (2842-2869) 3LQJ_A (1566-1779) 3U88_M (103-135)</t>
  </si>
  <si>
    <t xml:space="preserve"> 71.8% (571)</t>
  </si>
  <si>
    <t xml:space="preserve"> LIG_WD40_WDR5_WIN_1 MOD_PIKK CLV_TASPASE1(2)</t>
  </si>
  <si>
    <t>MLL2</t>
  </si>
  <si>
    <t xml:space="preserve"> Q9UMN6</t>
  </si>
  <si>
    <t xml:space="preserve"> 2715</t>
  </si>
  <si>
    <t xml:space="preserve"> 4PZI_A (956-1016)</t>
  </si>
  <si>
    <t xml:space="preserve"> 65.6% (753)</t>
  </si>
  <si>
    <t>MLL3</t>
  </si>
  <si>
    <t xml:space="preserve"> Q8NEZ4</t>
  </si>
  <si>
    <t xml:space="preserve"> 4911</t>
  </si>
  <si>
    <t xml:space="preserve"> 2YUK_A (1631-1713)</t>
  </si>
  <si>
    <t xml:space="preserve"> 66.4% (1193)</t>
  </si>
  <si>
    <t>MLL4</t>
  </si>
  <si>
    <t xml:space="preserve"> O14686</t>
  </si>
  <si>
    <t xml:space="preserve"> 5537</t>
  </si>
  <si>
    <t xml:space="preserve"> 74.5% (1442)</t>
  </si>
  <si>
    <t xml:space="preserve"> LIG_WD40_WDR5_WIN_1 LIG_KEPE_1</t>
  </si>
  <si>
    <t>EZH1</t>
  </si>
  <si>
    <t xml:space="preserve"> Q92800</t>
  </si>
  <si>
    <t xml:space="preserve"> 747</t>
  </si>
  <si>
    <t xml:space="preserve"> H3K27me1/2/3</t>
  </si>
  <si>
    <t xml:space="preserve"> 18.5% (46)</t>
  </si>
  <si>
    <t>EZH2</t>
  </si>
  <si>
    <t xml:space="preserve"> Q15910</t>
  </si>
  <si>
    <t xml:space="preserve"> 746</t>
  </si>
  <si>
    <t xml:space="preserve"> 4MI0_A (520-729)</t>
  </si>
  <si>
    <t xml:space="preserve"> H3K27me1 H3K9me1</t>
  </si>
  <si>
    <t xml:space="preserve"> 31.4% (119)</t>
  </si>
  <si>
    <t>SET2 (SETD2)</t>
  </si>
  <si>
    <t xml:space="preserve"> Q9BYW2</t>
  </si>
  <si>
    <t xml:space="preserve"> 2564</t>
  </si>
  <si>
    <t xml:space="preserve"> 4FMU_A (1444-1691) 2MDC_A (2385-2430) 2A7O_A (2462-2561)</t>
  </si>
  <si>
    <t xml:space="preserve"> H3K36me3</t>
  </si>
  <si>
    <t xml:space="preserve"> 61.2% (428)</t>
  </si>
  <si>
    <t>ASH1L</t>
  </si>
  <si>
    <t xml:space="preserve"> Q9NR48</t>
  </si>
  <si>
    <t xml:space="preserve"> 2969</t>
  </si>
  <si>
    <t xml:space="preserve"> 3OPE_A (2074-2285) 3MQM_A (2438-2561)</t>
  </si>
  <si>
    <t xml:space="preserve"> H3K36me1</t>
  </si>
  <si>
    <t xml:space="preserve"> 48.8% (367)</t>
  </si>
  <si>
    <t>NSD1</t>
  </si>
  <si>
    <t xml:space="preserve"> Q96L73</t>
  </si>
  <si>
    <t xml:space="preserve"> 2696</t>
  </si>
  <si>
    <t xml:space="preserve"> 3OOI_A (1852-2082)</t>
  </si>
  <si>
    <t xml:space="preserve"> H3K36me1 H4K20me1</t>
  </si>
  <si>
    <t xml:space="preserve"> 57.6% (369)</t>
  </si>
  <si>
    <t>NSD2 (WHSC1, MMSET)</t>
  </si>
  <si>
    <t xml:space="preserve"> O96028</t>
  </si>
  <si>
    <t xml:space="preserve"> 1365</t>
  </si>
  <si>
    <t xml:space="preserve"> H3K36 H3K27me1</t>
  </si>
  <si>
    <t xml:space="preserve"> 32.1% (129)</t>
  </si>
  <si>
    <t>NSD3 (WHSC1L)</t>
  </si>
  <si>
    <t xml:space="preserve"> Q9BZ95</t>
  </si>
  <si>
    <t xml:space="preserve"> 1437</t>
  </si>
  <si>
    <t xml:space="preserve"> 4RXJ_A (957-1064)</t>
  </si>
  <si>
    <t xml:space="preserve"> H3K36 H3K4me1 H3K27me1</t>
  </si>
  <si>
    <t xml:space="preserve"> 39.7% (158)</t>
  </si>
  <si>
    <t>SETMAR (METNASE)</t>
  </si>
  <si>
    <t xml:space="preserve"> Q53H47</t>
  </si>
  <si>
    <t xml:space="preserve"> 684</t>
  </si>
  <si>
    <t xml:space="preserve"> H3K36me1 H3K4me1</t>
  </si>
  <si>
    <t xml:space="preserve"> 7.9% (18)</t>
  </si>
  <si>
    <t>SUV39H1</t>
  </si>
  <si>
    <t xml:space="preserve"> O43463</t>
  </si>
  <si>
    <t xml:space="preserve"> 412</t>
  </si>
  <si>
    <t xml:space="preserve"> 3MTS_A (44-104)</t>
  </si>
  <si>
    <t xml:space="preserve"> H3K9me3</t>
  </si>
  <si>
    <t xml:space="preserve"> 0.0% (0)</t>
  </si>
  <si>
    <t>SUV39H2</t>
  </si>
  <si>
    <t xml:space="preserve"> Q9H5I1</t>
  </si>
  <si>
    <t xml:space="preserve"> 410</t>
  </si>
  <si>
    <t xml:space="preserve"> 2R3A_A (124-410)</t>
  </si>
  <si>
    <t xml:space="preserve"> 0.2% (1)</t>
  </si>
  <si>
    <t>GLP (EHMT1)</t>
  </si>
  <si>
    <t xml:space="preserve"> Q9H9B1</t>
  </si>
  <si>
    <t xml:space="preserve"> 1298</t>
  </si>
  <si>
    <t xml:space="preserve"> 3B95_A (765-998)</t>
  </si>
  <si>
    <t xml:space="preserve"> H3K9me1/2 (H3K27me1)</t>
  </si>
  <si>
    <t xml:space="preserve"> 46.6% (179)</t>
  </si>
  <si>
    <t>G9A (EHMT2)</t>
  </si>
  <si>
    <t xml:space="preserve"> Q96KQ7</t>
  </si>
  <si>
    <t xml:space="preserve"> 1210</t>
  </si>
  <si>
    <t xml:space="preserve"> 3K5K_A (917-1190)</t>
  </si>
  <si>
    <t xml:space="preserve"> H3K9me1/2</t>
  </si>
  <si>
    <t xml:space="preserve"> 41.5% (265)</t>
  </si>
  <si>
    <t>SETDB1 (ESET)</t>
  </si>
  <si>
    <t xml:space="preserve"> Q15047</t>
  </si>
  <si>
    <t xml:space="preserve"> 1291</t>
  </si>
  <si>
    <t xml:space="preserve"> 3DLM_A (196-397)</t>
  </si>
  <si>
    <t xml:space="preserve"> 40.4% (289)</t>
  </si>
  <si>
    <t>SETDB2 (CLLL8)</t>
  </si>
  <si>
    <t xml:space="preserve"> Q96T68</t>
  </si>
  <si>
    <t xml:space="preserve"> 719</t>
  </si>
  <si>
    <t xml:space="preserve"> 25.0% (61)</t>
  </si>
  <si>
    <t>SETD8 (PR-SET7, SET8)</t>
  </si>
  <si>
    <t xml:space="preserve"> Q9NQR1</t>
  </si>
  <si>
    <t xml:space="preserve"> 393</t>
  </si>
  <si>
    <t xml:space="preserve"> 2BQZ_A (233-393)</t>
  </si>
  <si>
    <t xml:space="preserve"> H4K20me1</t>
  </si>
  <si>
    <t xml:space="preserve"> 50.4% (146)</t>
  </si>
  <si>
    <t xml:space="preserve"> DEG_CRL4_CDT2_1</t>
  </si>
  <si>
    <t>SETD5</t>
  </si>
  <si>
    <t xml:space="preserve"> Q9C0A6</t>
  </si>
  <si>
    <t xml:space="preserve"> 1442</t>
  </si>
  <si>
    <t xml:space="preserve"> 66.9% (339)</t>
  </si>
  <si>
    <t>MLL5</t>
  </si>
  <si>
    <t xml:space="preserve"> Q8IZD2</t>
  </si>
  <si>
    <t xml:space="preserve"> 1858</t>
  </si>
  <si>
    <t xml:space="preserve"> 2LV9_A (109-188)</t>
  </si>
  <si>
    <t xml:space="preserve"> H3K4me1/2</t>
  </si>
  <si>
    <t xml:space="preserve"> 78.6% (742)</t>
  </si>
  <si>
    <t>SMYD1</t>
  </si>
  <si>
    <t xml:space="preserve"> Q8NB12</t>
  </si>
  <si>
    <t xml:space="preserve"> 490</t>
  </si>
  <si>
    <t xml:space="preserve"> 3N71_A (1-468)</t>
  </si>
  <si>
    <t xml:space="preserve"> H3K4me1/2/3</t>
  </si>
  <si>
    <t xml:space="preserve"> 4.5% (21)</t>
  </si>
  <si>
    <t>SMYD2</t>
  </si>
  <si>
    <t xml:space="preserve"> Q9NRG4</t>
  </si>
  <si>
    <t xml:space="preserve"> 433</t>
  </si>
  <si>
    <t xml:space="preserve"> 3TG5_A (6-430)</t>
  </si>
  <si>
    <t xml:space="preserve"> H3K4me1 H3K36me2</t>
  </si>
  <si>
    <t xml:space="preserve"> 0.5% (2)</t>
  </si>
  <si>
    <t>SMYD3</t>
  </si>
  <si>
    <t xml:space="preserve"> Q9H7B4</t>
  </si>
  <si>
    <t xml:space="preserve"> 428</t>
  </si>
  <si>
    <t xml:space="preserve"> 3OXL_A (1-426)</t>
  </si>
  <si>
    <t xml:space="preserve"> H3K4me2/3</t>
  </si>
  <si>
    <t>SMYD5</t>
  </si>
  <si>
    <t xml:space="preserve"> Q6GMV2</t>
  </si>
  <si>
    <t xml:space="preserve"> 418</t>
  </si>
  <si>
    <t xml:space="preserve"> 8.4% (32)</t>
  </si>
  <si>
    <t>SMYD4</t>
  </si>
  <si>
    <t xml:space="preserve"> Q8IYR2</t>
  </si>
  <si>
    <t xml:space="preserve"> 804</t>
  </si>
  <si>
    <t xml:space="preserve"> 3.2 % (10)</t>
  </si>
  <si>
    <t>SUV420H1</t>
  </si>
  <si>
    <t xml:space="preserve"> Q4FZB7</t>
  </si>
  <si>
    <t xml:space="preserve"> 885</t>
  </si>
  <si>
    <t xml:space="preserve"> 3S8P_A (71-333)</t>
  </si>
  <si>
    <t xml:space="preserve"> H4K20me3</t>
  </si>
  <si>
    <t xml:space="preserve"> 61.0% (183)</t>
  </si>
  <si>
    <t>SUV420H2</t>
  </si>
  <si>
    <t xml:space="preserve"> Q86Y97</t>
  </si>
  <si>
    <t xml:space="preserve"> 462</t>
  </si>
  <si>
    <t xml:space="preserve"> 3RQ4_A (4-243)</t>
  </si>
  <si>
    <t xml:space="preserve"> 19.3% (37)</t>
  </si>
  <si>
    <t>SETD7 (SET7, SET9)</t>
  </si>
  <si>
    <t xml:space="preserve"> Q8WTS6</t>
  </si>
  <si>
    <t xml:space="preserve"> 366</t>
  </si>
  <si>
    <t xml:space="preserve"> 1MT6_A (58-337) 4E47_A (116-366)</t>
  </si>
  <si>
    <t xml:space="preserve"> 10.1% (19)</t>
  </si>
  <si>
    <t>SETD9</t>
  </si>
  <si>
    <t xml:space="preserve"> Q8NE22</t>
  </si>
  <si>
    <t xml:space="preserve"> 299</t>
  </si>
  <si>
    <t xml:space="preserve"> 0.3% (1)</t>
  </si>
  <si>
    <t>PRDM3 (MECOM, EVI1)</t>
  </si>
  <si>
    <t xml:space="preserve"> Q03112</t>
  </si>
  <si>
    <t xml:space="preserve"> 1051</t>
  </si>
  <si>
    <t xml:space="preserve"> 48.0% (149)</t>
  </si>
  <si>
    <t xml:space="preserve"> LIG_CtBP_PxDLS_1</t>
  </si>
  <si>
    <t>PRDM16 (MEL1)</t>
  </si>
  <si>
    <t xml:space="preserve"> Q9HAZ2</t>
  </si>
  <si>
    <t xml:space="preserve"> 1276</t>
  </si>
  <si>
    <t xml:space="preserve"> 48.6% (214)</t>
  </si>
  <si>
    <t>PRDM5</t>
  </si>
  <si>
    <t xml:space="preserve"> Q9NQX1</t>
  </si>
  <si>
    <t xml:space="preserve"> 630</t>
  </si>
  <si>
    <t xml:space="preserve"> 11.1% (27)</t>
  </si>
  <si>
    <t>PRDM8</t>
  </si>
  <si>
    <t xml:space="preserve"> Q9NQV8</t>
  </si>
  <si>
    <t xml:space="preserve"> 689</t>
  </si>
  <si>
    <t xml:space="preserve"> 50.4% (177)</t>
  </si>
  <si>
    <t>PRDM13</t>
  </si>
  <si>
    <t xml:space="preserve"> Q9H4Q3</t>
  </si>
  <si>
    <t xml:space="preserve"> 707</t>
  </si>
  <si>
    <t xml:space="preserve"> 45.0% (113)</t>
  </si>
  <si>
    <t>PRDM10</t>
  </si>
  <si>
    <t xml:space="preserve"> Q9NQV6</t>
  </si>
  <si>
    <t xml:space="preserve"> 1147</t>
  </si>
  <si>
    <t xml:space="preserve"> 3LHX_A (192-335)</t>
  </si>
  <si>
    <t xml:space="preserve"> 54.4% (221)</t>
  </si>
  <si>
    <t>PRDM15</t>
  </si>
  <si>
    <t xml:space="preserve"> P57071</t>
  </si>
  <si>
    <t xml:space="preserve"> 1507</t>
  </si>
  <si>
    <t xml:space="preserve"> 41.4% (173)</t>
  </si>
  <si>
    <t>PRDM4</t>
  </si>
  <si>
    <t xml:space="preserve"> Q9UKN5</t>
  </si>
  <si>
    <t xml:space="preserve"> 801</t>
  </si>
  <si>
    <t xml:space="preserve"> 3DB5_A (391-537)</t>
  </si>
  <si>
    <t xml:space="preserve"> 28.0% (86)</t>
  </si>
  <si>
    <t>PRDM6</t>
  </si>
  <si>
    <t xml:space="preserve"> Q9NQX0</t>
  </si>
  <si>
    <t xml:space="preserve"> 595</t>
  </si>
  <si>
    <t xml:space="preserve"> (H4K20me1)</t>
  </si>
  <si>
    <t xml:space="preserve"> 26.9% (73)</t>
  </si>
  <si>
    <t>PRDM12</t>
  </si>
  <si>
    <t xml:space="preserve"> Q9H4Q4</t>
  </si>
  <si>
    <t xml:space="preserve"> 367</t>
  </si>
  <si>
    <t xml:space="preserve"> 3EP0_A (76-204)</t>
  </si>
  <si>
    <t xml:space="preserve"> 15.0% (32)</t>
  </si>
  <si>
    <t>PRDM1 (BLIMP1)</t>
  </si>
  <si>
    <t xml:space="preserve"> O75626</t>
  </si>
  <si>
    <t xml:space="preserve"> 825</t>
  </si>
  <si>
    <t xml:space="preserve"> 3DAL_A (38-233)</t>
  </si>
  <si>
    <t xml:space="preserve"> 26.8% (80)</t>
  </si>
  <si>
    <t>PRDM2 (RIZ)</t>
  </si>
  <si>
    <t xml:space="preserve"> Q13029</t>
  </si>
  <si>
    <t xml:space="preserve"> 1718</t>
  </si>
  <si>
    <t xml:space="preserve"> 2JV0_A (3-161) 2QPW_A (2-148)</t>
  </si>
  <si>
    <t xml:space="preserve"> H3K9me1</t>
  </si>
  <si>
    <t xml:space="preserve"> 64.3% (385)</t>
  </si>
  <si>
    <t xml:space="preserve"> LIG_Rb_LxCxE_1</t>
  </si>
  <si>
    <t>PRDM11</t>
  </si>
  <si>
    <t xml:space="preserve"> Q9NQV5</t>
  </si>
  <si>
    <t xml:space="preserve"> 511</t>
  </si>
  <si>
    <t xml:space="preserve"> 3RAY_A (106-269)</t>
  </si>
  <si>
    <t xml:space="preserve"> 27.0% (75)</t>
  </si>
  <si>
    <t>PRDM14</t>
  </si>
  <si>
    <t xml:space="preserve"> Q9GZV8</t>
  </si>
  <si>
    <t xml:space="preserve"> 571</t>
  </si>
  <si>
    <t xml:space="preserve"> 20.8% (45)</t>
  </si>
  <si>
    <t>PRDM7</t>
  </si>
  <si>
    <t xml:space="preserve"> Q9NQW5</t>
  </si>
  <si>
    <t xml:space="preserve"> 492</t>
  </si>
  <si>
    <t xml:space="preserve"> (H3K4)</t>
  </si>
  <si>
    <t xml:space="preserve"> 42.3% (120)</t>
  </si>
  <si>
    <t>PRDM9 (MEISETZ)</t>
  </si>
  <si>
    <t xml:space="preserve"> Q9NQV7</t>
  </si>
  <si>
    <t xml:space="preserve"> 894</t>
  </si>
  <si>
    <t xml:space="preserve"> 4IJD_A (195-413)</t>
  </si>
  <si>
    <t xml:space="preserve"> H3K4me3</t>
  </si>
  <si>
    <t xml:space="preserve"> 30.9% (81)</t>
  </si>
  <si>
    <t>SETD3</t>
  </si>
  <si>
    <t xml:space="preserve"> Q86TU7</t>
  </si>
  <si>
    <t xml:space="preserve"> 594</t>
  </si>
  <si>
    <t xml:space="preserve"> 3SMT_A (21-493)</t>
  </si>
  <si>
    <t xml:space="preserve"> H3K4me1 H3K36me1</t>
  </si>
  <si>
    <t xml:space="preserve"> 14.6% (54)</t>
  </si>
  <si>
    <t>SETD4</t>
  </si>
  <si>
    <t xml:space="preserve"> Q9NVD3</t>
  </si>
  <si>
    <t xml:space="preserve"> 440</t>
  </si>
  <si>
    <t xml:space="preserve"> 4.3% (14)</t>
  </si>
  <si>
    <t>SETD6</t>
  </si>
  <si>
    <t xml:space="preserve"> Q8TBK2</t>
  </si>
  <si>
    <t xml:space="preserve"> 473</t>
  </si>
  <si>
    <t xml:space="preserve"> 3QXY_A (19-473)</t>
  </si>
  <si>
    <t xml:space="preserve"> (H3K9)</t>
  </si>
  <si>
    <t xml:space="preserve"> 15.6% (22)</t>
  </si>
  <si>
    <t>DOT1L</t>
  </si>
  <si>
    <t xml:space="preserve"> Q8TEK3</t>
  </si>
  <si>
    <t xml:space="preserve"> 1739</t>
  </si>
  <si>
    <t xml:space="preserve"> 4ER7_A (4-342)</t>
  </si>
  <si>
    <t xml:space="preserve"> 56.4% (301)</t>
  </si>
  <si>
    <t>%disorder</t>
  </si>
  <si>
    <t>%disorder2</t>
  </si>
  <si>
    <t>%disorder3</t>
  </si>
  <si>
    <t>%disorder4</t>
  </si>
  <si>
    <t>%disorder1</t>
  </si>
  <si>
    <t>PRMT2</t>
  </si>
  <si>
    <t xml:space="preserve"> P55345</t>
  </si>
  <si>
    <t xml:space="preserve"> HRMT</t>
  </si>
  <si>
    <t xml:space="preserve"> 7.9% (26)</t>
  </si>
  <si>
    <t>PRMT6</t>
  </si>
  <si>
    <t xml:space="preserve"> Q96LA8</t>
  </si>
  <si>
    <t xml:space="preserve"> 375</t>
  </si>
  <si>
    <t xml:space="preserve"> 4QPP_A (47-375)</t>
  </si>
  <si>
    <t xml:space="preserve"> 14.7% (36)</t>
  </si>
  <si>
    <t>CARM1</t>
  </si>
  <si>
    <t xml:space="preserve"> Q86X55</t>
  </si>
  <si>
    <t xml:space="preserve"> 608</t>
  </si>
  <si>
    <t xml:space="preserve"> 2Y1W_A (135-478) 2OQB_A (28-131)</t>
  </si>
  <si>
    <t xml:space="preserve"> 7.9% (30)</t>
  </si>
  <si>
    <t>PRMT1</t>
  </si>
  <si>
    <t xml:space="preserve"> Q99873</t>
  </si>
  <si>
    <t xml:space="preserve"> 361</t>
  </si>
  <si>
    <t xml:space="preserve"> 1ORI_A (38-353)</t>
  </si>
  <si>
    <t xml:space="preserve"> 3.9% (14)</t>
  </si>
  <si>
    <t>PRMT8</t>
  </si>
  <si>
    <t xml:space="preserve"> Q9NR22</t>
  </si>
  <si>
    <t xml:space="preserve"> 394</t>
  </si>
  <si>
    <t xml:space="preserve"> 11.4% (28)</t>
  </si>
  <si>
    <t xml:space="preserve"> MOD_NMyristoyl</t>
  </si>
  <si>
    <t>PRMT3</t>
  </si>
  <si>
    <t xml:space="preserve"> O60678</t>
  </si>
  <si>
    <t xml:space="preserve"> 531</t>
  </si>
  <si>
    <t xml:space="preserve"> 2FYT_A (221-531)</t>
  </si>
  <si>
    <t xml:space="preserve"> 6.0% (31)</t>
  </si>
  <si>
    <t>PRMT7</t>
  </si>
  <si>
    <t xml:space="preserve"> Q9NVM4</t>
  </si>
  <si>
    <t xml:space="preserve"> 692</t>
  </si>
  <si>
    <t xml:space="preserve"> 4C4A_A (27-688)</t>
  </si>
  <si>
    <t xml:space="preserve"> 0.9% (5)</t>
  </si>
  <si>
    <t>PRMT5</t>
  </si>
  <si>
    <t xml:space="preserve"> O14744</t>
  </si>
  <si>
    <t xml:space="preserve"> 637</t>
  </si>
  <si>
    <t xml:space="preserve"> 4GQB_A (13-637)</t>
  </si>
  <si>
    <t xml:space="preserve"> 4.2% (17)</t>
  </si>
  <si>
    <t>Function</t>
  </si>
  <si>
    <t>HRMT</t>
  </si>
  <si>
    <t>H3K4</t>
  </si>
  <si>
    <t>H3K9</t>
  </si>
  <si>
    <t>H4K20</t>
  </si>
  <si>
    <t>H3K27</t>
  </si>
  <si>
    <t>H3K36</t>
  </si>
  <si>
    <t>AVG_KNOWN</t>
  </si>
  <si>
    <t>AVG_HKMTs</t>
  </si>
  <si>
    <t>AVG_HMTs</t>
  </si>
  <si>
    <t>Longest IDR</t>
  </si>
  <si>
    <t>SD_HMTs</t>
  </si>
  <si>
    <t>SD_HKMTs</t>
  </si>
  <si>
    <t>SD_KNOWN</t>
  </si>
  <si>
    <t>SE_HMTs/2</t>
  </si>
  <si>
    <t>SE_HKMTs/2</t>
  </si>
  <si>
    <t>SE_KNOWN/2</t>
  </si>
  <si>
    <t>SET1A</t>
  </si>
  <si>
    <t>O15047</t>
  </si>
  <si>
    <t>70.4%</t>
  </si>
  <si>
    <t>H3K4me1</t>
  </si>
  <si>
    <t>LIG_WD40_WDR5_WIN_1</t>
  </si>
  <si>
    <t>Q9UPS6</t>
  </si>
  <si>
    <t>69.1%</t>
  </si>
  <si>
    <t>Q03164</t>
  </si>
  <si>
    <t>71.8%</t>
  </si>
  <si>
    <t>LIG_WD40_WDR5_WIN_1, MOD_PIKK, CLV_TASPASE1(2)</t>
  </si>
  <si>
    <t>Q9UMN6</t>
  </si>
  <si>
    <t>65.6%</t>
  </si>
  <si>
    <t>Q8NEZ4</t>
  </si>
  <si>
    <t>66.4%</t>
  </si>
  <si>
    <t>O14686</t>
  </si>
  <si>
    <t>74.5%</t>
  </si>
  <si>
    <t>LIG_WD40_WDR5_WIN_1, LIG_KEPE_1</t>
  </si>
  <si>
    <t>Q9BYW2</t>
  </si>
  <si>
    <t>61.2%</t>
  </si>
  <si>
    <t>H3K36me3</t>
  </si>
  <si>
    <t>Q96L73</t>
  </si>
  <si>
    <t>57.6%</t>
  </si>
  <si>
    <t>H3K36me1 H4K20me1</t>
  </si>
  <si>
    <t>SETD8 (SET8)</t>
  </si>
  <si>
    <t>Q9NQR1</t>
  </si>
  <si>
    <t>50.4%</t>
  </si>
  <si>
    <t>H4K20me1</t>
  </si>
  <si>
    <t>DEG_CRL4_CDT2_1</t>
  </si>
  <si>
    <t>Q9C0A6</t>
  </si>
  <si>
    <t>66.9%</t>
  </si>
  <si>
    <t>?</t>
  </si>
  <si>
    <t>Q4FZB7</t>
  </si>
  <si>
    <t>61.0%</t>
  </si>
  <si>
    <t>H4K20me3</t>
  </si>
  <si>
    <t>Q9NQV8</t>
  </si>
  <si>
    <t>Q9NQV6</t>
  </si>
  <si>
    <t>54.4%</t>
  </si>
  <si>
    <t>Q13029</t>
  </si>
  <si>
    <t>64.3%</t>
  </si>
  <si>
    <t>H3K9me1</t>
  </si>
  <si>
    <t>LIG_Rb_LxCxE_1</t>
  </si>
  <si>
    <t>Q8TEK3</t>
  </si>
  <si>
    <t>56.4%</t>
  </si>
  <si>
    <t>a</t>
  </si>
  <si>
    <t>b</t>
  </si>
  <si>
    <t>c</t>
  </si>
  <si>
    <t>d</t>
  </si>
  <si>
    <t>e</t>
  </si>
  <si>
    <t>f</t>
  </si>
  <si>
    <t>H</t>
  </si>
  <si>
    <t xml:space="preserve"> Length (aa)</t>
  </si>
  <si>
    <t xml:space="preserve"> UniProt Acc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</si>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</sst>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249977111117893"/>
      <name val="Calibri"/>
      <scheme val="minor"/>
    </font>
    <font>
      <sz val="12"/>
      <name val="Calibri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3" fillId="0" borderId="0" xfId="0" applyNumberFormat="1" applyFont="1"/>
    <xf numFmtId="0" fontId="3" fillId="0" borderId="0" xfId="0" applyFont="1"/>
    <xf numFmtId="0" fontId="0" fillId="2" borderId="1" xfId="0" applyFill="1" applyBorder="1"/>
    <xf numFmtId="0" fontId="4" fillId="0" borderId="1" xfId="0" applyFont="1" applyBorder="1"/>
    <xf numFmtId="0" fontId="4" fillId="0" borderId="0" xfId="0" applyFont="1" applyFill="1" applyBorder="1"/>
    <xf numFmtId="0" fontId="5" fillId="0" borderId="0" xfId="0" applyFont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%disorder vs. #partners</c:v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Sheet1!$H$2:$H$53</c:f>
              <c:numCache>
                <c:formatCode>General</c:formatCode>
                <c:ptCount val="52"/>
                <c:pt idx="0">
                  <c:v>32.0</c:v>
                </c:pt>
                <c:pt idx="1">
                  <c:v>13.0</c:v>
                </c:pt>
                <c:pt idx="2">
                  <c:v>76.0</c:v>
                </c:pt>
                <c:pt idx="3">
                  <c:v>30.0</c:v>
                </c:pt>
                <c:pt idx="4">
                  <c:v>20.0</c:v>
                </c:pt>
                <c:pt idx="5">
                  <c:v>25.0</c:v>
                </c:pt>
                <c:pt idx="6">
                  <c:v>10.0</c:v>
                </c:pt>
                <c:pt idx="7">
                  <c:v>242.0</c:v>
                </c:pt>
                <c:pt idx="8">
                  <c:v>31.0</c:v>
                </c:pt>
                <c:pt idx="9">
                  <c:v>8.0</c:v>
                </c:pt>
                <c:pt idx="10">
                  <c:v>33.0</c:v>
                </c:pt>
                <c:pt idx="11">
                  <c:v>158.0</c:v>
                </c:pt>
                <c:pt idx="12">
                  <c:v>30.0</c:v>
                </c:pt>
                <c:pt idx="13">
                  <c:v>15.0</c:v>
                </c:pt>
                <c:pt idx="14">
                  <c:v>161.0</c:v>
                </c:pt>
                <c:pt idx="15">
                  <c:v>48.0</c:v>
                </c:pt>
                <c:pt idx="16">
                  <c:v>37.0</c:v>
                </c:pt>
                <c:pt idx="17">
                  <c:v>105.0</c:v>
                </c:pt>
                <c:pt idx="18">
                  <c:v>133.0</c:v>
                </c:pt>
                <c:pt idx="19">
                  <c:v>11.0</c:v>
                </c:pt>
                <c:pt idx="20">
                  <c:v>22.0</c:v>
                </c:pt>
                <c:pt idx="21">
                  <c:v>12.0</c:v>
                </c:pt>
                <c:pt idx="22">
                  <c:v>12.0</c:v>
                </c:pt>
                <c:pt idx="23">
                  <c:v>18.0</c:v>
                </c:pt>
                <c:pt idx="24">
                  <c:v>24.0</c:v>
                </c:pt>
                <c:pt idx="25">
                  <c:v>26.0</c:v>
                </c:pt>
                <c:pt idx="26">
                  <c:v>2.0</c:v>
                </c:pt>
                <c:pt idx="27">
                  <c:v>1.0</c:v>
                </c:pt>
                <c:pt idx="28">
                  <c:v>5.0</c:v>
                </c:pt>
                <c:pt idx="29">
                  <c:v>10.0</c:v>
                </c:pt>
                <c:pt idx="30">
                  <c:v>35.0</c:v>
                </c:pt>
                <c:pt idx="31">
                  <c:v>2.0</c:v>
                </c:pt>
                <c:pt idx="32">
                  <c:v>21.0</c:v>
                </c:pt>
                <c:pt idx="33">
                  <c:v>7.0</c:v>
                </c:pt>
                <c:pt idx="34">
                  <c:v>39.0</c:v>
                </c:pt>
                <c:pt idx="35">
                  <c:v>1.0</c:v>
                </c:pt>
                <c:pt idx="36">
                  <c:v>1.0</c:v>
                </c:pt>
                <c:pt idx="37">
                  <c:v>14.0</c:v>
                </c:pt>
                <c:pt idx="38">
                  <c:v>6.0</c:v>
                </c:pt>
                <c:pt idx="39">
                  <c:v>10.0</c:v>
                </c:pt>
                <c:pt idx="40">
                  <c:v>11.0</c:v>
                </c:pt>
                <c:pt idx="41">
                  <c:v>0.0</c:v>
                </c:pt>
                <c:pt idx="42">
                  <c:v>24.0</c:v>
                </c:pt>
                <c:pt idx="43">
                  <c:v>11.0</c:v>
                </c:pt>
                <c:pt idx="44">
                  <c:v>0.0</c:v>
                </c:pt>
                <c:pt idx="45">
                  <c:v>31.0</c:v>
                </c:pt>
                <c:pt idx="46">
                  <c:v>1.0</c:v>
                </c:pt>
                <c:pt idx="47">
                  <c:v>0.0</c:v>
                </c:pt>
                <c:pt idx="48">
                  <c:v>13.0</c:v>
                </c:pt>
                <c:pt idx="49">
                  <c:v>1.0</c:v>
                </c:pt>
                <c:pt idx="50">
                  <c:v>1.0</c:v>
                </c:pt>
                <c:pt idx="51">
                  <c:v>27.0</c:v>
                </c:pt>
              </c:numCache>
            </c:numRef>
          </c:xVal>
          <c:yVal>
            <c:numRef>
              <c:f>Sheet1!$M$2:$M$53</c:f>
              <c:numCache>
                <c:formatCode>General</c:formatCode>
                <c:ptCount val="52"/>
                <c:pt idx="0">
                  <c:v>70.4</c:v>
                </c:pt>
                <c:pt idx="1">
                  <c:v>69.1</c:v>
                </c:pt>
                <c:pt idx="2">
                  <c:v>71.8</c:v>
                </c:pt>
                <c:pt idx="3">
                  <c:v>65.6</c:v>
                </c:pt>
                <c:pt idx="4">
                  <c:v>66.4</c:v>
                </c:pt>
                <c:pt idx="5">
                  <c:v>74.5</c:v>
                </c:pt>
                <c:pt idx="6">
                  <c:v>18.5</c:v>
                </c:pt>
                <c:pt idx="7">
                  <c:v>31.4</c:v>
                </c:pt>
                <c:pt idx="8">
                  <c:v>61.2</c:v>
                </c:pt>
                <c:pt idx="9">
                  <c:v>48.8</c:v>
                </c:pt>
                <c:pt idx="10">
                  <c:v>57.6</c:v>
                </c:pt>
                <c:pt idx="11">
                  <c:v>32.1</c:v>
                </c:pt>
                <c:pt idx="12">
                  <c:v>39.7</c:v>
                </c:pt>
                <c:pt idx="13">
                  <c:v>7.9</c:v>
                </c:pt>
                <c:pt idx="14">
                  <c:v>0.0</c:v>
                </c:pt>
                <c:pt idx="15">
                  <c:v>0.2</c:v>
                </c:pt>
                <c:pt idx="16">
                  <c:v>46.6</c:v>
                </c:pt>
                <c:pt idx="17">
                  <c:v>41.5</c:v>
                </c:pt>
                <c:pt idx="18">
                  <c:v>40.4</c:v>
                </c:pt>
                <c:pt idx="19">
                  <c:v>25.0</c:v>
                </c:pt>
                <c:pt idx="20">
                  <c:v>50.4</c:v>
                </c:pt>
                <c:pt idx="21">
                  <c:v>66.9</c:v>
                </c:pt>
                <c:pt idx="22">
                  <c:v>78.6</c:v>
                </c:pt>
                <c:pt idx="23">
                  <c:v>4.5</c:v>
                </c:pt>
                <c:pt idx="24">
                  <c:v>0.5</c:v>
                </c:pt>
                <c:pt idx="25">
                  <c:v>0.0</c:v>
                </c:pt>
                <c:pt idx="26">
                  <c:v>8.4</c:v>
                </c:pt>
                <c:pt idx="27">
                  <c:v>3.2</c:v>
                </c:pt>
                <c:pt idx="28">
                  <c:v>61.0</c:v>
                </c:pt>
                <c:pt idx="29">
                  <c:v>19.3</c:v>
                </c:pt>
                <c:pt idx="30">
                  <c:v>10.1</c:v>
                </c:pt>
                <c:pt idx="31">
                  <c:v>0.3</c:v>
                </c:pt>
                <c:pt idx="32">
                  <c:v>48.0</c:v>
                </c:pt>
                <c:pt idx="33">
                  <c:v>48.6</c:v>
                </c:pt>
                <c:pt idx="34">
                  <c:v>11.1</c:v>
                </c:pt>
                <c:pt idx="35">
                  <c:v>50.4</c:v>
                </c:pt>
                <c:pt idx="36">
                  <c:v>45.0</c:v>
                </c:pt>
                <c:pt idx="37">
                  <c:v>54.4</c:v>
                </c:pt>
                <c:pt idx="38">
                  <c:v>41.4</c:v>
                </c:pt>
                <c:pt idx="39">
                  <c:v>28.0</c:v>
                </c:pt>
                <c:pt idx="40">
                  <c:v>26.9</c:v>
                </c:pt>
                <c:pt idx="41">
                  <c:v>15.0</c:v>
                </c:pt>
                <c:pt idx="42">
                  <c:v>26.8</c:v>
                </c:pt>
                <c:pt idx="43">
                  <c:v>64.3</c:v>
                </c:pt>
                <c:pt idx="44">
                  <c:v>27.0</c:v>
                </c:pt>
                <c:pt idx="45">
                  <c:v>20.8</c:v>
                </c:pt>
                <c:pt idx="46">
                  <c:v>42.3</c:v>
                </c:pt>
                <c:pt idx="47">
                  <c:v>30.9</c:v>
                </c:pt>
                <c:pt idx="48">
                  <c:v>14.6</c:v>
                </c:pt>
                <c:pt idx="49">
                  <c:v>4.3</c:v>
                </c:pt>
                <c:pt idx="50">
                  <c:v>15.6</c:v>
                </c:pt>
                <c:pt idx="51">
                  <c:v>56.4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</c:spPr>
          </c:marker>
          <c:xVal>
            <c:numRef>
              <c:f>Sheet1!$H$54:$H$61</c:f>
              <c:numCache>
                <c:formatCode>General</c:formatCode>
                <c:ptCount val="8"/>
                <c:pt idx="0">
                  <c:v>49.0</c:v>
                </c:pt>
                <c:pt idx="1">
                  <c:v>122.0</c:v>
                </c:pt>
                <c:pt idx="2">
                  <c:v>104.0</c:v>
                </c:pt>
                <c:pt idx="3">
                  <c:v>134.0</c:v>
                </c:pt>
                <c:pt idx="4">
                  <c:v>39.0</c:v>
                </c:pt>
                <c:pt idx="5">
                  <c:v>38.0</c:v>
                </c:pt>
                <c:pt idx="6">
                  <c:v>19.0</c:v>
                </c:pt>
                <c:pt idx="7">
                  <c:v>145.0</c:v>
                </c:pt>
              </c:numCache>
            </c:numRef>
          </c:xVal>
          <c:yVal>
            <c:numRef>
              <c:f>Sheet1!$M$54:$M$61</c:f>
              <c:numCache>
                <c:formatCode>General</c:formatCode>
                <c:ptCount val="8"/>
                <c:pt idx="0">
                  <c:v>7.9</c:v>
                </c:pt>
                <c:pt idx="1">
                  <c:v>14.7</c:v>
                </c:pt>
                <c:pt idx="2">
                  <c:v>7.9</c:v>
                </c:pt>
                <c:pt idx="3">
                  <c:v>3.9</c:v>
                </c:pt>
                <c:pt idx="4">
                  <c:v>11.4</c:v>
                </c:pt>
                <c:pt idx="5">
                  <c:v>6.0</c:v>
                </c:pt>
                <c:pt idx="6">
                  <c:v>0.9</c:v>
                </c:pt>
                <c:pt idx="7">
                  <c:v>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000552"/>
        <c:axId val="2117005112"/>
      </c:scatterChart>
      <c:valAx>
        <c:axId val="2117000552"/>
        <c:scaling>
          <c:orientation val="minMax"/>
          <c:max val="250.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 i="0">
                <a:latin typeface="+mj-lt"/>
              </a:defRPr>
            </a:pPr>
            <a:endParaRPr lang="en-US"/>
          </a:p>
        </c:txPr>
        <c:crossAx val="2117005112"/>
        <c:crosses val="autoZero"/>
        <c:crossBetween val="midCat"/>
      </c:valAx>
      <c:valAx>
        <c:axId val="2117005112"/>
        <c:scaling>
          <c:orientation val="minMax"/>
          <c:max val="100.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 i="0">
                <a:latin typeface="+mj-lt"/>
              </a:defRPr>
            </a:pPr>
            <a:endParaRPr lang="en-US"/>
          </a:p>
        </c:txPr>
        <c:crossAx val="2117000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+mj-lt"/>
              </a:defRPr>
            </a:pPr>
            <a:r>
              <a:rPr lang="en-US">
                <a:latin typeface="+mj-lt"/>
              </a:rPr>
              <a:t>Avg. #PPI partners across HMTs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 no. of PPI partners across HMTs</c:v>
          </c:tx>
          <c:spPr>
            <a:solidFill>
              <a:schemeClr val="bg1">
                <a:lumMod val="50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Sheet1!$H$82:$H$90</c:f>
                <c:numCache>
                  <c:formatCode>General</c:formatCode>
                  <c:ptCount val="9"/>
                  <c:pt idx="0">
                    <c:v>3.238456247976263</c:v>
                  </c:pt>
                  <c:pt idx="1">
                    <c:v>3.268428834302623</c:v>
                  </c:pt>
                  <c:pt idx="2">
                    <c:v>4.513724743044165</c:v>
                  </c:pt>
                  <c:pt idx="3">
                    <c:v>8.862919343292833</c:v>
                  </c:pt>
                  <c:pt idx="4">
                    <c:v>5.02106018335685</c:v>
                  </c:pt>
                  <c:pt idx="5">
                    <c:v>22.8730599340862</c:v>
                  </c:pt>
                  <c:pt idx="6">
                    <c:v>116</c:v>
                  </c:pt>
                  <c:pt idx="7">
                    <c:v>22.80265579074313</c:v>
                  </c:pt>
                  <c:pt idx="8">
                    <c:v>5.04424865014052</c:v>
                  </c:pt>
                </c:numCache>
              </c:numRef>
            </c:plus>
            <c:minus>
              <c:numRef>
                <c:f>Sheet1!$H$82:$H$90</c:f>
                <c:numCache>
                  <c:formatCode>General</c:formatCode>
                  <c:ptCount val="9"/>
                  <c:pt idx="0">
                    <c:v>3.238456247976263</c:v>
                  </c:pt>
                  <c:pt idx="1">
                    <c:v>3.268428834302623</c:v>
                  </c:pt>
                  <c:pt idx="2">
                    <c:v>4.513724743044165</c:v>
                  </c:pt>
                  <c:pt idx="3">
                    <c:v>8.862919343292833</c:v>
                  </c:pt>
                  <c:pt idx="4">
                    <c:v>5.02106018335685</c:v>
                  </c:pt>
                  <c:pt idx="5">
                    <c:v>22.8730599340862</c:v>
                  </c:pt>
                  <c:pt idx="6">
                    <c:v>116</c:v>
                  </c:pt>
                  <c:pt idx="7">
                    <c:v>22.80265579074313</c:v>
                  </c:pt>
                  <c:pt idx="8">
                    <c:v>5.04424865014052</c:v>
                  </c:pt>
                </c:numCache>
              </c:numRef>
            </c:minus>
            <c:spPr>
              <a:ln>
                <a:solidFill>
                  <a:schemeClr val="tx1"/>
                </a:solidFill>
              </a:ln>
            </c:spPr>
          </c:errBars>
          <c:cat>
            <c:strRef>
              <c:f>Sheet1!$N$62:$N$70</c:f>
              <c:strCache>
                <c:ptCount val="9"/>
                <c:pt idx="0">
                  <c:v>AVG_HMTs</c:v>
                </c:pt>
                <c:pt idx="1">
                  <c:v>AVG_HKMTs</c:v>
                </c:pt>
                <c:pt idx="2">
                  <c:v>AVG_KNOWN</c:v>
                </c:pt>
                <c:pt idx="3">
                  <c:v>HRMT</c:v>
                </c:pt>
                <c:pt idx="4">
                  <c:v>H3K4</c:v>
                </c:pt>
                <c:pt idx="5">
                  <c:v>H3K9</c:v>
                </c:pt>
                <c:pt idx="6">
                  <c:v>H3K27</c:v>
                </c:pt>
                <c:pt idx="7">
                  <c:v>H3K36</c:v>
                </c:pt>
                <c:pt idx="8">
                  <c:v>H4K20</c:v>
                </c:pt>
              </c:strCache>
            </c:strRef>
          </c:cat>
          <c:val>
            <c:numRef>
              <c:f>Sheet1!$H$62:$H$70</c:f>
              <c:numCache>
                <c:formatCode>General</c:formatCode>
                <c:ptCount val="9"/>
                <c:pt idx="0">
                  <c:v>37.6</c:v>
                </c:pt>
                <c:pt idx="1">
                  <c:v>30.88461538461538</c:v>
                </c:pt>
                <c:pt idx="2">
                  <c:v>44.96774193548387</c:v>
                </c:pt>
                <c:pt idx="3">
                  <c:v>81.25</c:v>
                </c:pt>
                <c:pt idx="4">
                  <c:v>24.92307692307692</c:v>
                </c:pt>
                <c:pt idx="5">
                  <c:v>72.2857142857143</c:v>
                </c:pt>
                <c:pt idx="6">
                  <c:v>126.0</c:v>
                </c:pt>
                <c:pt idx="7">
                  <c:v>45.83333333333334</c:v>
                </c:pt>
                <c:pt idx="8">
                  <c:v>12.33333333333333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982376"/>
        <c:axId val="2116987656"/>
      </c:barChart>
      <c:catAx>
        <c:axId val="21169823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="1" i="0">
                <a:latin typeface="+mj-lt"/>
              </a:defRPr>
            </a:pPr>
            <a:endParaRPr lang="en-US"/>
          </a:p>
        </c:txPr>
        <c:crossAx val="2116987656"/>
        <c:crosses val="autoZero"/>
        <c:auto val="1"/>
        <c:lblAlgn val="ctr"/>
        <c:lblOffset val="100"/>
        <c:noMultiLvlLbl val="0"/>
      </c:catAx>
      <c:valAx>
        <c:axId val="2116987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 i="0">
                <a:latin typeface="+mj-lt"/>
              </a:defRPr>
            </a:pPr>
            <a:endParaRPr lang="en-US"/>
          </a:p>
        </c:txPr>
        <c:crossAx val="2116982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+mj-lt"/>
              </a:defRPr>
            </a:pPr>
            <a:r>
              <a:rPr lang="en-US">
                <a:latin typeface="+mj-lt"/>
              </a:rPr>
              <a:t>Avg. %disorder across HMTs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%disorder across HMTs</c:v>
          </c:tx>
          <c:spPr>
            <a:solidFill>
              <a:schemeClr val="bg1">
                <a:lumMod val="50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Sheet1!$M$82:$M$90</c:f>
                <c:numCache>
                  <c:formatCode>General</c:formatCode>
                  <c:ptCount val="9"/>
                  <c:pt idx="0">
                    <c:v>1.566391534321713</c:v>
                  </c:pt>
                  <c:pt idx="1">
                    <c:v>1.654472783484968</c:v>
                  </c:pt>
                  <c:pt idx="2">
                    <c:v>2.082780935864118</c:v>
                  </c:pt>
                  <c:pt idx="3">
                    <c:v>0.778702991014087</c:v>
                  </c:pt>
                  <c:pt idx="4">
                    <c:v>9.041185077931555</c:v>
                  </c:pt>
                  <c:pt idx="5">
                    <c:v>9.12395740013377</c:v>
                  </c:pt>
                  <c:pt idx="6">
                    <c:v>6.450000000000005</c:v>
                  </c:pt>
                  <c:pt idx="7">
                    <c:v>8.001392239965353</c:v>
                  </c:pt>
                  <c:pt idx="8">
                    <c:v>12.51323743525675</c:v>
                  </c:pt>
                </c:numCache>
              </c:numRef>
            </c:plus>
            <c:minus>
              <c:numRef>
                <c:f>Sheet1!$M$82:$M$90</c:f>
                <c:numCache>
                  <c:formatCode>General</c:formatCode>
                  <c:ptCount val="9"/>
                  <c:pt idx="0">
                    <c:v>1.566391534321713</c:v>
                  </c:pt>
                  <c:pt idx="1">
                    <c:v>1.654472783484968</c:v>
                  </c:pt>
                  <c:pt idx="2">
                    <c:v>2.082780935864118</c:v>
                  </c:pt>
                  <c:pt idx="3">
                    <c:v>0.778702991014087</c:v>
                  </c:pt>
                  <c:pt idx="4">
                    <c:v>9.041185077931555</c:v>
                  </c:pt>
                  <c:pt idx="5">
                    <c:v>9.12395740013377</c:v>
                  </c:pt>
                  <c:pt idx="6">
                    <c:v>6.450000000000005</c:v>
                  </c:pt>
                  <c:pt idx="7">
                    <c:v>8.001392239965353</c:v>
                  </c:pt>
                  <c:pt idx="8">
                    <c:v>12.51323743525675</c:v>
                  </c:pt>
                </c:numCache>
              </c:numRef>
            </c:minus>
          </c:errBars>
          <c:cat>
            <c:strRef>
              <c:f>Sheet1!$N$62:$N$70</c:f>
              <c:strCache>
                <c:ptCount val="9"/>
                <c:pt idx="0">
                  <c:v>AVG_HMTs</c:v>
                </c:pt>
                <c:pt idx="1">
                  <c:v>AVG_HKMTs</c:v>
                </c:pt>
                <c:pt idx="2">
                  <c:v>AVG_KNOWN</c:v>
                </c:pt>
                <c:pt idx="3">
                  <c:v>HRMT</c:v>
                </c:pt>
                <c:pt idx="4">
                  <c:v>H3K4</c:v>
                </c:pt>
                <c:pt idx="5">
                  <c:v>H3K9</c:v>
                </c:pt>
                <c:pt idx="6">
                  <c:v>H3K27</c:v>
                </c:pt>
                <c:pt idx="7">
                  <c:v>H3K36</c:v>
                </c:pt>
                <c:pt idx="8">
                  <c:v>H4K20</c:v>
                </c:pt>
              </c:strCache>
            </c:strRef>
          </c:cat>
          <c:val>
            <c:numRef>
              <c:f>Sheet1!$M$62:$M$70</c:f>
              <c:numCache>
                <c:formatCode>General</c:formatCode>
                <c:ptCount val="9"/>
                <c:pt idx="0">
                  <c:v>31.67666666666667</c:v>
                </c:pt>
                <c:pt idx="1">
                  <c:v>35.45576923076923</c:v>
                </c:pt>
                <c:pt idx="2">
                  <c:v>38.80322580645161</c:v>
                </c:pt>
                <c:pt idx="3">
                  <c:v>7.1125</c:v>
                </c:pt>
                <c:pt idx="4">
                  <c:v>42.84615384615384</c:v>
                </c:pt>
                <c:pt idx="5">
                  <c:v>31.14285714285714</c:v>
                </c:pt>
                <c:pt idx="6">
                  <c:v>24.95</c:v>
                </c:pt>
                <c:pt idx="7">
                  <c:v>41.21666666666666</c:v>
                </c:pt>
                <c:pt idx="8">
                  <c:v>43.56666666666667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238936"/>
        <c:axId val="2116235864"/>
      </c:barChart>
      <c:catAx>
        <c:axId val="21162389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="1" i="0">
                <a:latin typeface="+mj-lt"/>
              </a:defRPr>
            </a:pPr>
            <a:endParaRPr lang="en-US"/>
          </a:p>
        </c:txPr>
        <c:crossAx val="2116235864"/>
        <c:crosses val="autoZero"/>
        <c:auto val="1"/>
        <c:lblAlgn val="ctr"/>
        <c:lblOffset val="100"/>
        <c:noMultiLvlLbl val="0"/>
      </c:catAx>
      <c:valAx>
        <c:axId val="2116235864"/>
        <c:scaling>
          <c:orientation val="minMax"/>
          <c:max val="1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 i="0">
                <a:latin typeface="+mj-lt"/>
              </a:defRPr>
            </a:pPr>
            <a:endParaRPr lang="en-US"/>
          </a:p>
        </c:txPr>
        <c:crossAx val="2116238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latin typeface="+mj-lt"/>
              </a:defRPr>
            </a:pPr>
            <a:r>
              <a:rPr lang="en-US">
                <a:latin typeface="+mj-lt"/>
              </a:rPr>
              <a:t>Avg. longest IDRs across HMTs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longest IDRs across HMTs</c:v>
          </c:tx>
          <c:spPr>
            <a:solidFill>
              <a:schemeClr val="bg1">
                <a:lumMod val="50000"/>
              </a:schemeClr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Sheet1!$O$82:$O$90</c:f>
                <c:numCache>
                  <c:formatCode>General</c:formatCode>
                  <c:ptCount val="9"/>
                  <c:pt idx="0">
                    <c:v>18.08313103586499</c:v>
                  </c:pt>
                  <c:pt idx="1">
                    <c:v>20.27848105576722</c:v>
                  </c:pt>
                  <c:pt idx="2">
                    <c:v>28.29688601112605</c:v>
                  </c:pt>
                  <c:pt idx="3">
                    <c:v>1.836965422724585</c:v>
                  </c:pt>
                  <c:pt idx="4">
                    <c:v>67.09562746447842</c:v>
                  </c:pt>
                  <c:pt idx="5">
                    <c:v>28.74557049580425</c:v>
                  </c:pt>
                  <c:pt idx="6">
                    <c:v>18.25</c:v>
                  </c:pt>
                  <c:pt idx="7">
                    <c:v>33.70247682952165</c:v>
                  </c:pt>
                  <c:pt idx="8">
                    <c:v>21.91080403210556</c:v>
                  </c:pt>
                </c:numCache>
              </c:numRef>
            </c:plus>
            <c:minus>
              <c:numRef>
                <c:f>Sheet1!$O$82:$O$90</c:f>
                <c:numCache>
                  <c:formatCode>General</c:formatCode>
                  <c:ptCount val="9"/>
                  <c:pt idx="0">
                    <c:v>18.08313103586499</c:v>
                  </c:pt>
                  <c:pt idx="1">
                    <c:v>20.27848105576722</c:v>
                  </c:pt>
                  <c:pt idx="2">
                    <c:v>28.29688601112605</c:v>
                  </c:pt>
                  <c:pt idx="3">
                    <c:v>1.836965422724585</c:v>
                  </c:pt>
                  <c:pt idx="4">
                    <c:v>67.09562746447842</c:v>
                  </c:pt>
                  <c:pt idx="5">
                    <c:v>28.74557049580425</c:v>
                  </c:pt>
                  <c:pt idx="6">
                    <c:v>18.25</c:v>
                  </c:pt>
                  <c:pt idx="7">
                    <c:v>33.70247682952165</c:v>
                  </c:pt>
                  <c:pt idx="8">
                    <c:v>21.91080403210556</c:v>
                  </c:pt>
                </c:numCache>
              </c:numRef>
            </c:minus>
          </c:errBars>
          <c:cat>
            <c:strRef>
              <c:f>Sheet1!$N$62:$N$70</c:f>
              <c:strCache>
                <c:ptCount val="9"/>
                <c:pt idx="0">
                  <c:v>AVG_HMTs</c:v>
                </c:pt>
                <c:pt idx="1">
                  <c:v>AVG_HKMTs</c:v>
                </c:pt>
                <c:pt idx="2">
                  <c:v>AVG_KNOWN</c:v>
                </c:pt>
                <c:pt idx="3">
                  <c:v>HRMT</c:v>
                </c:pt>
                <c:pt idx="4">
                  <c:v>H3K4</c:v>
                </c:pt>
                <c:pt idx="5">
                  <c:v>H3K9</c:v>
                </c:pt>
                <c:pt idx="6">
                  <c:v>H3K27</c:v>
                </c:pt>
                <c:pt idx="7">
                  <c:v>H3K36</c:v>
                </c:pt>
                <c:pt idx="8">
                  <c:v>H4K20</c:v>
                </c:pt>
              </c:strCache>
            </c:strRef>
          </c:cat>
          <c:val>
            <c:numRef>
              <c:f>Sheet1!$O$62:$O$70</c:f>
              <c:numCache>
                <c:formatCode>General</c:formatCode>
                <c:ptCount val="9"/>
                <c:pt idx="0">
                  <c:v>193.5666666666667</c:v>
                </c:pt>
                <c:pt idx="1">
                  <c:v>219.75</c:v>
                </c:pt>
                <c:pt idx="2">
                  <c:v>294.2903225806452</c:v>
                </c:pt>
                <c:pt idx="3">
                  <c:v>23.375</c:v>
                </c:pt>
                <c:pt idx="4">
                  <c:v>457.153846153846</c:v>
                </c:pt>
                <c:pt idx="5">
                  <c:v>168.5714285714286</c:v>
                </c:pt>
                <c:pt idx="6">
                  <c:v>82.5</c:v>
                </c:pt>
                <c:pt idx="7">
                  <c:v>244.8333333333333</c:v>
                </c:pt>
                <c:pt idx="8">
                  <c:v>122.0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207528"/>
        <c:axId val="2116204456"/>
      </c:barChart>
      <c:catAx>
        <c:axId val="21162075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="1" i="0">
                <a:latin typeface="+mj-lt"/>
              </a:defRPr>
            </a:pPr>
            <a:endParaRPr lang="en-US"/>
          </a:p>
        </c:txPr>
        <c:crossAx val="2116204456"/>
        <c:crosses val="autoZero"/>
        <c:auto val="1"/>
        <c:lblAlgn val="ctr"/>
        <c:lblOffset val="100"/>
        <c:noMultiLvlLbl val="0"/>
      </c:catAx>
      <c:valAx>
        <c:axId val="2116204456"/>
        <c:scaling>
          <c:orientation val="minMax"/>
          <c:max val="5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 i="0">
                <a:latin typeface="+mj-lt"/>
              </a:defRPr>
            </a:pPr>
            <a:endParaRPr lang="en-US"/>
          </a:p>
        </c:txPr>
        <c:crossAx val="211620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241300</xdr:colOff>
      <xdr:row>0</xdr:row>
      <xdr:rowOff>63500</xdr:rowOff>
    </xdr:from>
    <xdr:to>
      <xdr:col>28</xdr:col>
      <xdr:colOff>571500</xdr:colOff>
      <xdr:row>40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46</xdr:row>
      <xdr:rowOff>38100</xdr:rowOff>
    </xdr:from>
    <xdr:to>
      <xdr:col>26</xdr:col>
      <xdr:colOff>0</xdr:colOff>
      <xdr:row>69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12700</xdr:colOff>
      <xdr:row>70</xdr:row>
      <xdr:rowOff>152400</xdr:rowOff>
    </xdr:from>
    <xdr:to>
      <xdr:col>26</xdr:col>
      <xdr:colOff>12700</xdr:colOff>
      <xdr:row>93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800100</xdr:colOff>
      <xdr:row>95</xdr:row>
      <xdr:rowOff>139700</xdr:rowOff>
    </xdr:from>
    <xdr:to>
      <xdr:col>25</xdr:col>
      <xdr:colOff>800100</xdr:colOff>
      <xdr:row>118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umanHRMT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umanHKMTs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sqref="A1:C53"/>
    </sheetView>
  </sheetViews>
  <sheetFormatPr baseColWidth="10" defaultRowHeight="16" x14ac:dyDescent="0"/>
  <cols>
    <col min="1" max="1" width="14.125" customWidth="1"/>
    <col min="2" max="2" width="9.125" customWidth="1"/>
    <col min="3" max="3" width="9.875" customWidth="1"/>
    <col min="4" max="4" width="31.625" customWidth="1"/>
    <col min="5" max="5" width="21.125" customWidth="1"/>
    <col min="6" max="6" width="14.625" customWidth="1"/>
    <col min="7" max="7" width="15.875" customWidth="1"/>
    <col min="8" max="8" width="8.875" customWidth="1"/>
    <col min="9" max="12" width="0" hidden="1" customWidth="1"/>
    <col min="14" max="14" width="1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282</v>
      </c>
      <c r="J1" s="2" t="s">
        <v>279</v>
      </c>
      <c r="K1" s="2" t="s">
        <v>280</v>
      </c>
      <c r="L1" s="2" t="s">
        <v>281</v>
      </c>
      <c r="M1" s="2" t="s">
        <v>278</v>
      </c>
      <c r="N1" s="2" t="s">
        <v>322</v>
      </c>
      <c r="O1" s="2" t="s">
        <v>332</v>
      </c>
    </row>
    <row r="2" spans="1: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32</v>
      </c>
      <c r="I2" t="str">
        <f>LEFT(F2,6)</f>
        <v xml:space="preserve"> 70.4%</v>
      </c>
      <c r="J2" t="str">
        <f>SUBSTITUTE(I2," ","")</f>
        <v>70.4%</v>
      </c>
      <c r="K2" t="str">
        <f>SUBSTITUTE(J2,"%","")</f>
        <v>70.4</v>
      </c>
      <c r="L2" t="str">
        <f>SUBSTITUTE(K2,".",",")</f>
        <v>70,4</v>
      </c>
      <c r="M2">
        <f>VALUE(L2)</f>
        <v>70.400000000000006</v>
      </c>
      <c r="N2" t="str">
        <f>SUBSTITUTE(SUBSTITUTE(LEFT(E2,6),"m","")," ","")</f>
        <v>H3K4</v>
      </c>
      <c r="O2">
        <f>VALUE(SUBSTITUTE(SUBSTITUTE(MID(F2,8,10),"(",""),")",""))</f>
        <v>498</v>
      </c>
    </row>
    <row r="3" spans="1:1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>
        <v>13</v>
      </c>
      <c r="I3" t="str">
        <f t="shared" ref="I3:I61" si="0">LEFT(F3,6)</f>
        <v xml:space="preserve"> 69.1%</v>
      </c>
      <c r="J3" t="str">
        <f t="shared" ref="J3:J61" si="1">SUBSTITUTE(I3," ","")</f>
        <v>69.1%</v>
      </c>
      <c r="K3" t="str">
        <f t="shared" ref="K3:K61" si="2">SUBSTITUTE(J3,"%","")</f>
        <v>69.1</v>
      </c>
      <c r="L3" t="str">
        <f t="shared" ref="L3:L61" si="3">SUBSTITUTE(K3,".",",")</f>
        <v>69,1</v>
      </c>
      <c r="M3">
        <f t="shared" ref="M3:M61" si="4">VALUE(L3)</f>
        <v>69.099999999999994</v>
      </c>
      <c r="N3" t="str">
        <f t="shared" ref="N3:N61" si="5">SUBSTITUTE(SUBSTITUTE(LEFT(E3,6),"m","")," ","")</f>
        <v>H3K4</v>
      </c>
      <c r="O3">
        <f t="shared" ref="O3:O61" si="6">VALUE(SUBSTITUTE(SUBSTITUTE(MID(F3,8,10),"(",""),")",""))</f>
        <v>567</v>
      </c>
    </row>
    <row r="4" spans="1:15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25</v>
      </c>
      <c r="H4">
        <v>76</v>
      </c>
      <c r="I4" t="str">
        <f t="shared" si="0"/>
        <v xml:space="preserve"> 71.8%</v>
      </c>
      <c r="J4" t="str">
        <f t="shared" si="1"/>
        <v>71.8%</v>
      </c>
      <c r="K4" t="str">
        <f t="shared" si="2"/>
        <v>71.8</v>
      </c>
      <c r="L4" t="str">
        <f t="shared" si="3"/>
        <v>71,8</v>
      </c>
      <c r="M4">
        <f t="shared" si="4"/>
        <v>71.8</v>
      </c>
      <c r="N4" t="str">
        <f t="shared" si="5"/>
        <v>H3K4</v>
      </c>
      <c r="O4">
        <f t="shared" si="6"/>
        <v>571</v>
      </c>
    </row>
    <row r="5" spans="1:15">
      <c r="A5" s="1" t="s">
        <v>26</v>
      </c>
      <c r="B5" s="1" t="s">
        <v>27</v>
      </c>
      <c r="C5" s="1" t="s">
        <v>28</v>
      </c>
      <c r="D5" s="1" t="s">
        <v>29</v>
      </c>
      <c r="E5" s="1" t="s">
        <v>12</v>
      </c>
      <c r="F5" s="1" t="s">
        <v>30</v>
      </c>
      <c r="G5" s="1" t="s">
        <v>18</v>
      </c>
      <c r="H5">
        <v>30</v>
      </c>
      <c r="I5" t="str">
        <f t="shared" si="0"/>
        <v xml:space="preserve"> 65.6%</v>
      </c>
      <c r="J5" t="str">
        <f t="shared" si="1"/>
        <v>65.6%</v>
      </c>
      <c r="K5" t="str">
        <f t="shared" si="2"/>
        <v>65.6</v>
      </c>
      <c r="L5" t="str">
        <f t="shared" si="3"/>
        <v>65,6</v>
      </c>
      <c r="M5">
        <f t="shared" si="4"/>
        <v>65.599999999999994</v>
      </c>
      <c r="N5" t="str">
        <f t="shared" si="5"/>
        <v>H3K4</v>
      </c>
      <c r="O5">
        <f t="shared" si="6"/>
        <v>753</v>
      </c>
    </row>
    <row r="6" spans="1:15">
      <c r="A6" s="1" t="s">
        <v>31</v>
      </c>
      <c r="B6" s="1" t="s">
        <v>32</v>
      </c>
      <c r="C6" s="1" t="s">
        <v>33</v>
      </c>
      <c r="D6" s="1" t="s">
        <v>34</v>
      </c>
      <c r="E6" s="1" t="s">
        <v>12</v>
      </c>
      <c r="F6" s="1" t="s">
        <v>35</v>
      </c>
      <c r="G6" s="1" t="s">
        <v>14</v>
      </c>
      <c r="H6">
        <v>20</v>
      </c>
      <c r="I6" t="str">
        <f t="shared" si="0"/>
        <v xml:space="preserve"> 66.4%</v>
      </c>
      <c r="J6" t="str">
        <f t="shared" si="1"/>
        <v>66.4%</v>
      </c>
      <c r="K6" t="str">
        <f t="shared" si="2"/>
        <v>66.4</v>
      </c>
      <c r="L6" t="str">
        <f t="shared" si="3"/>
        <v>66,4</v>
      </c>
      <c r="M6">
        <f t="shared" si="4"/>
        <v>66.400000000000006</v>
      </c>
      <c r="N6" t="str">
        <f t="shared" si="5"/>
        <v>H3K4</v>
      </c>
      <c r="O6">
        <f t="shared" si="6"/>
        <v>1193</v>
      </c>
    </row>
    <row r="7" spans="1:15">
      <c r="A7" s="1" t="s">
        <v>36</v>
      </c>
      <c r="B7" s="1" t="s">
        <v>37</v>
      </c>
      <c r="C7" s="1" t="s">
        <v>38</v>
      </c>
      <c r="D7" s="1" t="s">
        <v>18</v>
      </c>
      <c r="E7" s="1" t="s">
        <v>12</v>
      </c>
      <c r="F7" s="1" t="s">
        <v>39</v>
      </c>
      <c r="G7" s="1" t="s">
        <v>40</v>
      </c>
      <c r="H7">
        <v>25</v>
      </c>
      <c r="I7" t="str">
        <f t="shared" si="0"/>
        <v xml:space="preserve"> 74.5%</v>
      </c>
      <c r="J7" t="str">
        <f t="shared" si="1"/>
        <v>74.5%</v>
      </c>
      <c r="K7" t="str">
        <f t="shared" si="2"/>
        <v>74.5</v>
      </c>
      <c r="L7" t="str">
        <f t="shared" si="3"/>
        <v>74,5</v>
      </c>
      <c r="M7">
        <f t="shared" si="4"/>
        <v>74.5</v>
      </c>
      <c r="N7" t="str">
        <f t="shared" si="5"/>
        <v>H3K4</v>
      </c>
      <c r="O7">
        <f t="shared" si="6"/>
        <v>1442</v>
      </c>
    </row>
    <row r="8" spans="1:15">
      <c r="A8" s="1" t="s">
        <v>41</v>
      </c>
      <c r="B8" s="1" t="s">
        <v>42</v>
      </c>
      <c r="C8" s="1" t="s">
        <v>43</v>
      </c>
      <c r="D8" s="1" t="s">
        <v>18</v>
      </c>
      <c r="E8" s="1" t="s">
        <v>44</v>
      </c>
      <c r="F8" s="1" t="s">
        <v>45</v>
      </c>
      <c r="G8" s="1" t="s">
        <v>18</v>
      </c>
      <c r="H8">
        <v>10</v>
      </c>
      <c r="I8" t="str">
        <f t="shared" si="0"/>
        <v xml:space="preserve"> 18.5%</v>
      </c>
      <c r="J8" t="str">
        <f t="shared" si="1"/>
        <v>18.5%</v>
      </c>
      <c r="K8" t="str">
        <f t="shared" si="2"/>
        <v>18.5</v>
      </c>
      <c r="L8" t="str">
        <f t="shared" si="3"/>
        <v>18,5</v>
      </c>
      <c r="M8">
        <f t="shared" si="4"/>
        <v>18.5</v>
      </c>
      <c r="N8" t="str">
        <f t="shared" si="5"/>
        <v>H3K27</v>
      </c>
      <c r="O8">
        <f t="shared" si="6"/>
        <v>46</v>
      </c>
    </row>
    <row r="9" spans="1:1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18</v>
      </c>
      <c r="H9">
        <v>242</v>
      </c>
      <c r="I9" t="str">
        <f t="shared" si="0"/>
        <v xml:space="preserve"> 31.4%</v>
      </c>
      <c r="J9" t="str">
        <f t="shared" si="1"/>
        <v>31.4%</v>
      </c>
      <c r="K9" t="str">
        <f t="shared" si="2"/>
        <v>31.4</v>
      </c>
      <c r="L9" t="str">
        <f t="shared" si="3"/>
        <v>31,4</v>
      </c>
      <c r="M9">
        <f t="shared" si="4"/>
        <v>31.4</v>
      </c>
      <c r="N9" t="str">
        <f t="shared" si="5"/>
        <v>H3K27</v>
      </c>
      <c r="O9">
        <f t="shared" si="6"/>
        <v>119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18</v>
      </c>
      <c r="H10">
        <v>31</v>
      </c>
      <c r="I10" t="str">
        <f t="shared" si="0"/>
        <v xml:space="preserve"> 61.2%</v>
      </c>
      <c r="J10" t="str">
        <f t="shared" si="1"/>
        <v>61.2%</v>
      </c>
      <c r="K10" t="str">
        <f t="shared" si="2"/>
        <v>61.2</v>
      </c>
      <c r="L10" t="str">
        <f t="shared" si="3"/>
        <v>61,2</v>
      </c>
      <c r="M10">
        <f t="shared" si="4"/>
        <v>61.2</v>
      </c>
      <c r="N10" t="str">
        <f t="shared" si="5"/>
        <v>H3K36</v>
      </c>
      <c r="O10">
        <f t="shared" si="6"/>
        <v>428</v>
      </c>
    </row>
    <row r="11" spans="1:1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18</v>
      </c>
      <c r="H11">
        <v>8</v>
      </c>
      <c r="I11" t="str">
        <f t="shared" si="0"/>
        <v xml:space="preserve"> 48.8%</v>
      </c>
      <c r="J11" t="str">
        <f t="shared" si="1"/>
        <v>48.8%</v>
      </c>
      <c r="K11" t="str">
        <f t="shared" si="2"/>
        <v>48.8</v>
      </c>
      <c r="L11" t="str">
        <f t="shared" si="3"/>
        <v>48,8</v>
      </c>
      <c r="M11">
        <f t="shared" si="4"/>
        <v>48.8</v>
      </c>
      <c r="N11" t="str">
        <f t="shared" si="5"/>
        <v>H3K36</v>
      </c>
      <c r="O11">
        <f t="shared" si="6"/>
        <v>367</v>
      </c>
    </row>
    <row r="12" spans="1:1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18</v>
      </c>
      <c r="H12">
        <v>33</v>
      </c>
      <c r="I12" t="str">
        <f t="shared" si="0"/>
        <v xml:space="preserve"> 57.6%</v>
      </c>
      <c r="J12" t="str">
        <f t="shared" si="1"/>
        <v>57.6%</v>
      </c>
      <c r="K12" t="str">
        <f t="shared" si="2"/>
        <v>57.6</v>
      </c>
      <c r="L12" t="str">
        <f t="shared" si="3"/>
        <v>57,6</v>
      </c>
      <c r="M12">
        <f t="shared" si="4"/>
        <v>57.6</v>
      </c>
      <c r="N12" t="str">
        <f t="shared" si="5"/>
        <v>H3K36</v>
      </c>
      <c r="O12">
        <f t="shared" si="6"/>
        <v>369</v>
      </c>
    </row>
    <row r="13" spans="1:15">
      <c r="A13" s="1" t="s">
        <v>70</v>
      </c>
      <c r="B13" s="1" t="s">
        <v>71</v>
      </c>
      <c r="C13" s="1" t="s">
        <v>72</v>
      </c>
      <c r="D13" s="1" t="s">
        <v>18</v>
      </c>
      <c r="E13" s="1" t="s">
        <v>73</v>
      </c>
      <c r="F13" s="1" t="s">
        <v>74</v>
      </c>
      <c r="G13" s="1" t="s">
        <v>18</v>
      </c>
      <c r="H13">
        <v>158</v>
      </c>
      <c r="I13" t="str">
        <f t="shared" si="0"/>
        <v xml:space="preserve"> 32.1%</v>
      </c>
      <c r="J13" t="str">
        <f t="shared" si="1"/>
        <v>32.1%</v>
      </c>
      <c r="K13" t="str">
        <f t="shared" si="2"/>
        <v>32.1</v>
      </c>
      <c r="L13" t="str">
        <f t="shared" si="3"/>
        <v>32,1</v>
      </c>
      <c r="M13">
        <f t="shared" si="4"/>
        <v>32.1</v>
      </c>
      <c r="N13" t="str">
        <f t="shared" si="5"/>
        <v>H3K36</v>
      </c>
      <c r="O13">
        <f t="shared" si="6"/>
        <v>129</v>
      </c>
    </row>
    <row r="14" spans="1:1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18</v>
      </c>
      <c r="H14">
        <v>30</v>
      </c>
      <c r="I14" t="str">
        <f t="shared" si="0"/>
        <v xml:space="preserve"> 39.7%</v>
      </c>
      <c r="J14" t="str">
        <f t="shared" si="1"/>
        <v>39.7%</v>
      </c>
      <c r="K14" t="str">
        <f t="shared" si="2"/>
        <v>39.7</v>
      </c>
      <c r="L14" t="str">
        <f t="shared" si="3"/>
        <v>39,7</v>
      </c>
      <c r="M14">
        <f t="shared" si="4"/>
        <v>39.700000000000003</v>
      </c>
      <c r="N14" t="str">
        <f t="shared" si="5"/>
        <v>H3K36</v>
      </c>
      <c r="O14">
        <f t="shared" si="6"/>
        <v>158</v>
      </c>
    </row>
    <row r="15" spans="1:15">
      <c r="A15" s="1" t="s">
        <v>81</v>
      </c>
      <c r="B15" s="1" t="s">
        <v>82</v>
      </c>
      <c r="C15" s="1" t="s">
        <v>83</v>
      </c>
      <c r="D15" s="1" t="s">
        <v>18</v>
      </c>
      <c r="E15" s="1" t="s">
        <v>84</v>
      </c>
      <c r="F15" s="1" t="s">
        <v>85</v>
      </c>
      <c r="G15" s="1" t="s">
        <v>18</v>
      </c>
      <c r="H15">
        <v>15</v>
      </c>
      <c r="I15" t="str">
        <f t="shared" si="0"/>
        <v xml:space="preserve"> 7.9% </v>
      </c>
      <c r="J15" t="str">
        <f t="shared" si="1"/>
        <v>7.9%</v>
      </c>
      <c r="K15" t="str">
        <f t="shared" si="2"/>
        <v>7.9</v>
      </c>
      <c r="L15" t="str">
        <f t="shared" si="3"/>
        <v>7,9</v>
      </c>
      <c r="M15">
        <f t="shared" si="4"/>
        <v>7.9</v>
      </c>
      <c r="N15" t="str">
        <f t="shared" si="5"/>
        <v>H3K36</v>
      </c>
      <c r="O15">
        <f t="shared" si="6"/>
        <v>18</v>
      </c>
    </row>
    <row r="16" spans="1:1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18</v>
      </c>
      <c r="H16">
        <v>161</v>
      </c>
      <c r="I16" t="str">
        <f t="shared" si="0"/>
        <v xml:space="preserve"> 0.0% </v>
      </c>
      <c r="J16" t="str">
        <f t="shared" si="1"/>
        <v>0.0%</v>
      </c>
      <c r="K16" t="str">
        <f t="shared" si="2"/>
        <v>0.0</v>
      </c>
      <c r="L16" t="str">
        <f t="shared" si="3"/>
        <v>0,0</v>
      </c>
      <c r="M16">
        <f t="shared" si="4"/>
        <v>0</v>
      </c>
      <c r="N16" t="str">
        <f t="shared" si="5"/>
        <v>H3K9</v>
      </c>
      <c r="O16">
        <f t="shared" si="6"/>
        <v>0</v>
      </c>
    </row>
    <row r="17" spans="1:1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90</v>
      </c>
      <c r="F17" s="1" t="s">
        <v>96</v>
      </c>
      <c r="G17" s="1" t="s">
        <v>18</v>
      </c>
      <c r="H17">
        <v>48</v>
      </c>
      <c r="I17" t="str">
        <f t="shared" si="0"/>
        <v xml:space="preserve"> 0.2% </v>
      </c>
      <c r="J17" t="str">
        <f t="shared" si="1"/>
        <v>0.2%</v>
      </c>
      <c r="K17" t="str">
        <f t="shared" si="2"/>
        <v>0.2</v>
      </c>
      <c r="L17" t="str">
        <f t="shared" si="3"/>
        <v>0,2</v>
      </c>
      <c r="M17">
        <f t="shared" si="4"/>
        <v>0.2</v>
      </c>
      <c r="N17" t="str">
        <f t="shared" si="5"/>
        <v>H3K9</v>
      </c>
      <c r="O17">
        <f t="shared" si="6"/>
        <v>1</v>
      </c>
    </row>
    <row r="18" spans="1:1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18</v>
      </c>
      <c r="H18">
        <v>37</v>
      </c>
      <c r="I18" t="str">
        <f t="shared" si="0"/>
        <v xml:space="preserve"> 46.6%</v>
      </c>
      <c r="J18" t="str">
        <f t="shared" si="1"/>
        <v>46.6%</v>
      </c>
      <c r="K18" t="str">
        <f t="shared" si="2"/>
        <v>46.6</v>
      </c>
      <c r="L18" t="str">
        <f t="shared" si="3"/>
        <v>46,6</v>
      </c>
      <c r="M18">
        <f t="shared" si="4"/>
        <v>46.6</v>
      </c>
      <c r="N18" t="str">
        <f t="shared" si="5"/>
        <v>H3K9</v>
      </c>
      <c r="O18">
        <f t="shared" si="6"/>
        <v>179</v>
      </c>
    </row>
    <row r="19" spans="1:1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18</v>
      </c>
      <c r="H19">
        <v>105</v>
      </c>
      <c r="I19" t="str">
        <f t="shared" si="0"/>
        <v xml:space="preserve"> 41.5%</v>
      </c>
      <c r="J19" t="str">
        <f t="shared" si="1"/>
        <v>41.5%</v>
      </c>
      <c r="K19" t="str">
        <f t="shared" si="2"/>
        <v>41.5</v>
      </c>
      <c r="L19" t="str">
        <f t="shared" si="3"/>
        <v>41,5</v>
      </c>
      <c r="M19">
        <f t="shared" si="4"/>
        <v>41.5</v>
      </c>
      <c r="N19" t="str">
        <f t="shared" si="5"/>
        <v>H3K9</v>
      </c>
      <c r="O19">
        <f t="shared" si="6"/>
        <v>265</v>
      </c>
    </row>
    <row r="20" spans="1:1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90</v>
      </c>
      <c r="F20" s="1" t="s">
        <v>113</v>
      </c>
      <c r="G20" s="1" t="s">
        <v>18</v>
      </c>
      <c r="H20">
        <v>133</v>
      </c>
      <c r="I20" t="str">
        <f t="shared" si="0"/>
        <v xml:space="preserve"> 40.4%</v>
      </c>
      <c r="J20" t="str">
        <f t="shared" si="1"/>
        <v>40.4%</v>
      </c>
      <c r="K20" t="str">
        <f t="shared" si="2"/>
        <v>40.4</v>
      </c>
      <c r="L20" t="str">
        <f t="shared" si="3"/>
        <v>40,4</v>
      </c>
      <c r="M20">
        <f t="shared" si="4"/>
        <v>40.4</v>
      </c>
      <c r="N20" t="str">
        <f t="shared" si="5"/>
        <v>H3K9</v>
      </c>
      <c r="O20">
        <f t="shared" si="6"/>
        <v>289</v>
      </c>
    </row>
    <row r="21" spans="1:15">
      <c r="A21" s="1" t="s">
        <v>114</v>
      </c>
      <c r="B21" s="1" t="s">
        <v>115</v>
      </c>
      <c r="C21" s="1" t="s">
        <v>116</v>
      </c>
      <c r="D21" s="1" t="s">
        <v>18</v>
      </c>
      <c r="E21" s="1" t="s">
        <v>90</v>
      </c>
      <c r="F21" s="1" t="s">
        <v>117</v>
      </c>
      <c r="G21" s="1" t="s">
        <v>18</v>
      </c>
      <c r="H21">
        <v>11</v>
      </c>
      <c r="I21" t="str">
        <f t="shared" si="0"/>
        <v xml:space="preserve"> 25.0%</v>
      </c>
      <c r="J21" t="str">
        <f t="shared" si="1"/>
        <v>25.0%</v>
      </c>
      <c r="K21" t="str">
        <f t="shared" si="2"/>
        <v>25.0</v>
      </c>
      <c r="L21" t="str">
        <f t="shared" si="3"/>
        <v>25,0</v>
      </c>
      <c r="M21">
        <f t="shared" si="4"/>
        <v>25</v>
      </c>
      <c r="N21" t="str">
        <f t="shared" si="5"/>
        <v>H3K9</v>
      </c>
      <c r="O21">
        <f t="shared" si="6"/>
        <v>61</v>
      </c>
    </row>
    <row r="22" spans="1:1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  <c r="H22">
        <v>22</v>
      </c>
      <c r="I22" t="str">
        <f t="shared" si="0"/>
        <v xml:space="preserve"> 50.4%</v>
      </c>
      <c r="J22" t="str">
        <f t="shared" si="1"/>
        <v>50.4%</v>
      </c>
      <c r="K22" t="str">
        <f t="shared" si="2"/>
        <v>50.4</v>
      </c>
      <c r="L22" t="str">
        <f t="shared" si="3"/>
        <v>50,4</v>
      </c>
      <c r="M22">
        <f t="shared" si="4"/>
        <v>50.4</v>
      </c>
      <c r="N22" t="str">
        <f t="shared" si="5"/>
        <v>H4K20</v>
      </c>
      <c r="O22">
        <f t="shared" si="6"/>
        <v>146</v>
      </c>
    </row>
    <row r="23" spans="1:15">
      <c r="A23" s="1" t="s">
        <v>125</v>
      </c>
      <c r="B23" s="1" t="s">
        <v>126</v>
      </c>
      <c r="C23" s="1" t="s">
        <v>127</v>
      </c>
      <c r="D23" s="1" t="s">
        <v>18</v>
      </c>
      <c r="E23" s="1" t="s">
        <v>18</v>
      </c>
      <c r="F23" s="1" t="s">
        <v>128</v>
      </c>
      <c r="G23" s="1" t="s">
        <v>18</v>
      </c>
      <c r="H23">
        <v>12</v>
      </c>
      <c r="I23" t="str">
        <f t="shared" si="0"/>
        <v xml:space="preserve"> 66.9%</v>
      </c>
      <c r="J23" t="str">
        <f t="shared" si="1"/>
        <v>66.9%</v>
      </c>
      <c r="K23" t="str">
        <f t="shared" si="2"/>
        <v>66.9</v>
      </c>
      <c r="L23" t="str">
        <f t="shared" si="3"/>
        <v>66,9</v>
      </c>
      <c r="M23">
        <f t="shared" si="4"/>
        <v>66.900000000000006</v>
      </c>
      <c r="N23" t="str">
        <f t="shared" si="5"/>
        <v/>
      </c>
      <c r="O23">
        <f t="shared" si="6"/>
        <v>339</v>
      </c>
    </row>
    <row r="24" spans="1:1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18</v>
      </c>
      <c r="H24">
        <v>12</v>
      </c>
      <c r="I24" t="str">
        <f t="shared" si="0"/>
        <v xml:space="preserve"> 78.6%</v>
      </c>
      <c r="J24" t="str">
        <f t="shared" si="1"/>
        <v>78.6%</v>
      </c>
      <c r="K24" t="str">
        <f t="shared" si="2"/>
        <v>78.6</v>
      </c>
      <c r="L24" t="str">
        <f t="shared" si="3"/>
        <v>78,6</v>
      </c>
      <c r="M24">
        <f t="shared" si="4"/>
        <v>78.599999999999994</v>
      </c>
      <c r="N24" t="str">
        <f t="shared" si="5"/>
        <v>H3K4</v>
      </c>
      <c r="O24">
        <f t="shared" si="6"/>
        <v>742</v>
      </c>
    </row>
    <row r="25" spans="1:15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18</v>
      </c>
      <c r="H25">
        <v>18</v>
      </c>
      <c r="I25" t="str">
        <f t="shared" si="0"/>
        <v xml:space="preserve"> 4.5% </v>
      </c>
      <c r="J25" t="str">
        <f t="shared" si="1"/>
        <v>4.5%</v>
      </c>
      <c r="K25" t="str">
        <f t="shared" si="2"/>
        <v>4.5</v>
      </c>
      <c r="L25" t="str">
        <f t="shared" si="3"/>
        <v>4,5</v>
      </c>
      <c r="M25">
        <f t="shared" si="4"/>
        <v>4.5</v>
      </c>
      <c r="N25" t="str">
        <f t="shared" si="5"/>
        <v>H3K4</v>
      </c>
      <c r="O25">
        <f t="shared" si="6"/>
        <v>21</v>
      </c>
    </row>
    <row r="26" spans="1:15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18</v>
      </c>
      <c r="H26">
        <v>24</v>
      </c>
      <c r="I26" t="str">
        <f t="shared" si="0"/>
        <v xml:space="preserve"> 0.5% </v>
      </c>
      <c r="J26" t="str">
        <f t="shared" si="1"/>
        <v>0.5%</v>
      </c>
      <c r="K26" t="str">
        <f t="shared" si="2"/>
        <v>0.5</v>
      </c>
      <c r="L26" t="str">
        <f t="shared" si="3"/>
        <v>0,5</v>
      </c>
      <c r="M26">
        <f t="shared" si="4"/>
        <v>0.5</v>
      </c>
      <c r="N26" t="str">
        <f t="shared" si="5"/>
        <v>H3K4</v>
      </c>
      <c r="O26">
        <f t="shared" si="6"/>
        <v>2</v>
      </c>
    </row>
    <row r="27" spans="1:15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91</v>
      </c>
      <c r="G27" s="1" t="s">
        <v>18</v>
      </c>
      <c r="H27">
        <v>26</v>
      </c>
      <c r="I27" t="str">
        <f t="shared" si="0"/>
        <v xml:space="preserve"> 0.0% </v>
      </c>
      <c r="J27" t="str">
        <f t="shared" si="1"/>
        <v>0.0%</v>
      </c>
      <c r="K27" t="str">
        <f t="shared" si="2"/>
        <v>0.0</v>
      </c>
      <c r="L27" t="str">
        <f t="shared" si="3"/>
        <v>0,0</v>
      </c>
      <c r="M27">
        <f t="shared" si="4"/>
        <v>0</v>
      </c>
      <c r="N27" t="str">
        <f t="shared" si="5"/>
        <v>H3K4</v>
      </c>
      <c r="O27">
        <f t="shared" si="6"/>
        <v>0</v>
      </c>
    </row>
    <row r="28" spans="1:15">
      <c r="A28" s="1" t="s">
        <v>152</v>
      </c>
      <c r="B28" s="1" t="s">
        <v>153</v>
      </c>
      <c r="C28" s="1" t="s">
        <v>154</v>
      </c>
      <c r="D28" s="1" t="s">
        <v>18</v>
      </c>
      <c r="E28" s="1" t="s">
        <v>18</v>
      </c>
      <c r="F28" s="1" t="s">
        <v>155</v>
      </c>
      <c r="G28" s="1" t="s">
        <v>18</v>
      </c>
      <c r="H28">
        <v>2</v>
      </c>
      <c r="I28" t="str">
        <f t="shared" si="0"/>
        <v xml:space="preserve"> 8.4% </v>
      </c>
      <c r="J28" t="str">
        <f t="shared" si="1"/>
        <v>8.4%</v>
      </c>
      <c r="K28" t="str">
        <f t="shared" si="2"/>
        <v>8.4</v>
      </c>
      <c r="L28" t="str">
        <f t="shared" si="3"/>
        <v>8,4</v>
      </c>
      <c r="M28">
        <f t="shared" si="4"/>
        <v>8.4</v>
      </c>
      <c r="N28" t="str">
        <f t="shared" si="5"/>
        <v/>
      </c>
      <c r="O28">
        <f t="shared" si="6"/>
        <v>32</v>
      </c>
    </row>
    <row r="29" spans="1:15">
      <c r="A29" s="1" t="s">
        <v>156</v>
      </c>
      <c r="B29" s="1" t="s">
        <v>157</v>
      </c>
      <c r="C29" s="1" t="s">
        <v>158</v>
      </c>
      <c r="D29" s="1" t="s">
        <v>18</v>
      </c>
      <c r="E29" s="1" t="s">
        <v>18</v>
      </c>
      <c r="F29" s="1" t="s">
        <v>159</v>
      </c>
      <c r="G29" s="1" t="s">
        <v>18</v>
      </c>
      <c r="H29">
        <v>1</v>
      </c>
      <c r="I29" t="str">
        <f t="shared" si="0"/>
        <v xml:space="preserve"> 3.2 %</v>
      </c>
      <c r="J29" t="str">
        <f t="shared" si="1"/>
        <v>3.2%</v>
      </c>
      <c r="K29" t="str">
        <f t="shared" si="2"/>
        <v>3.2</v>
      </c>
      <c r="L29" t="str">
        <f t="shared" si="3"/>
        <v>3,2</v>
      </c>
      <c r="M29">
        <f t="shared" si="4"/>
        <v>3.2</v>
      </c>
      <c r="N29" t="str">
        <f t="shared" si="5"/>
        <v/>
      </c>
      <c r="O29">
        <f t="shared" si="6"/>
        <v>10</v>
      </c>
    </row>
    <row r="30" spans="1:1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  <c r="G30" s="1" t="s">
        <v>18</v>
      </c>
      <c r="H30">
        <v>5</v>
      </c>
      <c r="I30" t="str">
        <f t="shared" si="0"/>
        <v xml:space="preserve"> 61.0%</v>
      </c>
      <c r="J30" t="str">
        <f t="shared" si="1"/>
        <v>61.0%</v>
      </c>
      <c r="K30" t="str">
        <f t="shared" si="2"/>
        <v>61.0</v>
      </c>
      <c r="L30" t="str">
        <f t="shared" si="3"/>
        <v>61,0</v>
      </c>
      <c r="M30">
        <f t="shared" si="4"/>
        <v>61</v>
      </c>
      <c r="N30" t="str">
        <f t="shared" si="5"/>
        <v>H4K20</v>
      </c>
      <c r="O30">
        <f t="shared" si="6"/>
        <v>183</v>
      </c>
    </row>
    <row r="31" spans="1:15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164</v>
      </c>
      <c r="F31" s="1" t="s">
        <v>170</v>
      </c>
      <c r="G31" s="1" t="s">
        <v>18</v>
      </c>
      <c r="H31">
        <v>10</v>
      </c>
      <c r="I31" t="str">
        <f t="shared" si="0"/>
        <v xml:space="preserve"> 19.3%</v>
      </c>
      <c r="J31" t="str">
        <f t="shared" si="1"/>
        <v>19.3%</v>
      </c>
      <c r="K31" t="str">
        <f t="shared" si="2"/>
        <v>19.3</v>
      </c>
      <c r="L31" t="str">
        <f t="shared" si="3"/>
        <v>19,3</v>
      </c>
      <c r="M31">
        <f t="shared" si="4"/>
        <v>19.3</v>
      </c>
      <c r="N31" t="str">
        <f t="shared" si="5"/>
        <v>H4K20</v>
      </c>
      <c r="O31">
        <f t="shared" si="6"/>
        <v>37</v>
      </c>
    </row>
    <row r="32" spans="1:15">
      <c r="A32" s="1" t="s">
        <v>171</v>
      </c>
      <c r="B32" s="1" t="s">
        <v>172</v>
      </c>
      <c r="C32" s="1" t="s">
        <v>173</v>
      </c>
      <c r="D32" s="1" t="s">
        <v>174</v>
      </c>
      <c r="E32" s="1" t="s">
        <v>12</v>
      </c>
      <c r="F32" s="1" t="s">
        <v>175</v>
      </c>
      <c r="G32" s="1" t="s">
        <v>18</v>
      </c>
      <c r="H32">
        <v>35</v>
      </c>
      <c r="I32" t="str">
        <f t="shared" si="0"/>
        <v xml:space="preserve"> 10.1%</v>
      </c>
      <c r="J32" t="str">
        <f t="shared" si="1"/>
        <v>10.1%</v>
      </c>
      <c r="K32" t="str">
        <f t="shared" si="2"/>
        <v>10.1</v>
      </c>
      <c r="L32" t="str">
        <f t="shared" si="3"/>
        <v>10,1</v>
      </c>
      <c r="M32">
        <f t="shared" si="4"/>
        <v>10.1</v>
      </c>
      <c r="N32" t="str">
        <f t="shared" si="5"/>
        <v>H3K4</v>
      </c>
      <c r="O32">
        <f t="shared" si="6"/>
        <v>19</v>
      </c>
    </row>
    <row r="33" spans="1:15">
      <c r="A33" s="1" t="s">
        <v>176</v>
      </c>
      <c r="B33" s="1" t="s">
        <v>177</v>
      </c>
      <c r="C33" s="1" t="s">
        <v>178</v>
      </c>
      <c r="D33" s="1" t="s">
        <v>18</v>
      </c>
      <c r="E33" s="1" t="s">
        <v>18</v>
      </c>
      <c r="F33" s="1" t="s">
        <v>179</v>
      </c>
      <c r="G33" s="1" t="s">
        <v>18</v>
      </c>
      <c r="H33">
        <v>2</v>
      </c>
      <c r="I33" t="str">
        <f t="shared" si="0"/>
        <v xml:space="preserve"> 0.3% </v>
      </c>
      <c r="J33" t="str">
        <f t="shared" si="1"/>
        <v>0.3%</v>
      </c>
      <c r="K33" t="str">
        <f t="shared" si="2"/>
        <v>0.3</v>
      </c>
      <c r="L33" t="str">
        <f t="shared" si="3"/>
        <v>0,3</v>
      </c>
      <c r="M33">
        <f t="shared" si="4"/>
        <v>0.3</v>
      </c>
      <c r="N33" t="str">
        <f t="shared" si="5"/>
        <v/>
      </c>
      <c r="O33">
        <f t="shared" si="6"/>
        <v>1</v>
      </c>
    </row>
    <row r="34" spans="1:15">
      <c r="A34" s="1" t="s">
        <v>180</v>
      </c>
      <c r="B34" s="1" t="s">
        <v>181</v>
      </c>
      <c r="C34" s="1" t="s">
        <v>182</v>
      </c>
      <c r="D34" s="1" t="s">
        <v>18</v>
      </c>
      <c r="E34" s="1" t="s">
        <v>18</v>
      </c>
      <c r="F34" s="1" t="s">
        <v>183</v>
      </c>
      <c r="G34" s="1" t="s">
        <v>184</v>
      </c>
      <c r="H34">
        <v>21</v>
      </c>
      <c r="I34" t="str">
        <f t="shared" si="0"/>
        <v xml:space="preserve"> 48.0%</v>
      </c>
      <c r="J34" t="str">
        <f t="shared" si="1"/>
        <v>48.0%</v>
      </c>
      <c r="K34" t="str">
        <f t="shared" si="2"/>
        <v>48.0</v>
      </c>
      <c r="L34" t="str">
        <f t="shared" si="3"/>
        <v>48,0</v>
      </c>
      <c r="M34">
        <f t="shared" si="4"/>
        <v>48</v>
      </c>
      <c r="N34" t="str">
        <f t="shared" si="5"/>
        <v/>
      </c>
      <c r="O34">
        <f t="shared" si="6"/>
        <v>149</v>
      </c>
    </row>
    <row r="35" spans="1:15">
      <c r="A35" s="1" t="s">
        <v>185</v>
      </c>
      <c r="B35" s="1" t="s">
        <v>186</v>
      </c>
      <c r="C35" s="1" t="s">
        <v>187</v>
      </c>
      <c r="D35" s="1" t="s">
        <v>18</v>
      </c>
      <c r="E35" s="1" t="s">
        <v>18</v>
      </c>
      <c r="F35" s="1" t="s">
        <v>188</v>
      </c>
      <c r="G35" s="1" t="s">
        <v>18</v>
      </c>
      <c r="H35">
        <v>7</v>
      </c>
      <c r="I35" t="str">
        <f t="shared" si="0"/>
        <v xml:space="preserve"> 48.6%</v>
      </c>
      <c r="J35" t="str">
        <f t="shared" si="1"/>
        <v>48.6%</v>
      </c>
      <c r="K35" t="str">
        <f t="shared" si="2"/>
        <v>48.6</v>
      </c>
      <c r="L35" t="str">
        <f t="shared" si="3"/>
        <v>48,6</v>
      </c>
      <c r="M35">
        <f t="shared" si="4"/>
        <v>48.6</v>
      </c>
      <c r="N35" t="str">
        <f t="shared" si="5"/>
        <v/>
      </c>
      <c r="O35">
        <f t="shared" si="6"/>
        <v>214</v>
      </c>
    </row>
    <row r="36" spans="1:15">
      <c r="A36" s="1" t="s">
        <v>189</v>
      </c>
      <c r="B36" s="1" t="s">
        <v>190</v>
      </c>
      <c r="C36" s="1" t="s">
        <v>191</v>
      </c>
      <c r="D36" s="1" t="s">
        <v>18</v>
      </c>
      <c r="E36" s="1" t="s">
        <v>18</v>
      </c>
      <c r="F36" s="1" t="s">
        <v>192</v>
      </c>
      <c r="G36" s="1" t="s">
        <v>18</v>
      </c>
      <c r="H36">
        <v>39</v>
      </c>
      <c r="I36" t="str">
        <f t="shared" si="0"/>
        <v xml:space="preserve"> 11.1%</v>
      </c>
      <c r="J36" t="str">
        <f t="shared" si="1"/>
        <v>11.1%</v>
      </c>
      <c r="K36" t="str">
        <f t="shared" si="2"/>
        <v>11.1</v>
      </c>
      <c r="L36" t="str">
        <f t="shared" si="3"/>
        <v>11,1</v>
      </c>
      <c r="M36">
        <f t="shared" si="4"/>
        <v>11.1</v>
      </c>
      <c r="N36" t="str">
        <f t="shared" si="5"/>
        <v/>
      </c>
      <c r="O36">
        <f t="shared" si="6"/>
        <v>27</v>
      </c>
    </row>
    <row r="37" spans="1:15">
      <c r="A37" s="1" t="s">
        <v>193</v>
      </c>
      <c r="B37" s="1" t="s">
        <v>194</v>
      </c>
      <c r="C37" s="1" t="s">
        <v>195</v>
      </c>
      <c r="D37" s="1" t="s">
        <v>18</v>
      </c>
      <c r="E37" s="1" t="s">
        <v>18</v>
      </c>
      <c r="F37" s="1" t="s">
        <v>196</v>
      </c>
      <c r="G37" s="1" t="s">
        <v>18</v>
      </c>
      <c r="H37">
        <v>1</v>
      </c>
      <c r="I37" t="str">
        <f t="shared" si="0"/>
        <v xml:space="preserve"> 50.4%</v>
      </c>
      <c r="J37" t="str">
        <f t="shared" si="1"/>
        <v>50.4%</v>
      </c>
      <c r="K37" t="str">
        <f t="shared" si="2"/>
        <v>50.4</v>
      </c>
      <c r="L37" t="str">
        <f t="shared" si="3"/>
        <v>50,4</v>
      </c>
      <c r="M37">
        <f t="shared" si="4"/>
        <v>50.4</v>
      </c>
      <c r="N37" t="str">
        <f t="shared" si="5"/>
        <v/>
      </c>
      <c r="O37">
        <f t="shared" si="6"/>
        <v>177</v>
      </c>
    </row>
    <row r="38" spans="1:15">
      <c r="A38" s="1" t="s">
        <v>197</v>
      </c>
      <c r="B38" s="1" t="s">
        <v>198</v>
      </c>
      <c r="C38" s="1" t="s">
        <v>199</v>
      </c>
      <c r="D38" s="1" t="s">
        <v>18</v>
      </c>
      <c r="E38" s="1" t="s">
        <v>18</v>
      </c>
      <c r="F38" s="1" t="s">
        <v>200</v>
      </c>
      <c r="G38" s="1" t="s">
        <v>18</v>
      </c>
      <c r="H38">
        <v>1</v>
      </c>
      <c r="I38" t="str">
        <f t="shared" si="0"/>
        <v xml:space="preserve"> 45.0%</v>
      </c>
      <c r="J38" t="str">
        <f t="shared" si="1"/>
        <v>45.0%</v>
      </c>
      <c r="K38" t="str">
        <f t="shared" si="2"/>
        <v>45.0</v>
      </c>
      <c r="L38" t="str">
        <f t="shared" si="3"/>
        <v>45,0</v>
      </c>
      <c r="M38">
        <f t="shared" si="4"/>
        <v>45</v>
      </c>
      <c r="N38" t="str">
        <f t="shared" si="5"/>
        <v/>
      </c>
      <c r="O38">
        <f t="shared" si="6"/>
        <v>113</v>
      </c>
    </row>
    <row r="39" spans="1:15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18</v>
      </c>
      <c r="F39" s="1" t="s">
        <v>205</v>
      </c>
      <c r="G39" s="1" t="s">
        <v>18</v>
      </c>
      <c r="H39">
        <v>14</v>
      </c>
      <c r="I39" t="str">
        <f t="shared" si="0"/>
        <v xml:space="preserve"> 54.4%</v>
      </c>
      <c r="J39" t="str">
        <f t="shared" si="1"/>
        <v>54.4%</v>
      </c>
      <c r="K39" t="str">
        <f t="shared" si="2"/>
        <v>54.4</v>
      </c>
      <c r="L39" t="str">
        <f t="shared" si="3"/>
        <v>54,4</v>
      </c>
      <c r="M39">
        <f t="shared" si="4"/>
        <v>54.4</v>
      </c>
      <c r="N39" t="str">
        <f t="shared" si="5"/>
        <v/>
      </c>
      <c r="O39">
        <f t="shared" si="6"/>
        <v>221</v>
      </c>
    </row>
    <row r="40" spans="1:15">
      <c r="A40" s="1" t="s">
        <v>206</v>
      </c>
      <c r="B40" s="1" t="s">
        <v>207</v>
      </c>
      <c r="C40" s="1" t="s">
        <v>208</v>
      </c>
      <c r="D40" s="1" t="s">
        <v>18</v>
      </c>
      <c r="E40" s="1" t="s">
        <v>18</v>
      </c>
      <c r="F40" s="1" t="s">
        <v>209</v>
      </c>
      <c r="G40" s="1" t="s">
        <v>18</v>
      </c>
      <c r="H40">
        <v>6</v>
      </c>
      <c r="I40" t="str">
        <f t="shared" si="0"/>
        <v xml:space="preserve"> 41.4%</v>
      </c>
      <c r="J40" t="str">
        <f t="shared" si="1"/>
        <v>41.4%</v>
      </c>
      <c r="K40" t="str">
        <f t="shared" si="2"/>
        <v>41.4</v>
      </c>
      <c r="L40" t="str">
        <f t="shared" si="3"/>
        <v>41,4</v>
      </c>
      <c r="M40">
        <f t="shared" si="4"/>
        <v>41.4</v>
      </c>
      <c r="N40" t="str">
        <f t="shared" si="5"/>
        <v/>
      </c>
      <c r="O40">
        <f t="shared" si="6"/>
        <v>173</v>
      </c>
    </row>
    <row r="41" spans="1:15">
      <c r="A41" s="1" t="s">
        <v>210</v>
      </c>
      <c r="B41" s="1" t="s">
        <v>211</v>
      </c>
      <c r="C41" s="1" t="s">
        <v>212</v>
      </c>
      <c r="D41" s="1" t="s">
        <v>213</v>
      </c>
      <c r="E41" s="1" t="s">
        <v>18</v>
      </c>
      <c r="F41" s="1" t="s">
        <v>214</v>
      </c>
      <c r="G41" s="1" t="s">
        <v>18</v>
      </c>
      <c r="H41">
        <v>10</v>
      </c>
      <c r="I41" t="str">
        <f t="shared" si="0"/>
        <v xml:space="preserve"> 28.0%</v>
      </c>
      <c r="J41" t="str">
        <f t="shared" si="1"/>
        <v>28.0%</v>
      </c>
      <c r="K41" t="str">
        <f t="shared" si="2"/>
        <v>28.0</v>
      </c>
      <c r="L41" t="str">
        <f t="shared" si="3"/>
        <v>28,0</v>
      </c>
      <c r="M41">
        <f t="shared" si="4"/>
        <v>28</v>
      </c>
      <c r="N41" t="str">
        <f t="shared" si="5"/>
        <v/>
      </c>
      <c r="O41">
        <f t="shared" si="6"/>
        <v>86</v>
      </c>
    </row>
    <row r="42" spans="1:15">
      <c r="A42" s="1" t="s">
        <v>215</v>
      </c>
      <c r="B42" s="1" t="s">
        <v>216</v>
      </c>
      <c r="C42" s="1" t="s">
        <v>217</v>
      </c>
      <c r="D42" s="1" t="s">
        <v>18</v>
      </c>
      <c r="E42" s="1" t="s">
        <v>218</v>
      </c>
      <c r="F42" s="1" t="s">
        <v>219</v>
      </c>
      <c r="G42" s="1" t="s">
        <v>18</v>
      </c>
      <c r="H42">
        <v>11</v>
      </c>
      <c r="I42" t="str">
        <f t="shared" si="0"/>
        <v xml:space="preserve"> 26.9%</v>
      </c>
      <c r="J42" t="str">
        <f t="shared" si="1"/>
        <v>26.9%</v>
      </c>
      <c r="K42" t="str">
        <f t="shared" si="2"/>
        <v>26.9</v>
      </c>
      <c r="L42" t="str">
        <f t="shared" si="3"/>
        <v>26,9</v>
      </c>
      <c r="M42">
        <f t="shared" si="4"/>
        <v>26.9</v>
      </c>
      <c r="O42">
        <f t="shared" si="6"/>
        <v>73</v>
      </c>
    </row>
    <row r="43" spans="1:15">
      <c r="A43" s="1" t="s">
        <v>220</v>
      </c>
      <c r="B43" s="1" t="s">
        <v>221</v>
      </c>
      <c r="C43" s="1" t="s">
        <v>222</v>
      </c>
      <c r="D43" s="1" t="s">
        <v>223</v>
      </c>
      <c r="E43" s="1" t="s">
        <v>18</v>
      </c>
      <c r="F43" s="1" t="s">
        <v>224</v>
      </c>
      <c r="G43" s="1" t="s">
        <v>18</v>
      </c>
      <c r="H43">
        <v>0</v>
      </c>
      <c r="I43" t="str">
        <f t="shared" si="0"/>
        <v xml:space="preserve"> 15.0%</v>
      </c>
      <c r="J43" t="str">
        <f t="shared" si="1"/>
        <v>15.0%</v>
      </c>
      <c r="K43" t="str">
        <f t="shared" si="2"/>
        <v>15.0</v>
      </c>
      <c r="L43" t="str">
        <f t="shared" si="3"/>
        <v>15,0</v>
      </c>
      <c r="M43">
        <f t="shared" si="4"/>
        <v>15</v>
      </c>
      <c r="N43" t="str">
        <f t="shared" si="5"/>
        <v/>
      </c>
      <c r="O43">
        <f t="shared" si="6"/>
        <v>32</v>
      </c>
    </row>
    <row r="44" spans="1:15">
      <c r="A44" s="1" t="s">
        <v>225</v>
      </c>
      <c r="B44" s="1" t="s">
        <v>226</v>
      </c>
      <c r="C44" s="1" t="s">
        <v>227</v>
      </c>
      <c r="D44" s="1" t="s">
        <v>228</v>
      </c>
      <c r="E44" s="1" t="s">
        <v>18</v>
      </c>
      <c r="F44" s="1" t="s">
        <v>229</v>
      </c>
      <c r="G44" s="1" t="s">
        <v>18</v>
      </c>
      <c r="H44">
        <v>24</v>
      </c>
      <c r="I44" t="str">
        <f t="shared" si="0"/>
        <v xml:space="preserve"> 26.8%</v>
      </c>
      <c r="J44" t="str">
        <f t="shared" si="1"/>
        <v>26.8%</v>
      </c>
      <c r="K44" t="str">
        <f t="shared" si="2"/>
        <v>26.8</v>
      </c>
      <c r="L44" t="str">
        <f t="shared" si="3"/>
        <v>26,8</v>
      </c>
      <c r="M44">
        <f t="shared" si="4"/>
        <v>26.8</v>
      </c>
      <c r="N44" t="str">
        <f t="shared" si="5"/>
        <v/>
      </c>
      <c r="O44">
        <f t="shared" si="6"/>
        <v>80</v>
      </c>
    </row>
    <row r="45" spans="1:15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  <c r="F45" s="1" t="s">
        <v>235</v>
      </c>
      <c r="G45" s="1" t="s">
        <v>236</v>
      </c>
      <c r="H45">
        <v>11</v>
      </c>
      <c r="I45" t="str">
        <f t="shared" si="0"/>
        <v xml:space="preserve"> 64.3%</v>
      </c>
      <c r="J45" t="str">
        <f t="shared" si="1"/>
        <v>64.3%</v>
      </c>
      <c r="K45" t="str">
        <f t="shared" si="2"/>
        <v>64.3</v>
      </c>
      <c r="L45" t="str">
        <f t="shared" si="3"/>
        <v>64,3</v>
      </c>
      <c r="M45">
        <f t="shared" si="4"/>
        <v>64.3</v>
      </c>
      <c r="N45" t="str">
        <f t="shared" si="5"/>
        <v>H3K9</v>
      </c>
      <c r="O45">
        <f t="shared" si="6"/>
        <v>385</v>
      </c>
    </row>
    <row r="46" spans="1:15">
      <c r="A46" s="1" t="s">
        <v>237</v>
      </c>
      <c r="B46" s="1" t="s">
        <v>238</v>
      </c>
      <c r="C46" s="1" t="s">
        <v>239</v>
      </c>
      <c r="D46" s="1" t="s">
        <v>240</v>
      </c>
      <c r="E46" s="1" t="s">
        <v>18</v>
      </c>
      <c r="F46" s="1" t="s">
        <v>241</v>
      </c>
      <c r="G46" s="1" t="s">
        <v>18</v>
      </c>
      <c r="H46">
        <v>0</v>
      </c>
      <c r="I46" t="str">
        <f t="shared" si="0"/>
        <v xml:space="preserve"> 27.0%</v>
      </c>
      <c r="J46" t="str">
        <f t="shared" si="1"/>
        <v>27.0%</v>
      </c>
      <c r="K46" t="str">
        <f t="shared" si="2"/>
        <v>27.0</v>
      </c>
      <c r="L46" t="str">
        <f t="shared" si="3"/>
        <v>27,0</v>
      </c>
      <c r="M46">
        <f t="shared" si="4"/>
        <v>27</v>
      </c>
      <c r="N46" t="str">
        <f t="shared" si="5"/>
        <v/>
      </c>
      <c r="O46">
        <f t="shared" si="6"/>
        <v>75</v>
      </c>
    </row>
    <row r="47" spans="1:15">
      <c r="A47" s="1" t="s">
        <v>242</v>
      </c>
      <c r="B47" s="1" t="s">
        <v>243</v>
      </c>
      <c r="C47" s="1" t="s">
        <v>244</v>
      </c>
      <c r="D47" s="1" t="s">
        <v>18</v>
      </c>
      <c r="E47" s="1" t="s">
        <v>18</v>
      </c>
      <c r="F47" s="1" t="s">
        <v>245</v>
      </c>
      <c r="G47" s="1" t="s">
        <v>18</v>
      </c>
      <c r="H47">
        <v>31</v>
      </c>
      <c r="I47" t="str">
        <f t="shared" si="0"/>
        <v xml:space="preserve"> 20.8%</v>
      </c>
      <c r="J47" t="str">
        <f t="shared" si="1"/>
        <v>20.8%</v>
      </c>
      <c r="K47" t="str">
        <f t="shared" si="2"/>
        <v>20.8</v>
      </c>
      <c r="L47" t="str">
        <f t="shared" si="3"/>
        <v>20,8</v>
      </c>
      <c r="M47">
        <f t="shared" si="4"/>
        <v>20.8</v>
      </c>
      <c r="N47" t="str">
        <f t="shared" si="5"/>
        <v/>
      </c>
      <c r="O47">
        <f t="shared" si="6"/>
        <v>45</v>
      </c>
    </row>
    <row r="48" spans="1:15">
      <c r="A48" s="1" t="s">
        <v>246</v>
      </c>
      <c r="B48" s="1" t="s">
        <v>247</v>
      </c>
      <c r="C48" s="1" t="s">
        <v>248</v>
      </c>
      <c r="D48" s="1" t="s">
        <v>18</v>
      </c>
      <c r="E48" s="1" t="s">
        <v>249</v>
      </c>
      <c r="F48" s="1" t="s">
        <v>250</v>
      </c>
      <c r="G48" s="1" t="s">
        <v>18</v>
      </c>
      <c r="H48">
        <v>1</v>
      </c>
      <c r="I48" t="str">
        <f t="shared" si="0"/>
        <v xml:space="preserve"> 42.3%</v>
      </c>
      <c r="J48" t="str">
        <f t="shared" si="1"/>
        <v>42.3%</v>
      </c>
      <c r="K48" t="str">
        <f t="shared" si="2"/>
        <v>42.3</v>
      </c>
      <c r="L48" t="str">
        <f t="shared" si="3"/>
        <v>42,3</v>
      </c>
      <c r="M48">
        <f t="shared" si="4"/>
        <v>42.3</v>
      </c>
      <c r="O48">
        <f t="shared" si="6"/>
        <v>120</v>
      </c>
    </row>
    <row r="49" spans="1:15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18</v>
      </c>
      <c r="H49">
        <v>0</v>
      </c>
      <c r="I49" t="str">
        <f t="shared" si="0"/>
        <v xml:space="preserve"> 30.9%</v>
      </c>
      <c r="J49" t="str">
        <f t="shared" si="1"/>
        <v>30.9%</v>
      </c>
      <c r="K49" t="str">
        <f t="shared" si="2"/>
        <v>30.9</v>
      </c>
      <c r="L49" t="str">
        <f t="shared" si="3"/>
        <v>30,9</v>
      </c>
      <c r="M49">
        <f t="shared" si="4"/>
        <v>30.9</v>
      </c>
      <c r="N49" t="str">
        <f t="shared" si="5"/>
        <v>H3K4</v>
      </c>
      <c r="O49">
        <f t="shared" si="6"/>
        <v>81</v>
      </c>
    </row>
    <row r="50" spans="1:15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18</v>
      </c>
      <c r="H50">
        <v>13</v>
      </c>
      <c r="I50" t="str">
        <f t="shared" si="0"/>
        <v xml:space="preserve"> 14.6%</v>
      </c>
      <c r="J50" t="str">
        <f t="shared" si="1"/>
        <v>14.6%</v>
      </c>
      <c r="K50" t="str">
        <f t="shared" si="2"/>
        <v>14.6</v>
      </c>
      <c r="L50" t="str">
        <f t="shared" si="3"/>
        <v>14,6</v>
      </c>
      <c r="M50">
        <f t="shared" si="4"/>
        <v>14.6</v>
      </c>
      <c r="N50" t="str">
        <f t="shared" si="5"/>
        <v>H3K4</v>
      </c>
      <c r="O50">
        <f t="shared" si="6"/>
        <v>54</v>
      </c>
    </row>
    <row r="51" spans="1:15">
      <c r="A51" s="1" t="s">
        <v>263</v>
      </c>
      <c r="B51" s="1" t="s">
        <v>264</v>
      </c>
      <c r="C51" s="1" t="s">
        <v>265</v>
      </c>
      <c r="D51" s="1" t="s">
        <v>18</v>
      </c>
      <c r="E51" s="1" t="s">
        <v>18</v>
      </c>
      <c r="F51" s="1" t="s">
        <v>266</v>
      </c>
      <c r="G51" s="1" t="s">
        <v>18</v>
      </c>
      <c r="H51">
        <v>1</v>
      </c>
      <c r="I51" t="str">
        <f t="shared" si="0"/>
        <v xml:space="preserve"> 4.3% </v>
      </c>
      <c r="J51" t="str">
        <f t="shared" si="1"/>
        <v>4.3%</v>
      </c>
      <c r="K51" t="str">
        <f t="shared" si="2"/>
        <v>4.3</v>
      </c>
      <c r="L51" t="str">
        <f t="shared" si="3"/>
        <v>4,3</v>
      </c>
      <c r="M51">
        <f t="shared" si="4"/>
        <v>4.3</v>
      </c>
      <c r="N51" t="str">
        <f t="shared" si="5"/>
        <v/>
      </c>
      <c r="O51">
        <f t="shared" si="6"/>
        <v>14</v>
      </c>
    </row>
    <row r="52" spans="1:15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 t="s">
        <v>18</v>
      </c>
      <c r="H52">
        <v>1</v>
      </c>
      <c r="I52" t="str">
        <f t="shared" si="0"/>
        <v xml:space="preserve"> 15.6%</v>
      </c>
      <c r="J52" t="str">
        <f t="shared" si="1"/>
        <v>15.6%</v>
      </c>
      <c r="K52" t="str">
        <f t="shared" si="2"/>
        <v>15.6</v>
      </c>
      <c r="L52" t="str">
        <f t="shared" si="3"/>
        <v>15,6</v>
      </c>
      <c r="M52">
        <f t="shared" si="4"/>
        <v>15.6</v>
      </c>
      <c r="O52">
        <f t="shared" si="6"/>
        <v>22</v>
      </c>
    </row>
    <row r="53" spans="1:15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18</v>
      </c>
      <c r="F53" s="1" t="s">
        <v>277</v>
      </c>
      <c r="G53" s="1" t="s">
        <v>18</v>
      </c>
      <c r="H53">
        <v>27</v>
      </c>
      <c r="I53" t="str">
        <f t="shared" si="0"/>
        <v xml:space="preserve"> 56.4%</v>
      </c>
      <c r="J53" t="str">
        <f t="shared" si="1"/>
        <v>56.4%</v>
      </c>
      <c r="K53" t="str">
        <f t="shared" si="2"/>
        <v>56.4</v>
      </c>
      <c r="L53" t="str">
        <f t="shared" si="3"/>
        <v>56,4</v>
      </c>
      <c r="M53">
        <f t="shared" si="4"/>
        <v>56.4</v>
      </c>
      <c r="N53" t="str">
        <f t="shared" si="5"/>
        <v/>
      </c>
      <c r="O53">
        <f t="shared" si="6"/>
        <v>301</v>
      </c>
    </row>
    <row r="54" spans="1:15">
      <c r="A54" s="4" t="s">
        <v>283</v>
      </c>
      <c r="B54" s="4" t="s">
        <v>284</v>
      </c>
      <c r="C54" s="4" t="s">
        <v>143</v>
      </c>
      <c r="D54" s="4" t="s">
        <v>18</v>
      </c>
      <c r="E54" s="4" t="s">
        <v>285</v>
      </c>
      <c r="F54" s="4" t="s">
        <v>286</v>
      </c>
      <c r="G54" s="4" t="s">
        <v>18</v>
      </c>
      <c r="H54" s="5">
        <v>49</v>
      </c>
      <c r="I54" s="5" t="str">
        <f t="shared" si="0"/>
        <v xml:space="preserve"> 7.9% </v>
      </c>
      <c r="J54" s="5" t="str">
        <f t="shared" si="1"/>
        <v>7.9%</v>
      </c>
      <c r="K54" s="5" t="str">
        <f t="shared" si="2"/>
        <v>7.9</v>
      </c>
      <c r="L54" s="5" t="str">
        <f t="shared" si="3"/>
        <v>7,9</v>
      </c>
      <c r="M54" s="5">
        <f t="shared" si="4"/>
        <v>7.9</v>
      </c>
      <c r="N54" t="str">
        <f t="shared" si="5"/>
        <v>HRMT</v>
      </c>
      <c r="O54">
        <f t="shared" si="6"/>
        <v>26</v>
      </c>
    </row>
    <row r="55" spans="1:15">
      <c r="A55" s="4" t="s">
        <v>287</v>
      </c>
      <c r="B55" s="4" t="s">
        <v>288</v>
      </c>
      <c r="C55" s="4" t="s">
        <v>289</v>
      </c>
      <c r="D55" s="4" t="s">
        <v>290</v>
      </c>
      <c r="E55" s="4" t="s">
        <v>285</v>
      </c>
      <c r="F55" s="4" t="s">
        <v>291</v>
      </c>
      <c r="G55" s="4" t="s">
        <v>18</v>
      </c>
      <c r="H55" s="5">
        <v>122</v>
      </c>
      <c r="I55" s="5" t="str">
        <f t="shared" si="0"/>
        <v xml:space="preserve"> 14.7%</v>
      </c>
      <c r="J55" s="5" t="str">
        <f t="shared" si="1"/>
        <v>14.7%</v>
      </c>
      <c r="K55" s="5" t="str">
        <f t="shared" si="2"/>
        <v>14.7</v>
      </c>
      <c r="L55" s="5" t="str">
        <f t="shared" si="3"/>
        <v>14,7</v>
      </c>
      <c r="M55" s="5">
        <f t="shared" si="4"/>
        <v>14.7</v>
      </c>
      <c r="N55" t="str">
        <f t="shared" si="5"/>
        <v>HRMT</v>
      </c>
      <c r="O55">
        <f t="shared" si="6"/>
        <v>36</v>
      </c>
    </row>
    <row r="56" spans="1:15">
      <c r="A56" s="4" t="s">
        <v>292</v>
      </c>
      <c r="B56" s="4" t="s">
        <v>293</v>
      </c>
      <c r="C56" s="4" t="s">
        <v>294</v>
      </c>
      <c r="D56" s="4" t="s">
        <v>295</v>
      </c>
      <c r="E56" s="4" t="s">
        <v>285</v>
      </c>
      <c r="F56" s="4" t="s">
        <v>296</v>
      </c>
      <c r="G56" s="4" t="s">
        <v>18</v>
      </c>
      <c r="H56" s="5">
        <v>104</v>
      </c>
      <c r="I56" s="5" t="str">
        <f t="shared" si="0"/>
        <v xml:space="preserve"> 7.9% </v>
      </c>
      <c r="J56" s="5" t="str">
        <f t="shared" si="1"/>
        <v>7.9%</v>
      </c>
      <c r="K56" s="5" t="str">
        <f t="shared" si="2"/>
        <v>7.9</v>
      </c>
      <c r="L56" s="5" t="str">
        <f t="shared" si="3"/>
        <v>7,9</v>
      </c>
      <c r="M56" s="5">
        <f t="shared" si="4"/>
        <v>7.9</v>
      </c>
      <c r="N56" t="str">
        <f t="shared" si="5"/>
        <v>HRMT</v>
      </c>
      <c r="O56">
        <f t="shared" si="6"/>
        <v>30</v>
      </c>
    </row>
    <row r="57" spans="1:15">
      <c r="A57" s="4" t="s">
        <v>297</v>
      </c>
      <c r="B57" s="4" t="s">
        <v>298</v>
      </c>
      <c r="C57" s="4" t="s">
        <v>299</v>
      </c>
      <c r="D57" s="4" t="s">
        <v>300</v>
      </c>
      <c r="E57" s="4" t="s">
        <v>285</v>
      </c>
      <c r="F57" s="4" t="s">
        <v>301</v>
      </c>
      <c r="G57" s="4" t="s">
        <v>18</v>
      </c>
      <c r="H57" s="5">
        <v>134</v>
      </c>
      <c r="I57" s="5" t="str">
        <f t="shared" si="0"/>
        <v xml:space="preserve"> 3.9% </v>
      </c>
      <c r="J57" s="5" t="str">
        <f t="shared" si="1"/>
        <v>3.9%</v>
      </c>
      <c r="K57" s="5" t="str">
        <f t="shared" si="2"/>
        <v>3.9</v>
      </c>
      <c r="L57" s="5" t="str">
        <f t="shared" si="3"/>
        <v>3,9</v>
      </c>
      <c r="M57" s="5">
        <f t="shared" si="4"/>
        <v>3.9</v>
      </c>
      <c r="N57" t="str">
        <f t="shared" si="5"/>
        <v>HRMT</v>
      </c>
      <c r="O57">
        <f t="shared" si="6"/>
        <v>14</v>
      </c>
    </row>
    <row r="58" spans="1:15">
      <c r="A58" s="4" t="s">
        <v>302</v>
      </c>
      <c r="B58" s="4" t="s">
        <v>303</v>
      </c>
      <c r="C58" s="4" t="s">
        <v>304</v>
      </c>
      <c r="D58" s="4" t="s">
        <v>18</v>
      </c>
      <c r="E58" s="4" t="s">
        <v>285</v>
      </c>
      <c r="F58" s="4" t="s">
        <v>305</v>
      </c>
      <c r="G58" s="4" t="s">
        <v>306</v>
      </c>
      <c r="H58" s="5">
        <v>39</v>
      </c>
      <c r="I58" s="5" t="str">
        <f t="shared" si="0"/>
        <v xml:space="preserve"> 11.4%</v>
      </c>
      <c r="J58" s="5" t="str">
        <f t="shared" si="1"/>
        <v>11.4%</v>
      </c>
      <c r="K58" s="5" t="str">
        <f t="shared" si="2"/>
        <v>11.4</v>
      </c>
      <c r="L58" s="5" t="str">
        <f t="shared" si="3"/>
        <v>11,4</v>
      </c>
      <c r="M58" s="5">
        <f t="shared" si="4"/>
        <v>11.4</v>
      </c>
      <c r="N58" t="str">
        <f t="shared" si="5"/>
        <v>HRMT</v>
      </c>
      <c r="O58">
        <f t="shared" si="6"/>
        <v>28</v>
      </c>
    </row>
    <row r="59" spans="1:15">
      <c r="A59" s="4" t="s">
        <v>307</v>
      </c>
      <c r="B59" s="4" t="s">
        <v>308</v>
      </c>
      <c r="C59" s="4" t="s">
        <v>309</v>
      </c>
      <c r="D59" s="4" t="s">
        <v>310</v>
      </c>
      <c r="E59" s="4" t="s">
        <v>285</v>
      </c>
      <c r="F59" s="4" t="s">
        <v>311</v>
      </c>
      <c r="G59" s="4" t="s">
        <v>18</v>
      </c>
      <c r="H59" s="5">
        <v>38</v>
      </c>
      <c r="I59" s="5" t="str">
        <f t="shared" si="0"/>
        <v xml:space="preserve"> 6.0% </v>
      </c>
      <c r="J59" s="5" t="str">
        <f t="shared" si="1"/>
        <v>6.0%</v>
      </c>
      <c r="K59" s="5" t="str">
        <f t="shared" si="2"/>
        <v>6.0</v>
      </c>
      <c r="L59" s="5" t="str">
        <f t="shared" si="3"/>
        <v>6,0</v>
      </c>
      <c r="M59" s="5">
        <f t="shared" si="4"/>
        <v>6</v>
      </c>
      <c r="N59" t="str">
        <f t="shared" si="5"/>
        <v>HRMT</v>
      </c>
      <c r="O59">
        <f t="shared" si="6"/>
        <v>31</v>
      </c>
    </row>
    <row r="60" spans="1:15">
      <c r="A60" s="4" t="s">
        <v>312</v>
      </c>
      <c r="B60" s="4" t="s">
        <v>313</v>
      </c>
      <c r="C60" s="4" t="s">
        <v>314</v>
      </c>
      <c r="D60" s="4" t="s">
        <v>315</v>
      </c>
      <c r="E60" s="4" t="s">
        <v>285</v>
      </c>
      <c r="F60" s="4" t="s">
        <v>316</v>
      </c>
      <c r="G60" s="4" t="s">
        <v>18</v>
      </c>
      <c r="H60" s="5">
        <v>19</v>
      </c>
      <c r="I60" s="5" t="str">
        <f t="shared" si="0"/>
        <v xml:space="preserve"> 0.9% </v>
      </c>
      <c r="J60" s="5" t="str">
        <f t="shared" si="1"/>
        <v>0.9%</v>
      </c>
      <c r="K60" s="5" t="str">
        <f t="shared" si="2"/>
        <v>0.9</v>
      </c>
      <c r="L60" s="5" t="str">
        <f t="shared" si="3"/>
        <v>0,9</v>
      </c>
      <c r="M60" s="5">
        <f t="shared" si="4"/>
        <v>0.9</v>
      </c>
      <c r="N60" t="str">
        <f t="shared" si="5"/>
        <v>HRMT</v>
      </c>
      <c r="O60">
        <f t="shared" si="6"/>
        <v>5</v>
      </c>
    </row>
    <row r="61" spans="1:15">
      <c r="A61" s="4" t="s">
        <v>317</v>
      </c>
      <c r="B61" s="4" t="s">
        <v>318</v>
      </c>
      <c r="C61" s="4" t="s">
        <v>319</v>
      </c>
      <c r="D61" s="4" t="s">
        <v>320</v>
      </c>
      <c r="E61" s="4" t="s">
        <v>285</v>
      </c>
      <c r="F61" s="4" t="s">
        <v>321</v>
      </c>
      <c r="G61" s="4" t="s">
        <v>18</v>
      </c>
      <c r="H61" s="5">
        <v>145</v>
      </c>
      <c r="I61" s="5" t="str">
        <f t="shared" si="0"/>
        <v xml:space="preserve"> 4.2% </v>
      </c>
      <c r="J61" s="5" t="str">
        <f t="shared" si="1"/>
        <v>4.2%</v>
      </c>
      <c r="K61" s="5" t="str">
        <f t="shared" si="2"/>
        <v>4.2</v>
      </c>
      <c r="L61" s="5" t="str">
        <f t="shared" si="3"/>
        <v>4,2</v>
      </c>
      <c r="M61" s="5">
        <f t="shared" si="4"/>
        <v>4.2</v>
      </c>
      <c r="N61" t="str">
        <f t="shared" si="5"/>
        <v>HRMT</v>
      </c>
      <c r="O61">
        <f t="shared" si="6"/>
        <v>17</v>
      </c>
    </row>
    <row r="62" spans="1:15">
      <c r="H62" s="7">
        <f>AVERAGE(H$2:H$61)</f>
        <v>37.6</v>
      </c>
      <c r="I62" s="7"/>
      <c r="J62" s="7"/>
      <c r="K62" s="7"/>
      <c r="L62" s="7"/>
      <c r="M62" s="7">
        <f>AVERAGE(M$2:M$61)</f>
        <v>31.676666666666673</v>
      </c>
      <c r="N62" s="6" t="s">
        <v>331</v>
      </c>
      <c r="O62" s="7">
        <f>AVERAGE(O$2:O$61)</f>
        <v>193.56666666666666</v>
      </c>
    </row>
    <row r="63" spans="1:15">
      <c r="F63">
        <v>52</v>
      </c>
      <c r="H63" s="7">
        <f>AVERAGE(H$2:H$53)</f>
        <v>30.884615384615383</v>
      </c>
      <c r="I63" s="7"/>
      <c r="J63" s="7"/>
      <c r="K63" s="7"/>
      <c r="L63" s="7"/>
      <c r="M63" s="7">
        <f>AVERAGE(M$2:M$53)</f>
        <v>35.455769230769228</v>
      </c>
      <c r="N63" s="6" t="s">
        <v>330</v>
      </c>
      <c r="O63" s="7">
        <f>AVERAGE(O$2:O$53)</f>
        <v>219.75</v>
      </c>
    </row>
    <row r="64" spans="1:15">
      <c r="H64" s="7">
        <f>AVERAGEIF($N$2:$N$53,"H*",H$2:H$53)</f>
        <v>44.967741935483872</v>
      </c>
      <c r="I64" s="7"/>
      <c r="J64" s="7"/>
      <c r="K64" s="7"/>
      <c r="L64" s="7"/>
      <c r="M64" s="7">
        <f>AVERAGEIF(N$2:N$53,"H*",M$2:M$53)</f>
        <v>38.803225806451607</v>
      </c>
      <c r="N64" s="6" t="s">
        <v>329</v>
      </c>
      <c r="O64" s="7">
        <f>AVERAGEIF($N$2:$N$53,"H*",O$2:O$53)</f>
        <v>294.29032258064518</v>
      </c>
    </row>
    <row r="65" spans="6:15">
      <c r="F65" s="7">
        <f>COUNTIF($N$2:$N$61,N65)</f>
        <v>8</v>
      </c>
      <c r="H65" s="7">
        <f>AVERAGEIF($N$2:$N$61,$N65,H$2:H$61)</f>
        <v>81.25</v>
      </c>
      <c r="I65" s="7"/>
      <c r="J65" s="7"/>
      <c r="K65" s="7"/>
      <c r="L65" s="7"/>
      <c r="M65" s="7">
        <f>AVERAGEIF(N$2:N$61,N65,M$2:M$61)</f>
        <v>7.1124999999999998</v>
      </c>
      <c r="N65" s="6" t="s">
        <v>323</v>
      </c>
      <c r="O65" s="7">
        <f>AVERAGEIF($N$2:$N$61,$N65,O$2:O$61)</f>
        <v>23.375</v>
      </c>
    </row>
    <row r="66" spans="6:15">
      <c r="F66" s="7">
        <f t="shared" ref="F66:F70" si="7">COUNTIF($N$2:$N$61,N66)</f>
        <v>13</v>
      </c>
      <c r="H66" s="7">
        <f t="shared" ref="H66:H70" si="8">AVERAGEIF($N$2:$N$61,$N66,H$2:H$61)</f>
        <v>24.923076923076923</v>
      </c>
      <c r="I66" s="7"/>
      <c r="J66" s="7"/>
      <c r="K66" s="7"/>
      <c r="L66" s="7"/>
      <c r="M66" s="7">
        <f t="shared" ref="M66:M70" si="9">AVERAGEIF(N$2:N$61,N66,M$2:M$61)</f>
        <v>42.846153846153847</v>
      </c>
      <c r="N66" s="6" t="s">
        <v>324</v>
      </c>
      <c r="O66" s="7">
        <f t="shared" ref="O66:O70" si="10">AVERAGEIF($N$2:$N$61,$N66,O$2:O$61)</f>
        <v>457.15384615384613</v>
      </c>
    </row>
    <row r="67" spans="6:15">
      <c r="F67" s="7">
        <f t="shared" si="7"/>
        <v>7</v>
      </c>
      <c r="H67" s="7">
        <f t="shared" si="8"/>
        <v>72.285714285714292</v>
      </c>
      <c r="I67" s="7"/>
      <c r="J67" s="7"/>
      <c r="K67" s="7"/>
      <c r="L67" s="7"/>
      <c r="M67" s="7">
        <f t="shared" si="9"/>
        <v>31.142857142857142</v>
      </c>
      <c r="N67" s="6" t="s">
        <v>325</v>
      </c>
      <c r="O67" s="7">
        <f t="shared" si="10"/>
        <v>168.57142857142858</v>
      </c>
    </row>
    <row r="68" spans="6:15">
      <c r="F68" s="7">
        <f t="shared" si="7"/>
        <v>2</v>
      </c>
      <c r="H68" s="7">
        <f t="shared" si="8"/>
        <v>126</v>
      </c>
      <c r="I68" s="7"/>
      <c r="J68" s="7"/>
      <c r="K68" s="7"/>
      <c r="L68" s="7"/>
      <c r="M68" s="7">
        <f t="shared" si="9"/>
        <v>24.95</v>
      </c>
      <c r="N68" s="6" t="s">
        <v>327</v>
      </c>
      <c r="O68" s="7">
        <f t="shared" si="10"/>
        <v>82.5</v>
      </c>
    </row>
    <row r="69" spans="6:15">
      <c r="F69" s="7">
        <f t="shared" si="7"/>
        <v>6</v>
      </c>
      <c r="H69" s="7">
        <f t="shared" si="8"/>
        <v>45.833333333333336</v>
      </c>
      <c r="I69" s="7"/>
      <c r="J69" s="7"/>
      <c r="K69" s="7"/>
      <c r="L69" s="7"/>
      <c r="M69" s="7">
        <f t="shared" si="9"/>
        <v>41.216666666666661</v>
      </c>
      <c r="N69" s="6" t="s">
        <v>328</v>
      </c>
      <c r="O69" s="7">
        <f t="shared" si="10"/>
        <v>244.83333333333334</v>
      </c>
    </row>
    <row r="70" spans="6:15">
      <c r="F70" s="7">
        <f t="shared" si="7"/>
        <v>3</v>
      </c>
      <c r="H70" s="7">
        <f t="shared" si="8"/>
        <v>12.333333333333334</v>
      </c>
      <c r="I70" s="7"/>
      <c r="J70" s="7"/>
      <c r="K70" s="7"/>
      <c r="L70" s="7"/>
      <c r="M70" s="7">
        <f t="shared" si="9"/>
        <v>43.56666666666667</v>
      </c>
      <c r="N70" s="6" t="s">
        <v>326</v>
      </c>
      <c r="O70" s="7">
        <f t="shared" si="10"/>
        <v>122</v>
      </c>
    </row>
    <row r="72" spans="6:15">
      <c r="H72" s="8">
        <f>_xlfn.STDEV.S(H$2:H$61)</f>
        <v>50.169948463333697</v>
      </c>
      <c r="M72" s="8">
        <f>_xlfn.STDEV.S(M$2:M$61)</f>
        <v>24.266433304273107</v>
      </c>
      <c r="N72" s="6" t="s">
        <v>333</v>
      </c>
      <c r="O72" s="8">
        <f>_xlfn.STDEV.S(O$2:O$61)</f>
        <v>280.14266139676636</v>
      </c>
    </row>
    <row r="73" spans="6:15">
      <c r="H73">
        <f>_xlfn.STDEV.S(H$2:H$53)</f>
        <v>47.137951009132401</v>
      </c>
      <c r="M73">
        <f>_xlfn.STDEV.S(M$2:M$53)</f>
        <v>23.861145818858731</v>
      </c>
      <c r="N73" s="6" t="s">
        <v>334</v>
      </c>
      <c r="O73">
        <f>_xlfn.STDEV.S(O$2:O$53)</f>
        <v>292.46041294037542</v>
      </c>
    </row>
    <row r="74" spans="6:15">
      <c r="H74">
        <f t="array" ref="H74">_xlfn.STDEV.S(IF($N$2:$N$53&lt;&gt;"",H$2:H$53,""))</f>
        <v>56.376403971264281</v>
      </c>
      <c r="M74">
        <f t="array" ref="M74">_xlfn.STDEV.S(IF($N$2:$N$53&lt;&gt;"",M$2:M$53,""))</f>
        <v>26.013925551147516</v>
      </c>
      <c r="N74" s="6" t="s">
        <v>335</v>
      </c>
      <c r="O74">
        <f t="array" ref="O74">_xlfn.STDEV.S(IF($N$2:$N$53&lt;&gt;"",O$2:O$53,""))</f>
        <v>353.42799300077962</v>
      </c>
    </row>
    <row r="75" spans="6:15">
      <c r="H75">
        <f t="array" ref="H75">_xlfn.STDEV.S(IF($N$2:$N$61=$N75,H$2:H$61,""))</f>
        <v>50.136242950014285</v>
      </c>
      <c r="M75">
        <f t="array" ref="M75">_xlfn.STDEV.S(IF($N$2:$N$61=$N75,M$2:M$61,""))</f>
        <v>4.4050093238104671</v>
      </c>
      <c r="N75" s="6" t="s">
        <v>323</v>
      </c>
      <c r="O75">
        <f t="array" ref="O75">_xlfn.STDEV.S(IF($N$2:$N$61=$N75,O$2:O$61,""))</f>
        <v>10.391445657710136</v>
      </c>
    </row>
    <row r="76" spans="6:15">
      <c r="H76">
        <f t="array" ref="H76">_xlfn.STDEV.S(IF($N$2:$N$61=$N76,H$2:H$61,""))</f>
        <v>18.103689948283741</v>
      </c>
      <c r="M76">
        <f t="array" ref="M76">_xlfn.STDEV.S(IF($N$2:$N$61=$N76,M$2:M$61,""))</f>
        <v>32.598456389442106</v>
      </c>
      <c r="N76" s="6" t="s">
        <v>324</v>
      </c>
      <c r="O76">
        <f t="array" ref="O76">_xlfn.STDEV.S(IF($N$2:$N$61=$N76,O$2:O$61,""))</f>
        <v>483.83345036521371</v>
      </c>
    </row>
    <row r="77" spans="6:15">
      <c r="H77">
        <f t="array" ref="H77">_xlfn.STDEV.S(IF($N$2:$N$61=$N77,H$2:H$61,""))</f>
        <v>60.516428308667521</v>
      </c>
      <c r="M77">
        <f t="array" ref="M77">_xlfn.STDEV.S(IF($N$2:$N$61=$N77,M$2:M$61,""))</f>
        <v>24.139722253501397</v>
      </c>
      <c r="N77" s="6" t="s">
        <v>325</v>
      </c>
      <c r="O77">
        <f t="array" ref="O77">_xlfn.STDEV.S(IF($N$2:$N$61=$N77,O$2:O$61,""))</f>
        <v>152.10726165314742</v>
      </c>
    </row>
    <row r="78" spans="6:15">
      <c r="H78">
        <f t="array" ref="H78">_xlfn.STDEV.S(IF($N$2:$N$61=$N78,H$2:H$61,""))</f>
        <v>164.04877323527901</v>
      </c>
      <c r="M78">
        <f t="array" ref="M78">_xlfn.STDEV.S(IF($N$2:$N$61=$N78,M$2:M$61,""))</f>
        <v>9.1216774773064717</v>
      </c>
      <c r="N78" s="6" t="s">
        <v>327</v>
      </c>
      <c r="O78">
        <f t="array" ref="O78">_xlfn.STDEV.S(IF($N$2:$N$61=$N78,O$2:O$61,""))</f>
        <v>51.618795026617967</v>
      </c>
    </row>
    <row r="79" spans="6:15">
      <c r="H79">
        <f t="array" ref="H79">_xlfn.STDEV.S(IF($N$2:$N$61=$N79,H$2:H$61,""))</f>
        <v>55.854871467640734</v>
      </c>
      <c r="M79">
        <f t="array" ref="M79">_xlfn.STDEV.S(IF($N$2:$N$61=$N79,M$2:M$61,""))</f>
        <v>19.599328219780048</v>
      </c>
      <c r="N79" s="6" t="s">
        <v>328</v>
      </c>
      <c r="O79">
        <f t="array" ref="O79">_xlfn.STDEV.S(IF($N$2:$N$61=$N79,O$2:O$61,""))</f>
        <v>165.10774260060205</v>
      </c>
    </row>
    <row r="80" spans="6:15">
      <c r="H80">
        <f t="array" ref="H80">_xlfn.STDEV.S(IF($N$2:$N$61=$N80,H$2:H$61,""))</f>
        <v>8.7368949480541058</v>
      </c>
      <c r="M80">
        <f t="array" ref="M80">_xlfn.STDEV.S(IF($N$2:$N$61=$N80,M$2:M$61,""))</f>
        <v>21.673563005037554</v>
      </c>
      <c r="N80" s="6" t="s">
        <v>326</v>
      </c>
      <c r="O80">
        <f t="array" ref="O80">_xlfn.STDEV.S(IF($N$2:$N$61=$N80,O$2:O$61,""))</f>
        <v>75.901251636583694</v>
      </c>
    </row>
    <row r="82" spans="8:15">
      <c r="H82">
        <f>H72/SQRT(60)/2</f>
        <v>3.2384562479762633</v>
      </c>
      <c r="I82">
        <f t="shared" ref="I82:M82" si="11">I72/SQRT(60)/2</f>
        <v>0</v>
      </c>
      <c r="J82">
        <f t="shared" si="11"/>
        <v>0</v>
      </c>
      <c r="K82">
        <f t="shared" si="11"/>
        <v>0</v>
      </c>
      <c r="L82">
        <f t="shared" si="11"/>
        <v>0</v>
      </c>
      <c r="M82">
        <f t="shared" si="11"/>
        <v>1.5663915343217127</v>
      </c>
      <c r="N82" s="6" t="s">
        <v>336</v>
      </c>
      <c r="O82">
        <f>O72/SQRT(60)/2</f>
        <v>18.083131035864991</v>
      </c>
    </row>
    <row r="83" spans="8:15">
      <c r="H83">
        <f>H73/SQRT(52)/2</f>
        <v>3.2684288343026227</v>
      </c>
      <c r="I83">
        <f t="shared" ref="I83:M83" si="12">I73/SQRT(52)/2</f>
        <v>0</v>
      </c>
      <c r="J83">
        <f t="shared" si="12"/>
        <v>0</v>
      </c>
      <c r="K83">
        <f t="shared" si="12"/>
        <v>0</v>
      </c>
      <c r="L83">
        <f t="shared" si="12"/>
        <v>0</v>
      </c>
      <c r="M83">
        <f t="shared" si="12"/>
        <v>1.654472783484968</v>
      </c>
      <c r="N83" s="6" t="s">
        <v>337</v>
      </c>
      <c r="O83">
        <f>O73/SQRT(52)/2</f>
        <v>20.278481055767223</v>
      </c>
    </row>
    <row r="84" spans="8:15">
      <c r="H84">
        <f>H74/SQRT(COUNTIF($N$2:$N$61,"H*"))/2</f>
        <v>4.5137247430441656</v>
      </c>
      <c r="I84">
        <f t="shared" ref="I84:M84" si="13">I74/SQRT(COUNTIF($N$2:$N$61,"H*"))/2</f>
        <v>0</v>
      </c>
      <c r="J84">
        <f t="shared" si="13"/>
        <v>0</v>
      </c>
      <c r="K84">
        <f t="shared" si="13"/>
        <v>0</v>
      </c>
      <c r="L84">
        <f t="shared" si="13"/>
        <v>0</v>
      </c>
      <c r="M84">
        <f t="shared" si="13"/>
        <v>2.0827809358641178</v>
      </c>
      <c r="N84" s="6" t="s">
        <v>338</v>
      </c>
      <c r="O84">
        <f>O74/SQRT(COUNTIF($N$2:$N$61,"H*"))/2</f>
        <v>28.296886011126048</v>
      </c>
    </row>
    <row r="85" spans="8:15">
      <c r="H85">
        <f>H75/SQRT(COUNTIF($N$2:$N$61,$N85))/2</f>
        <v>8.8629193432928339</v>
      </c>
      <c r="I85">
        <f t="shared" ref="I85:M85" si="14">I75/SQRT(COUNTIF($N$2:$N$61,$N85))/2</f>
        <v>0</v>
      </c>
      <c r="J85">
        <f t="shared" si="14"/>
        <v>0</v>
      </c>
      <c r="K85">
        <f t="shared" si="14"/>
        <v>0</v>
      </c>
      <c r="L85">
        <f t="shared" si="14"/>
        <v>0</v>
      </c>
      <c r="M85">
        <f t="shared" si="14"/>
        <v>0.77870299101408735</v>
      </c>
      <c r="N85" s="6" t="s">
        <v>323</v>
      </c>
      <c r="O85">
        <f>O75/SQRT(COUNTIF($N$2:$N$61,$N85))/2</f>
        <v>1.8369654227245851</v>
      </c>
    </row>
    <row r="86" spans="8:15">
      <c r="H86">
        <f t="shared" ref="H86:M90" si="15">H76/SQRT(COUNTIF($N$2:$N$61,$N86))</f>
        <v>5.02106018335685</v>
      </c>
      <c r="I86">
        <f t="shared" si="15"/>
        <v>0</v>
      </c>
      <c r="J86">
        <f t="shared" si="15"/>
        <v>0</v>
      </c>
      <c r="K86">
        <f t="shared" si="15"/>
        <v>0</v>
      </c>
      <c r="L86">
        <f t="shared" si="15"/>
        <v>0</v>
      </c>
      <c r="M86">
        <f t="shared" si="15"/>
        <v>9.041185077931555</v>
      </c>
      <c r="N86" s="6" t="s">
        <v>324</v>
      </c>
      <c r="O86">
        <f t="shared" ref="O86:O90" si="16">O76/SQRT(COUNTIF($N$2:$N$61,$N86))/2</f>
        <v>67.095627464478426</v>
      </c>
    </row>
    <row r="87" spans="8:15">
      <c r="H87">
        <f t="shared" si="15"/>
        <v>22.8730599340862</v>
      </c>
      <c r="I87">
        <f t="shared" si="15"/>
        <v>0</v>
      </c>
      <c r="J87">
        <f t="shared" si="15"/>
        <v>0</v>
      </c>
      <c r="K87">
        <f t="shared" si="15"/>
        <v>0</v>
      </c>
      <c r="L87">
        <f t="shared" si="15"/>
        <v>0</v>
      </c>
      <c r="M87">
        <f t="shared" si="15"/>
        <v>9.1239574001337704</v>
      </c>
      <c r="N87" s="6" t="s">
        <v>325</v>
      </c>
      <c r="O87">
        <f t="shared" si="16"/>
        <v>28.745570495804248</v>
      </c>
    </row>
    <row r="88" spans="8:15">
      <c r="H88">
        <f t="shared" si="15"/>
        <v>115.99999999999999</v>
      </c>
      <c r="I88">
        <f t="shared" si="15"/>
        <v>0</v>
      </c>
      <c r="J88">
        <f t="shared" si="15"/>
        <v>0</v>
      </c>
      <c r="K88">
        <f t="shared" si="15"/>
        <v>0</v>
      </c>
      <c r="L88">
        <f t="shared" si="15"/>
        <v>0</v>
      </c>
      <c r="M88">
        <f t="shared" si="15"/>
        <v>6.4500000000000055</v>
      </c>
      <c r="N88" s="6" t="s">
        <v>327</v>
      </c>
      <c r="O88">
        <f t="shared" si="16"/>
        <v>18.249999999999996</v>
      </c>
    </row>
    <row r="89" spans="8:15">
      <c r="H89">
        <f t="shared" si="15"/>
        <v>22.802655790743131</v>
      </c>
      <c r="I89">
        <f t="shared" si="15"/>
        <v>0</v>
      </c>
      <c r="J89">
        <f t="shared" si="15"/>
        <v>0</v>
      </c>
      <c r="K89">
        <f t="shared" si="15"/>
        <v>0</v>
      </c>
      <c r="L89">
        <f t="shared" si="15"/>
        <v>0</v>
      </c>
      <c r="M89">
        <f t="shared" si="15"/>
        <v>8.0013922399653534</v>
      </c>
      <c r="N89" s="6" t="s">
        <v>328</v>
      </c>
      <c r="O89">
        <f t="shared" si="16"/>
        <v>33.702476829521657</v>
      </c>
    </row>
    <row r="90" spans="8:15">
      <c r="H90">
        <f t="shared" si="15"/>
        <v>5.0442486501405197</v>
      </c>
      <c r="I90">
        <f t="shared" si="15"/>
        <v>0</v>
      </c>
      <c r="J90">
        <f t="shared" si="15"/>
        <v>0</v>
      </c>
      <c r="K90">
        <f t="shared" si="15"/>
        <v>0</v>
      </c>
      <c r="L90">
        <f t="shared" si="15"/>
        <v>0</v>
      </c>
      <c r="M90">
        <f t="shared" si="15"/>
        <v>12.513237435256746</v>
      </c>
      <c r="N90" s="6" t="s">
        <v>326</v>
      </c>
      <c r="O90">
        <f t="shared" si="16"/>
        <v>21.91080403210556</v>
      </c>
    </row>
    <row r="97" spans="13:15">
      <c r="M97">
        <f>COUNTIF(M2:M61,"&gt;30")</f>
        <v>29</v>
      </c>
    </row>
    <row r="98" spans="13:15">
      <c r="M98">
        <f>M97/60</f>
        <v>0.48333333333333334</v>
      </c>
    </row>
    <row r="100" spans="13:15">
      <c r="M100">
        <f>COUNTIF(M2:M53,"&gt;=30")</f>
        <v>29</v>
      </c>
      <c r="O100">
        <f>COUNTIF(O2:O53,"&gt;=80")</f>
        <v>31</v>
      </c>
    </row>
    <row r="101" spans="13:15">
      <c r="M101">
        <f>M100/52</f>
        <v>0.55769230769230771</v>
      </c>
      <c r="O101">
        <f>O100/52</f>
        <v>0.59615384615384615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baseColWidth="10" defaultRowHeight="16" x14ac:dyDescent="0"/>
  <sheetData>
    <row r="1" spans="1:6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</row>
    <row r="2" spans="1:6">
      <c r="A2" s="9" t="s">
        <v>36</v>
      </c>
      <c r="B2" s="9" t="s">
        <v>353</v>
      </c>
      <c r="C2" s="9" t="s">
        <v>354</v>
      </c>
      <c r="D2" s="9">
        <v>1442</v>
      </c>
      <c r="E2" s="9" t="s">
        <v>342</v>
      </c>
      <c r="F2" s="9" t="s">
        <v>355</v>
      </c>
    </row>
    <row r="3" spans="1:6">
      <c r="A3" s="9" t="s">
        <v>20</v>
      </c>
      <c r="B3" s="9" t="s">
        <v>346</v>
      </c>
      <c r="C3" s="9" t="s">
        <v>347</v>
      </c>
      <c r="D3" s="9">
        <v>571</v>
      </c>
      <c r="E3" s="9" t="s">
        <v>342</v>
      </c>
      <c r="F3" s="9" t="s">
        <v>348</v>
      </c>
    </row>
    <row r="4" spans="1:6">
      <c r="A4" s="9" t="s">
        <v>339</v>
      </c>
      <c r="B4" s="9" t="s">
        <v>340</v>
      </c>
      <c r="C4" s="9" t="s">
        <v>341</v>
      </c>
      <c r="D4" s="9">
        <v>498</v>
      </c>
      <c r="E4" s="9" t="s">
        <v>342</v>
      </c>
      <c r="F4" s="9" t="s">
        <v>343</v>
      </c>
    </row>
    <row r="5" spans="1:6">
      <c r="A5" s="9" t="s">
        <v>15</v>
      </c>
      <c r="B5" s="9" t="s">
        <v>344</v>
      </c>
      <c r="C5" s="9" t="s">
        <v>345</v>
      </c>
      <c r="D5" s="9">
        <v>567</v>
      </c>
      <c r="E5" s="9" t="s">
        <v>342</v>
      </c>
      <c r="F5" s="9" t="s">
        <v>343</v>
      </c>
    </row>
    <row r="6" spans="1:6">
      <c r="A6" s="9" t="s">
        <v>125</v>
      </c>
      <c r="B6" s="9" t="s">
        <v>367</v>
      </c>
      <c r="C6" s="9" t="s">
        <v>368</v>
      </c>
      <c r="D6" s="9">
        <v>339</v>
      </c>
      <c r="E6" s="9" t="s">
        <v>369</v>
      </c>
      <c r="F6">
        <v>0</v>
      </c>
    </row>
    <row r="7" spans="1:6">
      <c r="A7" s="9" t="s">
        <v>31</v>
      </c>
      <c r="B7" s="9" t="s">
        <v>351</v>
      </c>
      <c r="C7" s="9" t="s">
        <v>352</v>
      </c>
      <c r="D7" s="9">
        <v>1193</v>
      </c>
      <c r="E7" s="9" t="s">
        <v>342</v>
      </c>
      <c r="F7" s="9" t="s">
        <v>343</v>
      </c>
    </row>
    <row r="8" spans="1:6">
      <c r="A8" s="9" t="s">
        <v>26</v>
      </c>
      <c r="B8" s="9" t="s">
        <v>349</v>
      </c>
      <c r="C8" s="9" t="s">
        <v>350</v>
      </c>
      <c r="D8" s="9">
        <v>753</v>
      </c>
      <c r="E8" s="9" t="s">
        <v>342</v>
      </c>
      <c r="F8" s="9">
        <v>0</v>
      </c>
    </row>
    <row r="9" spans="1:6">
      <c r="A9" s="9" t="s">
        <v>230</v>
      </c>
      <c r="B9" s="9" t="s">
        <v>376</v>
      </c>
      <c r="C9" s="9" t="s">
        <v>377</v>
      </c>
      <c r="D9" s="9">
        <v>385</v>
      </c>
      <c r="E9" s="9" t="s">
        <v>378</v>
      </c>
      <c r="F9" s="9" t="s">
        <v>379</v>
      </c>
    </row>
    <row r="10" spans="1:6">
      <c r="A10" s="9" t="s">
        <v>52</v>
      </c>
      <c r="B10" s="9" t="s">
        <v>356</v>
      </c>
      <c r="C10" s="9" t="s">
        <v>357</v>
      </c>
      <c r="D10" s="9">
        <v>428</v>
      </c>
      <c r="E10" s="9" t="s">
        <v>358</v>
      </c>
      <c r="F10">
        <v>0</v>
      </c>
    </row>
    <row r="11" spans="1:6">
      <c r="A11" s="9" t="s">
        <v>160</v>
      </c>
      <c r="B11" s="9" t="s">
        <v>370</v>
      </c>
      <c r="C11" s="9" t="s">
        <v>371</v>
      </c>
      <c r="D11" s="9">
        <v>183</v>
      </c>
      <c r="E11" s="9" t="s">
        <v>372</v>
      </c>
      <c r="F11" s="9">
        <v>0</v>
      </c>
    </row>
    <row r="12" spans="1:6">
      <c r="A12" s="9" t="s">
        <v>64</v>
      </c>
      <c r="B12" s="9" t="s">
        <v>359</v>
      </c>
      <c r="C12" s="9" t="s">
        <v>360</v>
      </c>
      <c r="D12" s="9">
        <v>369</v>
      </c>
      <c r="E12" s="9" t="s">
        <v>361</v>
      </c>
      <c r="F12" s="9">
        <v>0</v>
      </c>
    </row>
    <row r="13" spans="1:6">
      <c r="A13" s="9" t="s">
        <v>273</v>
      </c>
      <c r="B13" s="9" t="s">
        <v>380</v>
      </c>
      <c r="C13" s="9" t="s">
        <v>381</v>
      </c>
      <c r="D13" s="9">
        <v>301</v>
      </c>
      <c r="E13" s="9" t="s">
        <v>388</v>
      </c>
      <c r="F13" s="9">
        <v>0</v>
      </c>
    </row>
    <row r="14" spans="1:6">
      <c r="A14" s="9" t="s">
        <v>201</v>
      </c>
      <c r="B14" s="9" t="s">
        <v>374</v>
      </c>
      <c r="C14" s="9" t="s">
        <v>375</v>
      </c>
      <c r="D14" s="9">
        <v>221</v>
      </c>
      <c r="E14" s="9" t="s">
        <v>369</v>
      </c>
      <c r="F14" s="9">
        <v>0</v>
      </c>
    </row>
    <row r="15" spans="1:6">
      <c r="A15" s="9" t="s">
        <v>193</v>
      </c>
      <c r="B15" s="9" t="s">
        <v>373</v>
      </c>
      <c r="C15" s="9" t="s">
        <v>364</v>
      </c>
      <c r="D15" s="9">
        <v>177</v>
      </c>
      <c r="E15" s="9" t="s">
        <v>369</v>
      </c>
      <c r="F15" s="9">
        <v>0</v>
      </c>
    </row>
    <row r="16" spans="1:6">
      <c r="A16" s="9" t="s">
        <v>362</v>
      </c>
      <c r="B16" s="9" t="s">
        <v>363</v>
      </c>
      <c r="C16" s="9" t="s">
        <v>364</v>
      </c>
      <c r="D16" s="9">
        <v>146</v>
      </c>
      <c r="E16" s="9" t="s">
        <v>365</v>
      </c>
      <c r="F16" s="9" t="s">
        <v>366</v>
      </c>
    </row>
  </sheetData>
  <autoFilter ref="A1:F16">
    <sortState ref="A2:F16">
      <sortCondition descending="1" ref="C1:C16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baseColWidth="10" defaultRowHeight="16" x14ac:dyDescent="0"/>
  <cols>
    <col min="1" max="1" width="2.875" bestFit="1" customWidth="1"/>
    <col min="2" max="2" width="9.875" bestFit="1" customWidth="1"/>
    <col min="3" max="3" width="18.25" bestFit="1" customWidth="1"/>
    <col min="4" max="4" width="10" bestFit="1" customWidth="1"/>
  </cols>
  <sheetData>
    <row r="1" spans="1:4">
      <c r="A1" s="11" t="s">
        <v>391</v>
      </c>
      <c r="B1" s="10" t="s">
        <v>390</v>
      </c>
      <c r="C1" s="10" t="s">
        <v>0</v>
      </c>
      <c r="D1" s="10" t="s">
        <v>389</v>
      </c>
    </row>
    <row r="2" spans="1:4">
      <c r="A2">
        <v>1</v>
      </c>
      <c r="B2" s="1" t="s">
        <v>9</v>
      </c>
      <c r="C2" s="1" t="s">
        <v>8</v>
      </c>
      <c r="D2" s="1" t="s">
        <v>10</v>
      </c>
    </row>
    <row r="3" spans="1:4">
      <c r="A3">
        <v>2</v>
      </c>
      <c r="B3" s="1" t="s">
        <v>16</v>
      </c>
      <c r="C3" s="1" t="s">
        <v>15</v>
      </c>
      <c r="D3" s="1" t="s">
        <v>17</v>
      </c>
    </row>
    <row r="4" spans="1:4">
      <c r="A4">
        <v>3</v>
      </c>
      <c r="B4" s="1" t="s">
        <v>21</v>
      </c>
      <c r="C4" s="1" t="s">
        <v>20</v>
      </c>
      <c r="D4" s="1" t="s">
        <v>22</v>
      </c>
    </row>
    <row r="5" spans="1:4">
      <c r="A5">
        <v>4</v>
      </c>
      <c r="B5" s="1" t="s">
        <v>27</v>
      </c>
      <c r="C5" s="1" t="s">
        <v>26</v>
      </c>
      <c r="D5" s="1" t="s">
        <v>28</v>
      </c>
    </row>
    <row r="6" spans="1:4">
      <c r="A6">
        <v>5</v>
      </c>
      <c r="B6" s="1" t="s">
        <v>32</v>
      </c>
      <c r="C6" s="1" t="s">
        <v>31</v>
      </c>
      <c r="D6" s="1" t="s">
        <v>33</v>
      </c>
    </row>
    <row r="7" spans="1:4">
      <c r="A7">
        <v>6</v>
      </c>
      <c r="B7" s="1" t="s">
        <v>37</v>
      </c>
      <c r="C7" s="1" t="s">
        <v>36</v>
      </c>
      <c r="D7" s="1" t="s">
        <v>38</v>
      </c>
    </row>
    <row r="8" spans="1:4">
      <c r="A8">
        <v>7</v>
      </c>
      <c r="B8" s="1" t="s">
        <v>42</v>
      </c>
      <c r="C8" s="1" t="s">
        <v>41</v>
      </c>
      <c r="D8" s="1" t="s">
        <v>43</v>
      </c>
    </row>
    <row r="9" spans="1:4">
      <c r="A9">
        <v>8</v>
      </c>
      <c r="B9" s="1" t="s">
        <v>47</v>
      </c>
      <c r="C9" s="1" t="s">
        <v>46</v>
      </c>
      <c r="D9" s="1" t="s">
        <v>48</v>
      </c>
    </row>
    <row r="10" spans="1:4">
      <c r="A10">
        <v>9</v>
      </c>
      <c r="B10" s="1" t="s">
        <v>53</v>
      </c>
      <c r="C10" s="1" t="s">
        <v>52</v>
      </c>
      <c r="D10" s="1" t="s">
        <v>54</v>
      </c>
    </row>
    <row r="11" spans="1:4">
      <c r="A11">
        <v>10</v>
      </c>
      <c r="B11" s="1" t="s">
        <v>59</v>
      </c>
      <c r="C11" s="1" t="s">
        <v>58</v>
      </c>
      <c r="D11" s="1" t="s">
        <v>60</v>
      </c>
    </row>
    <row r="12" spans="1:4">
      <c r="A12">
        <v>11</v>
      </c>
      <c r="B12" s="1" t="s">
        <v>65</v>
      </c>
      <c r="C12" s="1" t="s">
        <v>64</v>
      </c>
      <c r="D12" s="1" t="s">
        <v>66</v>
      </c>
    </row>
    <row r="13" spans="1:4">
      <c r="A13">
        <v>12</v>
      </c>
      <c r="B13" s="1" t="s">
        <v>71</v>
      </c>
      <c r="C13" s="1" t="s">
        <v>70</v>
      </c>
      <c r="D13" s="1" t="s">
        <v>72</v>
      </c>
    </row>
    <row r="14" spans="1:4">
      <c r="A14">
        <v>13</v>
      </c>
      <c r="B14" s="1" t="s">
        <v>76</v>
      </c>
      <c r="C14" s="1" t="s">
        <v>75</v>
      </c>
      <c r="D14" s="1" t="s">
        <v>77</v>
      </c>
    </row>
    <row r="15" spans="1:4">
      <c r="A15">
        <v>14</v>
      </c>
      <c r="B15" s="1" t="s">
        <v>82</v>
      </c>
      <c r="C15" s="1" t="s">
        <v>81</v>
      </c>
      <c r="D15" s="1" t="s">
        <v>83</v>
      </c>
    </row>
    <row r="16" spans="1:4">
      <c r="A16">
        <v>15</v>
      </c>
      <c r="B16" s="1" t="s">
        <v>87</v>
      </c>
      <c r="C16" s="1" t="s">
        <v>86</v>
      </c>
      <c r="D16" s="1" t="s">
        <v>88</v>
      </c>
    </row>
    <row r="17" spans="1:4">
      <c r="A17">
        <v>16</v>
      </c>
      <c r="B17" s="1" t="s">
        <v>93</v>
      </c>
      <c r="C17" s="1" t="s">
        <v>92</v>
      </c>
      <c r="D17" s="1" t="s">
        <v>94</v>
      </c>
    </row>
    <row r="18" spans="1:4">
      <c r="A18">
        <v>17</v>
      </c>
      <c r="B18" s="1" t="s">
        <v>98</v>
      </c>
      <c r="C18" s="1" t="s">
        <v>97</v>
      </c>
      <c r="D18" s="1" t="s">
        <v>99</v>
      </c>
    </row>
    <row r="19" spans="1:4">
      <c r="A19">
        <v>18</v>
      </c>
      <c r="B19" s="1" t="s">
        <v>104</v>
      </c>
      <c r="C19" s="1" t="s">
        <v>103</v>
      </c>
      <c r="D19" s="1" t="s">
        <v>105</v>
      </c>
    </row>
    <row r="20" spans="1:4">
      <c r="A20">
        <v>19</v>
      </c>
      <c r="B20" s="1" t="s">
        <v>110</v>
      </c>
      <c r="C20" s="1" t="s">
        <v>109</v>
      </c>
      <c r="D20" s="1" t="s">
        <v>111</v>
      </c>
    </row>
    <row r="21" spans="1:4">
      <c r="A21">
        <v>20</v>
      </c>
      <c r="B21" s="1" t="s">
        <v>115</v>
      </c>
      <c r="C21" s="1" t="s">
        <v>114</v>
      </c>
      <c r="D21" s="1" t="s">
        <v>116</v>
      </c>
    </row>
    <row r="22" spans="1:4">
      <c r="A22">
        <v>21</v>
      </c>
      <c r="B22" s="1" t="s">
        <v>119</v>
      </c>
      <c r="C22" s="1" t="s">
        <v>118</v>
      </c>
      <c r="D22" s="1" t="s">
        <v>120</v>
      </c>
    </row>
    <row r="23" spans="1:4">
      <c r="A23">
        <v>22</v>
      </c>
      <c r="B23" s="1" t="s">
        <v>126</v>
      </c>
      <c r="C23" s="1" t="s">
        <v>125</v>
      </c>
      <c r="D23" s="1" t="s">
        <v>127</v>
      </c>
    </row>
    <row r="24" spans="1:4">
      <c r="A24">
        <v>23</v>
      </c>
      <c r="B24" s="1" t="s">
        <v>130</v>
      </c>
      <c r="C24" s="1" t="s">
        <v>129</v>
      </c>
      <c r="D24" s="1" t="s">
        <v>131</v>
      </c>
    </row>
    <row r="25" spans="1:4">
      <c r="A25">
        <v>24</v>
      </c>
      <c r="B25" s="1" t="s">
        <v>136</v>
      </c>
      <c r="C25" s="1" t="s">
        <v>135</v>
      </c>
      <c r="D25" s="1" t="s">
        <v>137</v>
      </c>
    </row>
    <row r="26" spans="1:4">
      <c r="A26">
        <v>25</v>
      </c>
      <c r="B26" s="1" t="s">
        <v>142</v>
      </c>
      <c r="C26" s="1" t="s">
        <v>141</v>
      </c>
      <c r="D26" s="1" t="s">
        <v>143</v>
      </c>
    </row>
    <row r="27" spans="1:4">
      <c r="A27">
        <v>26</v>
      </c>
      <c r="B27" s="1" t="s">
        <v>148</v>
      </c>
      <c r="C27" s="1" t="s">
        <v>147</v>
      </c>
      <c r="D27" s="1" t="s">
        <v>149</v>
      </c>
    </row>
    <row r="28" spans="1:4">
      <c r="A28">
        <v>27</v>
      </c>
      <c r="B28" s="1" t="s">
        <v>153</v>
      </c>
      <c r="C28" s="1" t="s">
        <v>152</v>
      </c>
      <c r="D28" s="1" t="s">
        <v>154</v>
      </c>
    </row>
    <row r="29" spans="1:4">
      <c r="A29">
        <v>28</v>
      </c>
      <c r="B29" s="1" t="s">
        <v>157</v>
      </c>
      <c r="C29" s="1" t="s">
        <v>156</v>
      </c>
      <c r="D29" s="1" t="s">
        <v>158</v>
      </c>
    </row>
    <row r="30" spans="1:4">
      <c r="A30">
        <v>29</v>
      </c>
      <c r="B30" s="1" t="s">
        <v>161</v>
      </c>
      <c r="C30" s="1" t="s">
        <v>160</v>
      </c>
      <c r="D30" s="1" t="s">
        <v>162</v>
      </c>
    </row>
    <row r="31" spans="1:4">
      <c r="A31">
        <v>30</v>
      </c>
      <c r="B31" s="1" t="s">
        <v>167</v>
      </c>
      <c r="C31" s="1" t="s">
        <v>166</v>
      </c>
      <c r="D31" s="1" t="s">
        <v>168</v>
      </c>
    </row>
    <row r="32" spans="1:4">
      <c r="A32">
        <v>31</v>
      </c>
      <c r="B32" s="1" t="s">
        <v>172</v>
      </c>
      <c r="C32" s="1" t="s">
        <v>171</v>
      </c>
      <c r="D32" s="1" t="s">
        <v>173</v>
      </c>
    </row>
    <row r="33" spans="1:4">
      <c r="A33">
        <v>32</v>
      </c>
      <c r="B33" s="1" t="s">
        <v>177</v>
      </c>
      <c r="C33" s="1" t="s">
        <v>176</v>
      </c>
      <c r="D33" s="1" t="s">
        <v>178</v>
      </c>
    </row>
    <row r="34" spans="1:4">
      <c r="A34">
        <v>33</v>
      </c>
      <c r="B34" s="1" t="s">
        <v>181</v>
      </c>
      <c r="C34" s="1" t="s">
        <v>180</v>
      </c>
      <c r="D34" s="1" t="s">
        <v>182</v>
      </c>
    </row>
    <row r="35" spans="1:4">
      <c r="A35">
        <v>34</v>
      </c>
      <c r="B35" s="1" t="s">
        <v>186</v>
      </c>
      <c r="C35" s="1" t="s">
        <v>185</v>
      </c>
      <c r="D35" s="1" t="s">
        <v>187</v>
      </c>
    </row>
    <row r="36" spans="1:4">
      <c r="A36">
        <v>35</v>
      </c>
      <c r="B36" s="1" t="s">
        <v>190</v>
      </c>
      <c r="C36" s="1" t="s">
        <v>189</v>
      </c>
      <c r="D36" s="1" t="s">
        <v>191</v>
      </c>
    </row>
    <row r="37" spans="1:4">
      <c r="A37">
        <v>36</v>
      </c>
      <c r="B37" s="1" t="s">
        <v>194</v>
      </c>
      <c r="C37" s="1" t="s">
        <v>193</v>
      </c>
      <c r="D37" s="1" t="s">
        <v>195</v>
      </c>
    </row>
    <row r="38" spans="1:4">
      <c r="A38">
        <v>37</v>
      </c>
      <c r="B38" s="1" t="s">
        <v>198</v>
      </c>
      <c r="C38" s="1" t="s">
        <v>197</v>
      </c>
      <c r="D38" s="1" t="s">
        <v>199</v>
      </c>
    </row>
    <row r="39" spans="1:4">
      <c r="A39">
        <v>38</v>
      </c>
      <c r="B39" s="1" t="s">
        <v>202</v>
      </c>
      <c r="C39" s="1" t="s">
        <v>201</v>
      </c>
      <c r="D39" s="1" t="s">
        <v>203</v>
      </c>
    </row>
    <row r="40" spans="1:4">
      <c r="A40">
        <v>39</v>
      </c>
      <c r="B40" s="1" t="s">
        <v>207</v>
      </c>
      <c r="C40" s="1" t="s">
        <v>206</v>
      </c>
      <c r="D40" s="1" t="s">
        <v>208</v>
      </c>
    </row>
    <row r="41" spans="1:4">
      <c r="A41">
        <v>40</v>
      </c>
      <c r="B41" s="1" t="s">
        <v>211</v>
      </c>
      <c r="C41" s="1" t="s">
        <v>210</v>
      </c>
      <c r="D41" s="1" t="s">
        <v>212</v>
      </c>
    </row>
    <row r="42" spans="1:4">
      <c r="A42">
        <v>41</v>
      </c>
      <c r="B42" s="1" t="s">
        <v>216</v>
      </c>
      <c r="C42" s="1" t="s">
        <v>215</v>
      </c>
      <c r="D42" s="1" t="s">
        <v>217</v>
      </c>
    </row>
    <row r="43" spans="1:4">
      <c r="A43">
        <v>42</v>
      </c>
      <c r="B43" s="1" t="s">
        <v>221</v>
      </c>
      <c r="C43" s="1" t="s">
        <v>220</v>
      </c>
      <c r="D43" s="1" t="s">
        <v>222</v>
      </c>
    </row>
    <row r="44" spans="1:4">
      <c r="A44">
        <v>43</v>
      </c>
      <c r="B44" s="1" t="s">
        <v>226</v>
      </c>
      <c r="C44" s="1" t="s">
        <v>225</v>
      </c>
      <c r="D44" s="1" t="s">
        <v>227</v>
      </c>
    </row>
    <row r="45" spans="1:4">
      <c r="A45">
        <v>44</v>
      </c>
      <c r="B45" s="1" t="s">
        <v>231</v>
      </c>
      <c r="C45" s="1" t="s">
        <v>230</v>
      </c>
      <c r="D45" s="1" t="s">
        <v>232</v>
      </c>
    </row>
    <row r="46" spans="1:4">
      <c r="A46">
        <v>45</v>
      </c>
      <c r="B46" s="1" t="s">
        <v>238</v>
      </c>
      <c r="C46" s="1" t="s">
        <v>237</v>
      </c>
      <c r="D46" s="1" t="s">
        <v>239</v>
      </c>
    </row>
    <row r="47" spans="1:4">
      <c r="A47">
        <v>46</v>
      </c>
      <c r="B47" s="1" t="s">
        <v>243</v>
      </c>
      <c r="C47" s="1" t="s">
        <v>242</v>
      </c>
      <c r="D47" s="1" t="s">
        <v>244</v>
      </c>
    </row>
    <row r="48" spans="1:4">
      <c r="A48">
        <v>47</v>
      </c>
      <c r="B48" s="1" t="s">
        <v>247</v>
      </c>
      <c r="C48" s="1" t="s">
        <v>246</v>
      </c>
      <c r="D48" s="1" t="s">
        <v>248</v>
      </c>
    </row>
    <row r="49" spans="1:4">
      <c r="A49">
        <v>48</v>
      </c>
      <c r="B49" s="1" t="s">
        <v>252</v>
      </c>
      <c r="C49" s="1" t="s">
        <v>251</v>
      </c>
      <c r="D49" s="1" t="s">
        <v>253</v>
      </c>
    </row>
    <row r="50" spans="1:4">
      <c r="A50">
        <v>49</v>
      </c>
      <c r="B50" s="1" t="s">
        <v>258</v>
      </c>
      <c r="C50" s="1" t="s">
        <v>257</v>
      </c>
      <c r="D50" s="1" t="s">
        <v>259</v>
      </c>
    </row>
    <row r="51" spans="1:4">
      <c r="A51">
        <v>50</v>
      </c>
      <c r="B51" s="1" t="s">
        <v>264</v>
      </c>
      <c r="C51" s="1" t="s">
        <v>263</v>
      </c>
      <c r="D51" s="1" t="s">
        <v>265</v>
      </c>
    </row>
    <row r="52" spans="1:4">
      <c r="A52">
        <v>51</v>
      </c>
      <c r="B52" s="1" t="s">
        <v>268</v>
      </c>
      <c r="C52" s="1" t="s">
        <v>267</v>
      </c>
      <c r="D52" s="1" t="s">
        <v>269</v>
      </c>
    </row>
    <row r="53" spans="1:4">
      <c r="A53">
        <v>52</v>
      </c>
      <c r="B53" s="1" t="s">
        <v>274</v>
      </c>
      <c r="C53" s="1" t="s">
        <v>273</v>
      </c>
      <c r="D53" s="1" t="s">
        <v>275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Tamas</dc:creator>
  <cp:lastModifiedBy>Lazar Tamas</cp:lastModifiedBy>
  <dcterms:created xsi:type="dcterms:W3CDTF">2015-08-11T07:06:07Z</dcterms:created>
  <dcterms:modified xsi:type="dcterms:W3CDTF">2015-11-14T16:27:49Z</dcterms:modified>
</cp:coreProperties>
</file>