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76045A0E-165C-4C11-88AC-DEB5106BED2B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 Cost Esti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 a="1"/>
  <c r="E19" i="1" s="1"/>
  <c r="E18" i="1"/>
  <c r="E17" i="1"/>
  <c r="D7" i="1" l="1"/>
  <c r="D8" i="1"/>
  <c r="D9" i="1"/>
  <c r="D10" i="1"/>
  <c r="D11" i="1"/>
  <c r="D12" i="1"/>
  <c r="D13" i="1"/>
  <c r="D14" i="1"/>
  <c r="D15" i="1"/>
  <c r="D6" i="1"/>
  <c r="C8" i="1"/>
  <c r="C12" i="1"/>
  <c r="B7" i="1"/>
  <c r="C7" i="1" s="1"/>
  <c r="B8" i="1"/>
  <c r="B9" i="1"/>
  <c r="C9" i="1" s="1"/>
  <c r="B10" i="1"/>
  <c r="C10" i="1" s="1"/>
  <c r="B11" i="1"/>
  <c r="C11" i="1" s="1"/>
  <c r="B12" i="1"/>
  <c r="B13" i="1"/>
  <c r="C13" i="1" s="1"/>
  <c r="B14" i="1"/>
  <c r="C14" i="1" s="1"/>
  <c r="B15" i="1"/>
  <c r="C15" i="1" s="1"/>
  <c r="B6" i="1"/>
  <c r="C6" i="1" s="1"/>
  <c r="E6" i="1" l="1"/>
  <c r="E12" i="1"/>
  <c r="E9" i="1"/>
  <c r="E7" i="1"/>
  <c r="F7" i="1" s="1"/>
  <c r="E10" i="1"/>
  <c r="E14" i="1"/>
  <c r="E8" i="1"/>
  <c r="F6" i="1"/>
  <c r="F10" i="1" l="1"/>
  <c r="F9" i="1"/>
  <c r="F11" i="1"/>
  <c r="F8" i="1"/>
  <c r="E11" i="1"/>
  <c r="E13" i="1"/>
  <c r="F13" i="1" s="1"/>
  <c r="E15" i="1"/>
  <c r="F15" i="1" s="1"/>
  <c r="F12" i="1"/>
  <c r="G6" i="1" l="1"/>
  <c r="H6" i="1" s="1"/>
  <c r="E16" i="1"/>
  <c r="F14" i="1"/>
  <c r="G7" i="1" l="1"/>
  <c r="H7" i="1" s="1"/>
  <c r="G8" i="1" l="1"/>
  <c r="G9" i="1" s="1"/>
  <c r="G10" i="1"/>
  <c r="H9" i="1"/>
  <c r="H8" i="1" l="1"/>
  <c r="G11" i="1"/>
  <c r="H10" i="1"/>
  <c r="G12" i="1" l="1"/>
  <c r="H11" i="1"/>
  <c r="G13" i="1" l="1"/>
  <c r="H12" i="1"/>
  <c r="G14" i="1" l="1"/>
  <c r="H13" i="1"/>
  <c r="G15" i="1" l="1"/>
  <c r="H15" i="1" s="1"/>
  <c r="H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<sst xmlns="http://schemas.openxmlformats.org/spreadsheetml/2006/main" count="17" uniqueCount="17">
  <si>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Session Cost</t>
  </si>
  <si>
    <t>Total Cost per Session</t>
  </si>
  <si>
    <t>Total Cost</t>
  </si>
  <si>
    <t>ROI</t>
  </si>
  <si>
    <t>Session (n)</t>
  </si>
  <si>
    <t>Session Hours 
Tn=T1*n^k</t>
  </si>
  <si>
    <t>Hourly Cost</t>
  </si>
  <si>
    <t>Overhead Cost/n</t>
  </si>
  <si>
    <t>Learning Average=</t>
  </si>
  <si>
    <t>Overhead Cost Per Session</t>
  </si>
  <si>
    <t>Profit Markup</t>
  </si>
  <si>
    <t>First Session Duration T1=n (Hours)</t>
  </si>
  <si>
    <t>Cumulative Cost
(Costs for "n" Sessions)</t>
  </si>
  <si>
    <t>Cumulative Revenue
(Payment for "n" Sessions)</t>
  </si>
  <si>
    <t>1. Total Price (with markup)</t>
  </si>
  <si>
    <t>2. Per Session Price (revenue customer pays per session)</t>
  </si>
  <si>
    <t>3. Break-Even Session (SUM rev &gt; SUM cost) or positive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</si>
</sst>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36">
    <xf numFmtId="0" fontId="0" fillId="0" borderId="0" xfId="0"/>
    <xf numFmtId="0" fontId="0" fillId="0" borderId="8" xfId="0" applyBorder="1"/>
    <xf numFmtId="9" fontId="4" fillId="3" borderId="10" xfId="0" applyNumberFormat="1" applyFont="1" applyFill="1" applyBorder="1"/>
    <xf numFmtId="2" fontId="4" fillId="3" borderId="10" xfId="0" applyNumberFormat="1" applyFont="1" applyFill="1" applyBorder="1"/>
    <xf numFmtId="0" fontId="5" fillId="4" borderId="10" xfId="0" applyFont="1" applyFill="1" applyBorder="1"/>
    <xf numFmtId="44" fontId="4" fillId="3" borderId="10" xfId="1" applyFont="1" applyFill="1" applyBorder="1"/>
    <xf numFmtId="0" fontId="2" fillId="6" borderId="10" xfId="0" applyFont="1" applyFill="1" applyBorder="1" applyAlignment="1">
      <alignment horizontal="left"/>
    </xf>
    <xf numFmtId="44" fontId="3" fillId="7" borderId="10" xfId="1" applyFont="1" applyFill="1" applyBorder="1"/>
    <xf numFmtId="0" fontId="3" fillId="7" borderId="10" xfId="0" applyFont="1" applyFill="1" applyBorder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5" fillId="4" borderId="11" xfId="0" applyFont="1" applyFill="1" applyBorder="1" applyAlignment="1">
      <alignment wrapText="1"/>
    </xf>
    <xf numFmtId="0" fontId="0" fillId="5" borderId="0" xfId="0" applyFill="1" applyBorder="1"/>
    <xf numFmtId="9" fontId="4" fillId="3" borderId="12" xfId="1" applyNumberFormat="1" applyFont="1" applyFill="1" applyBorder="1"/>
    <xf numFmtId="0" fontId="0" fillId="5" borderId="6" xfId="0" applyFill="1" applyBorder="1"/>
    <xf numFmtId="0" fontId="5" fillId="5" borderId="5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2" fillId="2" borderId="13" xfId="3" applyBorder="1"/>
    <xf numFmtId="49" fontId="2" fillId="2" borderId="1" xfId="3" applyNumberFormat="1" applyBorder="1" applyAlignment="1">
      <alignment wrapText="1"/>
    </xf>
    <xf numFmtId="0" fontId="2" fillId="2" borderId="1" xfId="3" applyBorder="1"/>
    <xf numFmtId="0" fontId="2" fillId="2" borderId="1" xfId="3" applyBorder="1" applyAlignment="1">
      <alignment vertical="top" wrapText="1"/>
    </xf>
    <xf numFmtId="0" fontId="2" fillId="2" borderId="1" xfId="3" applyBorder="1" applyAlignment="1">
      <alignment wrapText="1"/>
    </xf>
    <xf numFmtId="0" fontId="2" fillId="2" borderId="14" xfId="3" applyBorder="1"/>
    <xf numFmtId="0" fontId="0" fillId="0" borderId="5" xfId="0" applyBorder="1"/>
    <xf numFmtId="164" fontId="0" fillId="0" borderId="0" xfId="0" applyNumberFormat="1" applyBorder="1"/>
    <xf numFmtId="44" fontId="0" fillId="0" borderId="0" xfId="1" applyFont="1" applyBorder="1"/>
    <xf numFmtId="44" fontId="0" fillId="0" borderId="0" xfId="0" applyNumberFormat="1" applyBorder="1"/>
    <xf numFmtId="9" fontId="0" fillId="0" borderId="6" xfId="2" applyFont="1" applyBorder="1"/>
    <xf numFmtId="0" fontId="2" fillId="6" borderId="11" xfId="0" applyFont="1" applyFill="1" applyBorder="1" applyAlignment="1">
      <alignment horizontal="left"/>
    </xf>
    <xf numFmtId="0" fontId="0" fillId="0" borderId="0" xfId="0" applyBorder="1"/>
    <xf numFmtId="0" fontId="0" fillId="0" borderId="6" xfId="0" applyBorder="1"/>
    <xf numFmtId="0" fontId="0" fillId="5" borderId="5" xfId="0" applyFill="1" applyBorder="1"/>
    <xf numFmtId="0" fontId="0" fillId="0" borderId="7" xfId="0" applyBorder="1"/>
    <xf numFmtId="0" fontId="0" fillId="0" borderId="9" xfId="0" applyBorder="1"/>
  </cellXfs>
  <cellStyles count="4">
    <cellStyle name="Check Cell" xfId="3" builtinId="2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Cost vs. Revenue (Cumulative) with ROI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</c:v>
          </c:tx>
          <c:spPr>
            <a:solidFill>
              <a:srgbClr val="C00000"/>
            </a:solidFill>
            <a:ln>
              <a:solidFill>
                <a:srgbClr val="FF0000"/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solidFill>
                  <a:srgbClr val="FF0000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6-1D30-4721-862F-56A8BF8F12C2}"/>
              </c:ext>
            </c:extLst>
          </c:dPt>
          <c:cat>
            <c:numRef>
              <c:f>' Cost Estimation'!$A$6:$A$15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 Cost Estimation'!$F$6:$F$15</c:f>
              <c:numCache>
                <c:formatCode>_("$"* #,##0.00_);_("$"* \(#,##0.00\);_("$"* "-"??_);_(@_)</c:formatCode>
                <c:ptCount val="10"/>
                <c:pt idx="0">
                  <c:v>12600</c:v>
                </c:pt>
                <c:pt idx="1">
                  <c:v>23400</c:v>
                </c:pt>
                <c:pt idx="2">
                  <c:v>33274.978040380018</c:v>
                </c:pt>
                <c:pt idx="3">
                  <c:v>42544.978040380018</c:v>
                </c:pt>
                <c:pt idx="4">
                  <c:v>51373.030779111286</c:v>
                </c:pt>
                <c:pt idx="5">
                  <c:v>59856.762113434299</c:v>
                </c:pt>
                <c:pt idx="6">
                  <c:v>68060.63975471897</c:v>
                </c:pt>
                <c:pt idx="7">
                  <c:v>76030.13975471897</c:v>
                </c:pt>
                <c:pt idx="8">
                  <c:v>83798.907892179937</c:v>
                </c:pt>
                <c:pt idx="9">
                  <c:v>91392.752720101518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0-4721-862F-56A8BF8F12C2}"/>
            </c:ext>
          </c:extLst>
        </c:ser>
        <c:ser>
          <c:idx val="1"/>
          <c:order val="1"/>
          <c:tx>
            <c:v>Revenue</c:v>
          </c:tx>
          <c:spPr>
            <a:solidFill>
              <a:srgbClr val="92D050"/>
            </a:solidFill>
            <a:ln>
              <a:solidFill>
                <a:srgbClr val="00B050"/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 Cost Estimation'!$A$6:$A$15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 Cost Estimation'!$G$6:$G$15</c:f>
              <c:numCache>
                <c:formatCode>_("$"* #,##0.00_);_("$"* \(#,##0.00\);_("$"* "-"??_);_(@_)</c:formatCode>
                <c:ptCount val="10"/>
                <c:pt idx="0">
                  <c:v>10967.130326412182</c:v>
                </c:pt>
                <c:pt idx="1">
                  <c:v>21934.260652824363</c:v>
                </c:pt>
                <c:pt idx="2">
                  <c:v>32901.390979236545</c:v>
                </c:pt>
                <c:pt idx="3">
                  <c:v>43868.521305648726</c:v>
                </c:pt>
                <c:pt idx="4">
                  <c:v>54835.651632060908</c:v>
                </c:pt>
                <c:pt idx="5">
                  <c:v>65802.78195847309</c:v>
                </c:pt>
                <c:pt idx="6">
                  <c:v>76769.912284885271</c:v>
                </c:pt>
                <c:pt idx="7">
                  <c:v>87737.042611297453</c:v>
                </c:pt>
                <c:pt idx="8">
                  <c:v>98704.172937709634</c:v>
                </c:pt>
                <c:pt idx="9">
                  <c:v>109671.30326412182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0-4721-862F-56A8BF8F1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9600296"/>
        <c:axId val="609600656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34925" cap="rnd">
              <a:solidFill>
                <a:srgbClr val="FFC000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 Cost Estimation'!$A$6:$A$15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 Cost Estimation'!$H$6:$H$15</c:f>
              <c:numCache>
                <c:formatCode>0%</c:formatCode>
                <c:ptCount val="10"/>
                <c:pt idx="0">
                  <c:v>-0.12959283123712845</c:v>
                </c:pt>
                <c:pt idx="1">
                  <c:v>-6.2638433639984475E-2</c:v>
                </c:pt>
                <c:pt idx="2">
                  <c:v>-1.1227266947858409E-2</c:v>
                </c:pt>
                <c:pt idx="3">
                  <c:v>3.1109271322516976E-2</c:v>
                </c:pt>
                <c:pt idx="4">
                  <c:v>6.7401529565928445E-2</c:v>
                </c:pt>
                <c:pt idx="5">
                  <c:v>9.9337478926282599E-2</c:v>
                </c:pt>
                <c:pt idx="6">
                  <c:v>0.12796342440437383</c:v>
                </c:pt>
                <c:pt idx="7">
                  <c:v>0.15397713188935536</c:v>
                </c:pt>
                <c:pt idx="8">
                  <c:v>0.17786944269855631</c:v>
                </c:pt>
                <c:pt idx="9">
                  <c:v>0.19999999999999993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30-4721-862F-56A8BF8F1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254016"/>
        <c:axId val="741253296"/>
      </c:lineChart>
      <c:catAx>
        <c:axId val="609600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00656"/>
        <c:crosses val="autoZero"/>
        <c:auto val="1"/>
        <c:lblAlgn val="ctr"/>
        <c:lblOffset val="100"/>
        <c:noMultiLvlLbl val="0"/>
      </c:catAx>
      <c:valAx>
        <c:axId val="6096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00296"/>
        <c:crosses val="autoZero"/>
        <c:crossBetween val="between"/>
      </c:valAx>
      <c:valAx>
        <c:axId val="74125329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254016"/>
        <c:crosses val="max"/>
        <c:crossBetween val="between"/>
      </c:valAx>
      <c:catAx>
        <c:axId val="74125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1253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138112</xdr:colOff>
      <xdr:row>20</xdr:row>
      <xdr:rowOff>35717</xdr:rowOff>
    </xdr:from>
    <xdr:to>
      <xdr:col>6</xdr:col>
      <xdr:colOff>292892</xdr:colOff>
      <xdr:row>40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2008D1-80F2-2983-F35A-B01E99EC5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L9" sqref="L9"/>
    </sheetView>
  </sheetViews>
  <sheetFormatPr defaultRowHeight="14.25" x14ac:dyDescent="0.45"/>
  <cols>
    <col min="1" max="1" width="11.6640625" customWidth="1"/>
    <col min="2" max="2" width="12.265625" customWidth="1"/>
    <col min="3" max="3" width="10.86328125" bestFit="1" customWidth="1"/>
    <col min="4" max="4" width="14.33203125" customWidth="1"/>
    <col min="5" max="5" width="18.73046875" bestFit="1" customWidth="1"/>
    <col min="6" max="6" width="20.46484375" customWidth="1"/>
    <col min="7" max="7" width="24.06640625" customWidth="1"/>
    <col min="8" max="8" width="10.86328125" bestFit="1" customWidth="1"/>
  </cols>
  <sheetData>
    <row r="1" spans="1:8" x14ac:dyDescent="0.45">
      <c r="A1" s="9"/>
      <c r="B1" s="10"/>
      <c r="C1" s="10"/>
      <c r="D1" s="10"/>
      <c r="E1" s="10"/>
      <c r="F1" s="10"/>
      <c r="G1" s="10"/>
      <c r="H1" s="11"/>
    </row>
    <row r="2" spans="1:8" ht="28.5" x14ac:dyDescent="0.45">
      <c r="A2" s="12" t="s">
        <v>8</v>
      </c>
      <c r="B2" s="2">
        <v>0.85</v>
      </c>
      <c r="C2" s="13"/>
      <c r="D2" s="4" t="s">
        <v>6</v>
      </c>
      <c r="E2" s="5">
        <v>200</v>
      </c>
      <c r="F2" s="13"/>
      <c r="G2" s="4" t="s">
        <v>10</v>
      </c>
      <c r="H2" s="14">
        <v>0.2</v>
      </c>
    </row>
    <row r="3" spans="1:8" ht="28.9" customHeight="1" x14ac:dyDescent="0.45">
      <c r="A3" s="12" t="s">
        <v>11</v>
      </c>
      <c r="B3" s="3">
        <v>60</v>
      </c>
      <c r="C3" s="13"/>
      <c r="D3" s="4" t="s">
        <v>7</v>
      </c>
      <c r="E3" s="5">
        <v>600</v>
      </c>
      <c r="F3" s="13"/>
      <c r="G3" s="13"/>
      <c r="H3" s="15"/>
    </row>
    <row r="4" spans="1:8" ht="14.65" thickBot="1" x14ac:dyDescent="0.5">
      <c r="A4" s="16"/>
      <c r="B4" s="17"/>
      <c r="C4" s="13"/>
      <c r="D4" s="18"/>
      <c r="E4" s="17"/>
      <c r="F4" s="13"/>
      <c r="G4" s="13"/>
      <c r="H4" s="15"/>
    </row>
    <row r="5" spans="1:8" ht="29.25" thickTop="1" thickBot="1" x14ac:dyDescent="0.5">
      <c r="A5" s="19" t="s">
        <v>4</v>
      </c>
      <c r="B5" s="20" t="s">
        <v>5</v>
      </c>
      <c r="C5" s="21" t="s">
        <v>0</v>
      </c>
      <c r="D5" s="22" t="s">
        <v>9</v>
      </c>
      <c r="E5" s="21" t="s">
        <v>1</v>
      </c>
      <c r="F5" s="23" t="s">
        <v>12</v>
      </c>
      <c r="G5" s="23" t="s">
        <v>13</v>
      </c>
      <c r="H5" s="24" t="s">
        <v>3</v>
      </c>
    </row>
    <row r="6" spans="1:8" ht="14.65" thickTop="1" x14ac:dyDescent="0.45">
      <c r="A6" s="25">
        <v>1</v>
      </c>
      <c r="B6" s="26">
        <f>$B$3*(A6^(LOG(B$2)/LOG(2)))</f>
        <v>60</v>
      </c>
      <c r="C6" s="27">
        <f>B6*E$2</f>
        <v>12000</v>
      </c>
      <c r="D6" s="27">
        <f>E$3</f>
        <v>600</v>
      </c>
      <c r="E6" s="27">
        <f t="shared" ref="E6:E15" si="0">C6+D6</f>
        <v>12600</v>
      </c>
      <c r="F6" s="27">
        <f>SUM(E$6:E6)</f>
        <v>12600</v>
      </c>
      <c r="G6" s="28">
        <f>E18</f>
        <v>10967.130326412182</v>
      </c>
      <c r="H6" s="29">
        <f>(G6-F6)/F6</f>
        <v>-0.12959283123712845</v>
      </c>
    </row>
    <row r="7" spans="1:8" x14ac:dyDescent="0.45">
      <c r="A7" s="25">
        <v>2</v>
      </c>
      <c r="B7" s="26">
        <f t="shared" ref="B7:B15" si="1">$B$3*(A7^(LOG(B$2)/LOG(2)))</f>
        <v>51</v>
      </c>
      <c r="C7" s="27">
        <f t="shared" ref="C7:C15" si="2">B7*E$2</f>
        <v>10200</v>
      </c>
      <c r="D7" s="27">
        <f t="shared" ref="D7:D15" si="3">E$3</f>
        <v>600</v>
      </c>
      <c r="E7" s="27">
        <f t="shared" si="0"/>
        <v>10800</v>
      </c>
      <c r="F7" s="27">
        <f>SUM(E$6:E7)</f>
        <v>23400</v>
      </c>
      <c r="G7" s="28">
        <f>SUM(E$18,G6)</f>
        <v>21934.260652824363</v>
      </c>
      <c r="H7" s="29">
        <f t="shared" ref="H7:H15" si="4">(G7-F7)/F7</f>
        <v>-6.2638433639984475E-2</v>
      </c>
    </row>
    <row r="8" spans="1:8" x14ac:dyDescent="0.45">
      <c r="A8" s="25">
        <v>3</v>
      </c>
      <c r="B8" s="26">
        <f t="shared" si="1"/>
        <v>46.374890201900087</v>
      </c>
      <c r="C8" s="27">
        <f t="shared" si="2"/>
        <v>9274.9780403800178</v>
      </c>
      <c r="D8" s="27">
        <f t="shared" si="3"/>
        <v>600</v>
      </c>
      <c r="E8" s="27">
        <f t="shared" si="0"/>
        <v>9874.9780403800178</v>
      </c>
      <c r="F8" s="27">
        <f>SUM(E$6:E8)</f>
        <v>33274.978040380018</v>
      </c>
      <c r="G8" s="28">
        <f t="shared" ref="G8:G15" si="5">SUM(E$18,G7)</f>
        <v>32901.390979236545</v>
      </c>
      <c r="H8" s="29">
        <f t="shared" si="4"/>
        <v>-1.1227266947858409E-2</v>
      </c>
    </row>
    <row r="9" spans="1:8" x14ac:dyDescent="0.45">
      <c r="A9" s="25">
        <v>4</v>
      </c>
      <c r="B9" s="26">
        <f t="shared" si="1"/>
        <v>43.349999999999994</v>
      </c>
      <c r="C9" s="27">
        <f t="shared" si="2"/>
        <v>8669.9999999999982</v>
      </c>
      <c r="D9" s="27">
        <f t="shared" si="3"/>
        <v>600</v>
      </c>
      <c r="E9" s="27">
        <f t="shared" si="0"/>
        <v>9269.9999999999982</v>
      </c>
      <c r="F9" s="27">
        <f>SUM(E$6:E9)</f>
        <v>42544.978040380018</v>
      </c>
      <c r="G9" s="28">
        <f t="shared" si="5"/>
        <v>43868.521305648726</v>
      </c>
      <c r="H9" s="29">
        <f t="shared" si="4"/>
        <v>3.1109271322516976E-2</v>
      </c>
    </row>
    <row r="10" spans="1:8" x14ac:dyDescent="0.45">
      <c r="A10" s="25">
        <v>5</v>
      </c>
      <c r="B10" s="26">
        <f t="shared" si="1"/>
        <v>41.14026369365633</v>
      </c>
      <c r="C10" s="27">
        <f t="shared" si="2"/>
        <v>8228.0527387312668</v>
      </c>
      <c r="D10" s="27">
        <f t="shared" si="3"/>
        <v>600</v>
      </c>
      <c r="E10" s="27">
        <f t="shared" si="0"/>
        <v>8828.0527387312668</v>
      </c>
      <c r="F10" s="27">
        <f>SUM(E$6:E10)</f>
        <v>51373.030779111286</v>
      </c>
      <c r="G10" s="28">
        <f t="shared" si="5"/>
        <v>54835.651632060908</v>
      </c>
      <c r="H10" s="29">
        <f t="shared" si="4"/>
        <v>6.7401529565928445E-2</v>
      </c>
    </row>
    <row r="11" spans="1:8" x14ac:dyDescent="0.45">
      <c r="A11" s="25">
        <v>6</v>
      </c>
      <c r="B11" s="26">
        <f t="shared" si="1"/>
        <v>39.418656671615068</v>
      </c>
      <c r="C11" s="27">
        <f t="shared" si="2"/>
        <v>7883.7313343230135</v>
      </c>
      <c r="D11" s="27">
        <f t="shared" si="3"/>
        <v>600</v>
      </c>
      <c r="E11" s="27">
        <f t="shared" si="0"/>
        <v>8483.7313343230126</v>
      </c>
      <c r="F11" s="27">
        <f>SUM(E$6:E11)</f>
        <v>59856.762113434299</v>
      </c>
      <c r="G11" s="28">
        <f t="shared" si="5"/>
        <v>65802.78195847309</v>
      </c>
      <c r="H11" s="29">
        <f t="shared" si="4"/>
        <v>9.9337478926282599E-2</v>
      </c>
    </row>
    <row r="12" spans="1:8" x14ac:dyDescent="0.45">
      <c r="A12" s="25">
        <v>7</v>
      </c>
      <c r="B12" s="26">
        <f t="shared" si="1"/>
        <v>38.019388206423365</v>
      </c>
      <c r="C12" s="27">
        <f t="shared" si="2"/>
        <v>7603.8776412846728</v>
      </c>
      <c r="D12" s="27">
        <f t="shared" si="3"/>
        <v>600</v>
      </c>
      <c r="E12" s="27">
        <f t="shared" si="0"/>
        <v>8203.8776412846728</v>
      </c>
      <c r="F12" s="27">
        <f>SUM(E$6:E12)</f>
        <v>68060.63975471897</v>
      </c>
      <c r="G12" s="28">
        <f t="shared" si="5"/>
        <v>76769.912284885271</v>
      </c>
      <c r="H12" s="29">
        <f t="shared" si="4"/>
        <v>0.12796342440437383</v>
      </c>
    </row>
    <row r="13" spans="1:8" x14ac:dyDescent="0.45">
      <c r="A13" s="25">
        <v>8</v>
      </c>
      <c r="B13" s="26">
        <f t="shared" si="1"/>
        <v>36.847499999999997</v>
      </c>
      <c r="C13" s="27">
        <f t="shared" si="2"/>
        <v>7369.4999999999991</v>
      </c>
      <c r="D13" s="27">
        <f t="shared" si="3"/>
        <v>600</v>
      </c>
      <c r="E13" s="27">
        <f t="shared" si="0"/>
        <v>7969.4999999999991</v>
      </c>
      <c r="F13" s="27">
        <f>SUM(E$6:E13)</f>
        <v>76030.13975471897</v>
      </c>
      <c r="G13" s="28">
        <f t="shared" si="5"/>
        <v>87737.042611297453</v>
      </c>
      <c r="H13" s="29">
        <f t="shared" si="4"/>
        <v>0.15397713188935536</v>
      </c>
    </row>
    <row r="14" spans="1:8" x14ac:dyDescent="0.45">
      <c r="A14" s="25">
        <v>9</v>
      </c>
      <c r="B14" s="26">
        <f t="shared" si="1"/>
        <v>35.843840687304805</v>
      </c>
      <c r="C14" s="27">
        <f t="shared" si="2"/>
        <v>7168.768137460961</v>
      </c>
      <c r="D14" s="27">
        <f t="shared" si="3"/>
        <v>600</v>
      </c>
      <c r="E14" s="27">
        <f t="shared" si="0"/>
        <v>7768.768137460961</v>
      </c>
      <c r="F14" s="27">
        <f>SUM(E$6:E14)</f>
        <v>83798.907892179937</v>
      </c>
      <c r="G14" s="28">
        <f t="shared" si="5"/>
        <v>98704.172937709634</v>
      </c>
      <c r="H14" s="29">
        <f t="shared" si="4"/>
        <v>0.17786944269855631</v>
      </c>
    </row>
    <row r="15" spans="1:8" x14ac:dyDescent="0.45">
      <c r="A15" s="25">
        <v>10</v>
      </c>
      <c r="B15" s="26">
        <f t="shared" si="1"/>
        <v>34.969224139607874</v>
      </c>
      <c r="C15" s="27">
        <f t="shared" si="2"/>
        <v>6993.8448279215745</v>
      </c>
      <c r="D15" s="27">
        <f t="shared" si="3"/>
        <v>600</v>
      </c>
      <c r="E15" s="27">
        <f t="shared" si="0"/>
        <v>7593.8448279215745</v>
      </c>
      <c r="F15" s="27">
        <f>SUM(E$6:E15)</f>
        <v>91392.752720101518</v>
      </c>
      <c r="G15" s="28">
        <f t="shared" si="5"/>
        <v>109671.30326412182</v>
      </c>
      <c r="H15" s="29">
        <f t="shared" si="4"/>
        <v>0.19999999999999993</v>
      </c>
    </row>
    <row r="16" spans="1:8" x14ac:dyDescent="0.45">
      <c r="A16" s="30" t="s">
        <v>2</v>
      </c>
      <c r="B16" s="6"/>
      <c r="C16" s="6"/>
      <c r="D16" s="6"/>
      <c r="E16" s="7">
        <f>SUM(E6:E15)</f>
        <v>91392.752720101518</v>
      </c>
      <c r="F16" s="31"/>
      <c r="G16" s="31"/>
      <c r="H16" s="32"/>
    </row>
    <row r="17" spans="1:8" x14ac:dyDescent="0.45">
      <c r="A17" s="30" t="s">
        <v>14</v>
      </c>
      <c r="B17" s="6"/>
      <c r="C17" s="6"/>
      <c r="D17" s="6"/>
      <c r="E17" s="7">
        <f>SUM(E6:E15)*(1+H2)</f>
        <v>109671.30326412182</v>
      </c>
      <c r="F17" s="31"/>
      <c r="G17" s="31"/>
      <c r="H17" s="32"/>
    </row>
    <row r="18" spans="1:8" x14ac:dyDescent="0.45">
      <c r="A18" s="30" t="s">
        <v>15</v>
      </c>
      <c r="B18" s="6"/>
      <c r="C18" s="6"/>
      <c r="D18" s="6"/>
      <c r="E18" s="7">
        <f>E17/COUNTA(A6:A15)</f>
        <v>10967.130326412182</v>
      </c>
      <c r="F18" s="31"/>
      <c r="G18" s="31"/>
      <c r="H18" s="32"/>
    </row>
    <row r="19" spans="1:8" x14ac:dyDescent="0.45">
      <c r="A19" s="30" t="s">
        <v>16</v>
      </c>
      <c r="B19" s="6"/>
      <c r="C19" s="6"/>
      <c r="D19" s="6"/>
      <c r="E19" s="8" cm="1">
        <f t="array" ref="E19">INDEX(A6:A15, MATCH(TRUE, H6:H15&gt;0, 0))</f>
        <v>4</v>
      </c>
      <c r="F19" s="31"/>
      <c r="G19" s="31"/>
      <c r="H19" s="32"/>
    </row>
    <row r="20" spans="1:8" x14ac:dyDescent="0.45">
      <c r="A20" s="33"/>
      <c r="B20" s="13"/>
      <c r="C20" s="13"/>
      <c r="D20" s="13"/>
      <c r="E20" s="13"/>
      <c r="F20" s="13"/>
      <c r="G20" s="13"/>
      <c r="H20" s="15"/>
    </row>
    <row r="21" spans="1:8" x14ac:dyDescent="0.45">
      <c r="A21" s="25"/>
      <c r="B21" s="31"/>
      <c r="C21" s="31"/>
      <c r="D21" s="31"/>
      <c r="E21" s="31"/>
      <c r="F21" s="31"/>
      <c r="G21" s="31"/>
      <c r="H21" s="32"/>
    </row>
    <row r="22" spans="1:8" x14ac:dyDescent="0.45">
      <c r="A22" s="25"/>
      <c r="B22" s="31"/>
      <c r="C22" s="31"/>
      <c r="D22" s="31"/>
      <c r="E22" s="31"/>
      <c r="F22" s="31"/>
      <c r="G22" s="31"/>
      <c r="H22" s="32"/>
    </row>
    <row r="23" spans="1:8" x14ac:dyDescent="0.45">
      <c r="A23" s="25"/>
      <c r="B23" s="31"/>
      <c r="C23" s="31"/>
      <c r="D23" s="31"/>
      <c r="E23" s="31"/>
      <c r="F23" s="31"/>
      <c r="G23" s="31"/>
      <c r="H23" s="32"/>
    </row>
    <row r="24" spans="1:8" x14ac:dyDescent="0.45">
      <c r="A24" s="25"/>
      <c r="B24" s="31"/>
      <c r="C24" s="31"/>
      <c r="D24" s="31"/>
      <c r="E24" s="31"/>
      <c r="F24" s="31"/>
      <c r="G24" s="31"/>
      <c r="H24" s="32"/>
    </row>
    <row r="25" spans="1:8" x14ac:dyDescent="0.45">
      <c r="A25" s="25"/>
      <c r="B25" s="31"/>
      <c r="C25" s="31"/>
      <c r="D25" s="31"/>
      <c r="E25" s="31"/>
      <c r="F25" s="31"/>
      <c r="G25" s="31"/>
      <c r="H25" s="32"/>
    </row>
    <row r="26" spans="1:8" x14ac:dyDescent="0.45">
      <c r="A26" s="25"/>
      <c r="B26" s="31"/>
      <c r="C26" s="31"/>
      <c r="D26" s="31"/>
      <c r="E26" s="31"/>
      <c r="F26" s="31"/>
      <c r="G26" s="31"/>
      <c r="H26" s="32"/>
    </row>
    <row r="27" spans="1:8" x14ac:dyDescent="0.45">
      <c r="A27" s="25"/>
      <c r="B27" s="31"/>
      <c r="C27" s="31"/>
      <c r="D27" s="31"/>
      <c r="E27" s="31"/>
      <c r="F27" s="31"/>
      <c r="G27" s="31"/>
      <c r="H27" s="32"/>
    </row>
    <row r="28" spans="1:8" x14ac:dyDescent="0.45">
      <c r="A28" s="25"/>
      <c r="B28" s="31"/>
      <c r="C28" s="31"/>
      <c r="D28" s="31"/>
      <c r="E28" s="31"/>
      <c r="F28" s="31"/>
      <c r="G28" s="31"/>
      <c r="H28" s="32"/>
    </row>
    <row r="29" spans="1:8" x14ac:dyDescent="0.45">
      <c r="A29" s="25"/>
      <c r="B29" s="31"/>
      <c r="C29" s="31"/>
      <c r="D29" s="31"/>
      <c r="E29" s="31"/>
      <c r="F29" s="31"/>
      <c r="G29" s="31"/>
      <c r="H29" s="32"/>
    </row>
    <row r="30" spans="1:8" x14ac:dyDescent="0.45">
      <c r="A30" s="25"/>
      <c r="B30" s="31"/>
      <c r="C30" s="31"/>
      <c r="D30" s="31"/>
      <c r="E30" s="31"/>
      <c r="F30" s="31"/>
      <c r="G30" s="31"/>
      <c r="H30" s="32"/>
    </row>
    <row r="31" spans="1:8" x14ac:dyDescent="0.45">
      <c r="A31" s="25"/>
      <c r="B31" s="31"/>
      <c r="C31" s="31"/>
      <c r="D31" s="31"/>
      <c r="E31" s="31"/>
      <c r="F31" s="31"/>
      <c r="G31" s="31"/>
      <c r="H31" s="32"/>
    </row>
    <row r="32" spans="1:8" x14ac:dyDescent="0.45">
      <c r="A32" s="25"/>
      <c r="B32" s="31"/>
      <c r="C32" s="31"/>
      <c r="D32" s="31"/>
      <c r="E32" s="31"/>
      <c r="F32" s="31"/>
      <c r="G32" s="31"/>
      <c r="H32" s="32"/>
    </row>
    <row r="33" spans="1:8" x14ac:dyDescent="0.45">
      <c r="A33" s="25"/>
      <c r="B33" s="31"/>
      <c r="C33" s="31"/>
      <c r="D33" s="31"/>
      <c r="E33" s="31"/>
      <c r="F33" s="31"/>
      <c r="G33" s="31"/>
      <c r="H33" s="32"/>
    </row>
    <row r="34" spans="1:8" x14ac:dyDescent="0.45">
      <c r="A34" s="25"/>
      <c r="B34" s="31"/>
      <c r="C34" s="31"/>
      <c r="D34" s="31"/>
      <c r="E34" s="31"/>
      <c r="F34" s="31"/>
      <c r="G34" s="31"/>
      <c r="H34" s="32"/>
    </row>
    <row r="35" spans="1:8" x14ac:dyDescent="0.45">
      <c r="A35" s="25"/>
      <c r="B35" s="31"/>
      <c r="C35" s="31"/>
      <c r="D35" s="31"/>
      <c r="E35" s="31"/>
      <c r="F35" s="31"/>
      <c r="G35" s="31"/>
      <c r="H35" s="32"/>
    </row>
    <row r="36" spans="1:8" x14ac:dyDescent="0.45">
      <c r="A36" s="25"/>
      <c r="B36" s="31"/>
      <c r="C36" s="31"/>
      <c r="D36" s="31"/>
      <c r="E36" s="31"/>
      <c r="F36" s="31"/>
      <c r="G36" s="31"/>
      <c r="H36" s="32"/>
    </row>
    <row r="37" spans="1:8" x14ac:dyDescent="0.45">
      <c r="A37" s="25"/>
      <c r="B37" s="31"/>
      <c r="C37" s="31"/>
      <c r="D37" s="31"/>
      <c r="E37" s="31"/>
      <c r="F37" s="31"/>
      <c r="G37" s="31"/>
      <c r="H37" s="32"/>
    </row>
    <row r="38" spans="1:8" x14ac:dyDescent="0.45">
      <c r="A38" s="25"/>
      <c r="B38" s="31"/>
      <c r="C38" s="31"/>
      <c r="D38" s="31"/>
      <c r="E38" s="31"/>
      <c r="F38" s="31"/>
      <c r="G38" s="31"/>
      <c r="H38" s="32"/>
    </row>
    <row r="39" spans="1:8" x14ac:dyDescent="0.45">
      <c r="A39" s="25"/>
      <c r="B39" s="31"/>
      <c r="C39" s="31"/>
      <c r="D39" s="31"/>
      <c r="E39" s="31"/>
      <c r="F39" s="31"/>
      <c r="G39" s="31"/>
      <c r="H39" s="32"/>
    </row>
    <row r="40" spans="1:8" x14ac:dyDescent="0.45">
      <c r="A40" s="25"/>
      <c r="B40" s="31"/>
      <c r="C40" s="31"/>
      <c r="D40" s="31"/>
      <c r="E40" s="31"/>
      <c r="F40" s="31"/>
      <c r="G40" s="31"/>
      <c r="H40" s="32"/>
    </row>
    <row r="41" spans="1:8" ht="14.65" thickBot="1" x14ac:dyDescent="0.5">
      <c r="A41" s="34"/>
      <c r="B41" s="1"/>
      <c r="C41" s="1"/>
      <c r="D41" s="1"/>
      <c r="E41" s="1"/>
      <c r="F41" s="1"/>
      <c r="G41" s="1"/>
      <c r="H41" s="35"/>
    </row>
  </sheetData>
  <mergeCells count="4">
    <mergeCell ref="A16:D16"/>
    <mergeCell ref="A17:D17"/>
    <mergeCell ref="A18:D18"/>
    <mergeCell ref="A19:D1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Cost 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Laznier Mederos Santos</cp:lastModifiedBy>
  <dcterms:created xsi:type="dcterms:W3CDTF">2025-02-04T07:58:18Z</dcterms:created>
  <dcterms:modified xsi:type="dcterms:W3CDTF">2025-02-21T02:09:34Z</dcterms:modified>
</cp:coreProperties>
</file>