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2600"/>
  </bookViews>
  <sheets>
    <sheet name="GeneralSettings" sheetId="1" r:id="rId1"/>
    <sheet name="HKDSTD" sheetId="15" r:id="rId2"/>
  </sheets>
  <externalReferences>
    <externalReference r:id="rId3"/>
  </externalReferences>
  <definedNames>
    <definedName name="Calendar">GeneralSettings!$D$14</definedName>
    <definedName name="Currency">GeneralSettings!$D$3</definedName>
    <definedName name="Discounting">GeneralSettings!$D$7</definedName>
    <definedName name="Evaluationdate">GeneralSettings!$D$12</definedName>
    <definedName name="FamilyName">GeneralSettings!$D$8</definedName>
    <definedName name="IncludeFlag" localSheetId="1">HKDSTD!$P$3:$P$42</definedName>
    <definedName name="MinDistance" localSheetId="1">HKDSTD!$R$3:$R$42</definedName>
    <definedName name="ObjectOverwrite">GeneralSettings!$D$6</definedName>
    <definedName name="Permanent">GeneralSettings!$D$4</definedName>
    <definedName name="PillarDate">GeneralSettings!$D$10</definedName>
    <definedName name="Priority" localSheetId="1">HKDSTD!$Q$3:$Q$42</definedName>
    <definedName name="QuoteSuffix">GeneralSettings!$D$9</definedName>
    <definedName name="RateHelpers" localSheetId="1">HKDSTD!$M$3:$M$42</definedName>
    <definedName name="RateHelpersSTD">HKDSTD!$W$3:$W$42</definedName>
    <definedName name="Settlementdate">GeneralSettings!$D$13</definedName>
    <definedName name="Trigger">GeneralSettings!$D$5</definedName>
    <definedName name="YieldCurve_STD">GeneralSettings!$D$18</definedName>
  </definedNames>
  <calcPr calcId="145621"/>
</workbook>
</file>

<file path=xl/calcChain.xml><?xml version="1.0" encoding="utf-8"?>
<calcChain xmlns="http://schemas.openxmlformats.org/spreadsheetml/2006/main">
  <c r="L42" i="15" l="1"/>
  <c r="L13" i="15"/>
  <c r="L14" i="15"/>
  <c r="L15" i="15"/>
  <c r="L16" i="15"/>
  <c r="L17" i="15"/>
  <c r="L18" i="15"/>
  <c r="L19" i="15"/>
  <c r="L20" i="15"/>
  <c r="L21" i="15"/>
  <c r="L22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12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H11" i="15"/>
  <c r="H10" i="15"/>
  <c r="H9" i="15"/>
  <c r="H8" i="15"/>
  <c r="H7" i="15"/>
  <c r="H6" i="15"/>
  <c r="H5" i="15"/>
  <c r="H4" i="15"/>
  <c r="H3" i="15"/>
  <c r="G4" i="15"/>
  <c r="G5" i="15"/>
  <c r="J5" i="15"/>
  <c r="J4" i="15"/>
  <c r="L4" i="15" l="1"/>
  <c r="L5" i="15"/>
  <c r="L6" i="15"/>
  <c r="L7" i="15"/>
  <c r="L8" i="15"/>
  <c r="L9" i="15"/>
  <c r="L10" i="15"/>
  <c r="L11" i="15"/>
  <c r="G10" i="15" l="1"/>
  <c r="J10" i="15"/>
  <c r="M10" i="15" l="1"/>
  <c r="G11" i="15"/>
  <c r="D20" i="1"/>
  <c r="J11" i="15"/>
  <c r="T10" i="15"/>
  <c r="S10" i="15"/>
  <c r="O10" i="15"/>
  <c r="N10" i="15"/>
  <c r="M11" i="15" l="1"/>
  <c r="G9" i="15"/>
  <c r="J9" i="15"/>
  <c r="T11" i="15"/>
  <c r="S11" i="15"/>
  <c r="O11" i="15"/>
  <c r="N11" i="15"/>
  <c r="M9" i="15" l="1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G6" i="15"/>
  <c r="G7" i="15"/>
  <c r="G8" i="15"/>
  <c r="V1" i="15"/>
  <c r="L3" i="15"/>
  <c r="J44" i="15"/>
  <c r="J42" i="15"/>
  <c r="J40" i="15"/>
  <c r="J38" i="15"/>
  <c r="O9" i="15"/>
  <c r="J36" i="15"/>
  <c r="J34" i="15"/>
  <c r="J32" i="15"/>
  <c r="J30" i="15"/>
  <c r="N9" i="15"/>
  <c r="J28" i="15"/>
  <c r="J26" i="15"/>
  <c r="J24" i="15"/>
  <c r="J22" i="15"/>
  <c r="S9" i="15"/>
  <c r="J20" i="15"/>
  <c r="J18" i="15"/>
  <c r="J16" i="15"/>
  <c r="J14" i="15"/>
  <c r="J43" i="15"/>
  <c r="J41" i="15"/>
  <c r="J39" i="15"/>
  <c r="J6" i="15"/>
  <c r="J37" i="15"/>
  <c r="J35" i="15"/>
  <c r="J33" i="15"/>
  <c r="J31" i="15"/>
  <c r="J7" i="15"/>
  <c r="J29" i="15"/>
  <c r="J27" i="15"/>
  <c r="J25" i="15"/>
  <c r="J23" i="15"/>
  <c r="J8" i="15"/>
  <c r="J21" i="15"/>
  <c r="J19" i="15"/>
  <c r="J17" i="15"/>
  <c r="J15" i="15"/>
  <c r="T9" i="15"/>
  <c r="M12" i="15" l="1"/>
  <c r="M20" i="15"/>
  <c r="M28" i="15"/>
  <c r="M36" i="15"/>
  <c r="M13" i="15"/>
  <c r="M21" i="15"/>
  <c r="M29" i="15"/>
  <c r="M37" i="15"/>
  <c r="M14" i="15"/>
  <c r="M22" i="15"/>
  <c r="M30" i="15"/>
  <c r="M38" i="15"/>
  <c r="M15" i="15"/>
  <c r="M23" i="15"/>
  <c r="M31" i="15"/>
  <c r="M39" i="15"/>
  <c r="M16" i="15"/>
  <c r="M24" i="15"/>
  <c r="M32" i="15"/>
  <c r="M40" i="15"/>
  <c r="M17" i="15"/>
  <c r="M25" i="15"/>
  <c r="M33" i="15"/>
  <c r="M41" i="15"/>
  <c r="M18" i="15"/>
  <c r="M26" i="15"/>
  <c r="M34" i="15"/>
  <c r="M42" i="15"/>
  <c r="M19" i="15"/>
  <c r="M27" i="15"/>
  <c r="M35" i="15"/>
  <c r="M4" i="15"/>
  <c r="N12" i="15"/>
  <c r="N16" i="15"/>
  <c r="N20" i="15"/>
  <c r="S24" i="15"/>
  <c r="O28" i="15"/>
  <c r="N32" i="15"/>
  <c r="S36" i="15"/>
  <c r="T40" i="15"/>
  <c r="S13" i="15"/>
  <c r="S17" i="15"/>
  <c r="T21" i="15"/>
  <c r="S25" i="15"/>
  <c r="O29" i="15"/>
  <c r="T33" i="15"/>
  <c r="O37" i="15"/>
  <c r="S41" i="15"/>
  <c r="S4" i="15"/>
  <c r="S12" i="15"/>
  <c r="T16" i="15"/>
  <c r="T20" i="15"/>
  <c r="O24" i="15"/>
  <c r="N28" i="15"/>
  <c r="S32" i="15"/>
  <c r="O36" i="15"/>
  <c r="S40" i="15"/>
  <c r="O13" i="15"/>
  <c r="O17" i="15"/>
  <c r="S21" i="15"/>
  <c r="N25" i="15"/>
  <c r="S29" i="15"/>
  <c r="S33" i="15"/>
  <c r="N37" i="15"/>
  <c r="O41" i="15"/>
  <c r="T12" i="15"/>
  <c r="S16" i="15"/>
  <c r="S20" i="15"/>
  <c r="N24" i="15"/>
  <c r="T28" i="15"/>
  <c r="O32" i="15"/>
  <c r="N36" i="15"/>
  <c r="O40" i="15"/>
  <c r="N13" i="15"/>
  <c r="N17" i="15"/>
  <c r="O21" i="15"/>
  <c r="T25" i="15"/>
  <c r="N29" i="15"/>
  <c r="O33" i="15"/>
  <c r="T37" i="15"/>
  <c r="N41" i="15"/>
  <c r="O12" i="15"/>
  <c r="O16" i="15"/>
  <c r="O20" i="15"/>
  <c r="T24" i="15"/>
  <c r="S28" i="15"/>
  <c r="T32" i="15"/>
  <c r="T36" i="15"/>
  <c r="N40" i="15"/>
  <c r="T13" i="15"/>
  <c r="T17" i="15"/>
  <c r="N21" i="15"/>
  <c r="O25" i="15"/>
  <c r="N33" i="15"/>
  <c r="S37" i="15"/>
  <c r="T41" i="15"/>
  <c r="T18" i="15"/>
  <c r="T22" i="15"/>
  <c r="T30" i="15"/>
  <c r="T38" i="15"/>
  <c r="O15" i="15"/>
  <c r="O23" i="15"/>
  <c r="O31" i="15"/>
  <c r="O39" i="15"/>
  <c r="S14" i="15"/>
  <c r="S18" i="15"/>
  <c r="S22" i="15"/>
  <c r="S26" i="15"/>
  <c r="S30" i="15"/>
  <c r="S38" i="15"/>
  <c r="S42" i="15"/>
  <c r="N19" i="15"/>
  <c r="N27" i="15"/>
  <c r="T35" i="15"/>
  <c r="T39" i="15"/>
  <c r="O14" i="15"/>
  <c r="O22" i="15"/>
  <c r="O30" i="15"/>
  <c r="O38" i="15"/>
  <c r="O42" i="15"/>
  <c r="T19" i="15"/>
  <c r="T27" i="15"/>
  <c r="N39" i="15"/>
  <c r="N18" i="15"/>
  <c r="N30" i="15"/>
  <c r="N38" i="15"/>
  <c r="S15" i="15"/>
  <c r="S19" i="15"/>
  <c r="S27" i="15"/>
  <c r="S35" i="15"/>
  <c r="N4" i="15"/>
  <c r="T29" i="15"/>
  <c r="T14" i="15"/>
  <c r="T26" i="15"/>
  <c r="T34" i="15"/>
  <c r="T42" i="15"/>
  <c r="O19" i="15"/>
  <c r="O27" i="15"/>
  <c r="O35" i="15"/>
  <c r="T4" i="15"/>
  <c r="S34" i="15"/>
  <c r="N15" i="15"/>
  <c r="T23" i="15"/>
  <c r="T31" i="15"/>
  <c r="O4" i="15"/>
  <c r="O18" i="15"/>
  <c r="O26" i="15"/>
  <c r="O34" i="15"/>
  <c r="T15" i="15"/>
  <c r="N23" i="15"/>
  <c r="N31" i="15"/>
  <c r="N35" i="15"/>
  <c r="J3" i="15"/>
  <c r="N14" i="15"/>
  <c r="N22" i="15"/>
  <c r="N26" i="15"/>
  <c r="N34" i="15"/>
  <c r="N42" i="15"/>
  <c r="S23" i="15"/>
  <c r="S31" i="15"/>
  <c r="S39" i="15"/>
  <c r="M7" i="15" l="1"/>
  <c r="M8" i="15"/>
  <c r="M5" i="15"/>
  <c r="M6" i="15"/>
  <c r="M3" i="15"/>
  <c r="N5" i="15"/>
  <c r="O6" i="15"/>
  <c r="T3" i="15"/>
  <c r="T5" i="15"/>
  <c r="O7" i="15"/>
  <c r="D12" i="1"/>
  <c r="N6" i="15"/>
  <c r="S7" i="15"/>
  <c r="T6" i="15"/>
  <c r="N7" i="15"/>
  <c r="N8" i="15"/>
  <c r="O8" i="15"/>
  <c r="N3" i="15"/>
  <c r="S8" i="15"/>
  <c r="T7" i="15"/>
  <c r="S6" i="15"/>
  <c r="T8" i="15"/>
  <c r="O5" i="15"/>
  <c r="S5" i="15"/>
  <c r="O3" i="15"/>
  <c r="S3" i="15"/>
  <c r="D13" i="1"/>
  <c r="W3" i="15" a="1"/>
  <c r="W35" i="15" l="1"/>
  <c r="W40" i="15"/>
  <c r="W6" i="15"/>
  <c r="W11" i="15"/>
  <c r="W16" i="15"/>
  <c r="W21" i="15"/>
  <c r="W34" i="15"/>
  <c r="W31" i="15"/>
  <c r="W36" i="15"/>
  <c r="W41" i="15"/>
  <c r="W10" i="15"/>
  <c r="W7" i="15"/>
  <c r="W12" i="15"/>
  <c r="W17" i="15"/>
  <c r="W22" i="15"/>
  <c r="W27" i="15"/>
  <c r="W29" i="15"/>
  <c r="W28" i="15"/>
  <c r="W30" i="15"/>
  <c r="W13" i="15"/>
  <c r="W15" i="15"/>
  <c r="W14" i="15"/>
  <c r="W38" i="15"/>
  <c r="W37" i="15"/>
  <c r="W39" i="15"/>
  <c r="W24" i="15"/>
  <c r="W23" i="15"/>
  <c r="W25" i="15"/>
  <c r="W8" i="15"/>
  <c r="W33" i="15"/>
  <c r="W19" i="15"/>
  <c r="W4" i="15"/>
  <c r="W5" i="15"/>
  <c r="W9" i="15"/>
  <c r="W42" i="15"/>
  <c r="W20" i="15"/>
  <c r="W3" i="15"/>
  <c r="W18" i="15"/>
  <c r="W32" i="15"/>
  <c r="W26" i="15"/>
  <c r="X35" i="15"/>
  <c r="Y35" i="15"/>
  <c r="Z35" i="15"/>
  <c r="AA35" i="15"/>
  <c r="AB35" i="15"/>
  <c r="Y36" i="15"/>
  <c r="X36" i="15"/>
  <c r="Z36" i="15"/>
  <c r="AA36" i="15"/>
  <c r="AB36" i="15"/>
  <c r="AA29" i="15"/>
  <c r="Z29" i="15"/>
  <c r="AB29" i="15"/>
  <c r="X29" i="15"/>
  <c r="Y29" i="15"/>
  <c r="X39" i="15"/>
  <c r="AB39" i="15"/>
  <c r="Y39" i="15"/>
  <c r="Z39" i="15"/>
  <c r="AA39" i="15"/>
  <c r="Y5" i="15"/>
  <c r="Z5" i="15"/>
  <c r="X5" i="15"/>
  <c r="AA5" i="15"/>
  <c r="AB5" i="15"/>
  <c r="AA10" i="15"/>
  <c r="AB10" i="15"/>
  <c r="Y10" i="15"/>
  <c r="Z10" i="15"/>
  <c r="X10" i="15"/>
  <c r="Z30" i="15"/>
  <c r="Y30" i="15"/>
  <c r="AA30" i="15"/>
  <c r="AB30" i="15"/>
  <c r="X30" i="15"/>
  <c r="Y23" i="15"/>
  <c r="AA23" i="15"/>
  <c r="X23" i="15"/>
  <c r="AB23" i="15"/>
  <c r="Z23" i="15"/>
  <c r="Y42" i="15"/>
  <c r="AB42" i="15"/>
  <c r="Z42" i="15"/>
  <c r="AA42" i="15"/>
  <c r="X42" i="15"/>
  <c r="X11" i="15"/>
  <c r="AB11" i="15"/>
  <c r="Y11" i="15"/>
  <c r="Z11" i="15"/>
  <c r="AA11" i="15"/>
  <c r="Z13" i="15"/>
  <c r="AB13" i="15"/>
  <c r="Y13" i="15"/>
  <c r="X13" i="15"/>
  <c r="AA13" i="15"/>
  <c r="X25" i="15"/>
  <c r="Y25" i="15"/>
  <c r="Z25" i="15"/>
  <c r="AA25" i="15"/>
  <c r="AB25" i="15"/>
  <c r="AB20" i="15"/>
  <c r="AA20" i="15"/>
  <c r="X20" i="15"/>
  <c r="Y20" i="15"/>
  <c r="Z20" i="15"/>
  <c r="AB16" i="15"/>
  <c r="Z16" i="15"/>
  <c r="AA16" i="15"/>
  <c r="X16" i="15"/>
  <c r="Y16" i="15"/>
  <c r="Z15" i="15"/>
  <c r="AA15" i="15"/>
  <c r="AB15" i="15"/>
  <c r="X15" i="15"/>
  <c r="Y15" i="15"/>
  <c r="X8" i="15"/>
  <c r="Y8" i="15"/>
  <c r="Z8" i="15"/>
  <c r="AA8" i="15"/>
  <c r="AB8" i="15"/>
  <c r="X21" i="15"/>
  <c r="Z21" i="15"/>
  <c r="AA21" i="15"/>
  <c r="AB21" i="15"/>
  <c r="Y21" i="15"/>
  <c r="AB14" i="15"/>
  <c r="AA14" i="15"/>
  <c r="X14" i="15"/>
  <c r="Y14" i="15"/>
  <c r="Z14" i="15"/>
  <c r="Z33" i="15"/>
  <c r="X33" i="15"/>
  <c r="AA33" i="15"/>
  <c r="AB33" i="15"/>
  <c r="Y33" i="15"/>
  <c r="X18" i="15"/>
  <c r="Y18" i="15"/>
  <c r="AB18" i="15"/>
  <c r="Z18" i="15"/>
  <c r="AA18" i="15"/>
  <c r="Y22" i="15"/>
  <c r="X22" i="15"/>
  <c r="AB22" i="15"/>
  <c r="Z22" i="15"/>
  <c r="AA22" i="15"/>
  <c r="Z38" i="15"/>
  <c r="AA38" i="15"/>
  <c r="AB38" i="15"/>
  <c r="X38" i="15"/>
  <c r="Y38" i="15"/>
  <c r="X19" i="15"/>
  <c r="Y19" i="15"/>
  <c r="Z19" i="15"/>
  <c r="AA19" i="15"/>
  <c r="AB19" i="15"/>
  <c r="Y32" i="15"/>
  <c r="Z32" i="15"/>
  <c r="AA32" i="15"/>
  <c r="AB32" i="15"/>
  <c r="X32" i="15"/>
  <c r="AB31" i="15"/>
  <c r="AA31" i="15"/>
  <c r="Y31" i="15"/>
  <c r="Z31" i="15"/>
  <c r="X31" i="15"/>
  <c r="Y37" i="15"/>
  <c r="X37" i="15"/>
  <c r="AA37" i="15"/>
  <c r="AB37" i="15"/>
  <c r="Z37" i="15"/>
  <c r="AB4" i="15"/>
  <c r="Y4" i="15"/>
  <c r="AA4" i="15"/>
  <c r="X4" i="15"/>
  <c r="Z4" i="15"/>
  <c r="Y26" i="15"/>
  <c r="AB26" i="15"/>
  <c r="Z26" i="15"/>
  <c r="AA26" i="15"/>
  <c r="X26" i="15"/>
  <c r="Y40" i="15"/>
  <c r="Z40" i="15"/>
  <c r="AA40" i="15"/>
  <c r="X40" i="15"/>
  <c r="AB40" i="15"/>
  <c r="Y41" i="15"/>
  <c r="X41" i="15"/>
  <c r="Z41" i="15"/>
  <c r="AA41" i="15"/>
  <c r="AB41" i="15"/>
  <c r="AB28" i="15"/>
  <c r="AA28" i="15"/>
  <c r="X28" i="15"/>
  <c r="Z28" i="15"/>
  <c r="Y28" i="15"/>
  <c r="X24" i="15"/>
  <c r="Y24" i="15"/>
  <c r="AA24" i="15"/>
  <c r="AB24" i="15"/>
  <c r="Z24" i="15"/>
  <c r="X9" i="15"/>
  <c r="Z9" i="15"/>
  <c r="Y9" i="15"/>
  <c r="AA9" i="15"/>
  <c r="AB9" i="15"/>
  <c r="AB6" i="15"/>
  <c r="Y6" i="15"/>
  <c r="AA6" i="15"/>
  <c r="Z6" i="15"/>
  <c r="X6" i="15"/>
  <c r="AA7" i="15"/>
  <c r="AB7" i="15"/>
  <c r="Z7" i="15"/>
  <c r="Y7" i="15"/>
  <c r="X7" i="15"/>
  <c r="Y12" i="15"/>
  <c r="AB12" i="15"/>
  <c r="AA12" i="15"/>
  <c r="X12" i="15"/>
  <c r="Z12" i="15"/>
  <c r="X3" i="15"/>
  <c r="AB3" i="15"/>
  <c r="Y3" i="15"/>
  <c r="AA3" i="15"/>
  <c r="Z3" i="15"/>
  <c r="Z17" i="15"/>
  <c r="Y17" i="15"/>
  <c r="X17" i="15"/>
  <c r="AA17" i="15"/>
  <c r="AB17" i="15"/>
  <c r="Y34" i="15"/>
  <c r="AB34" i="15"/>
  <c r="X34" i="15"/>
  <c r="Z34" i="15"/>
  <c r="AA34" i="15"/>
  <c r="X27" i="15"/>
  <c r="AB27" i="15"/>
  <c r="Y27" i="15"/>
  <c r="Z27" i="15"/>
  <c r="AA27" i="15"/>
  <c r="V27" i="15" l="1"/>
  <c r="V34" i="15"/>
  <c r="V17" i="15"/>
  <c r="V3" i="15"/>
  <c r="V12" i="15"/>
  <c r="V7" i="15"/>
  <c r="V6" i="15"/>
  <c r="V9" i="15"/>
  <c r="V24" i="15"/>
  <c r="V28" i="15"/>
  <c r="V41" i="15"/>
  <c r="V40" i="15"/>
  <c r="V26" i="15"/>
  <c r="V4" i="15"/>
  <c r="V37" i="15"/>
  <c r="V31" i="15"/>
  <c r="V32" i="15"/>
  <c r="V19" i="15"/>
  <c r="V38" i="15"/>
  <c r="V22" i="15"/>
  <c r="V18" i="15"/>
  <c r="V33" i="15"/>
  <c r="V14" i="15"/>
  <c r="V21" i="15"/>
  <c r="V8" i="15"/>
  <c r="V15" i="15"/>
  <c r="V16" i="15"/>
  <c r="V20" i="15"/>
  <c r="V25" i="15"/>
  <c r="V13" i="15"/>
  <c r="V11" i="15"/>
  <c r="V42" i="15"/>
  <c r="V23" i="15"/>
  <c r="V30" i="15"/>
  <c r="V10" i="15"/>
  <c r="V5" i="15"/>
  <c r="V39" i="15"/>
  <c r="V29" i="15"/>
  <c r="V36" i="15"/>
  <c r="V35" i="15"/>
  <c r="C28" i="1" l="1"/>
  <c r="D18" i="1" l="1"/>
  <c r="C26" i="1"/>
  <c r="D26" i="1"/>
  <c r="AC2" i="15" a="1"/>
  <c r="AC40" i="15"/>
  <c r="AC12" i="15"/>
  <c r="AC2" i="15"/>
  <c r="AC15" i="15"/>
  <c r="AC17" i="15"/>
  <c r="AC21" i="15"/>
  <c r="AC24" i="15"/>
  <c r="AC19" i="15"/>
  <c r="AC23" i="15"/>
  <c r="AC32" i="15"/>
  <c r="AC42" i="15"/>
  <c r="AC39" i="15"/>
  <c r="AC28" i="15"/>
  <c r="AC25" i="15"/>
  <c r="AC31" i="15"/>
  <c r="AC38" i="15"/>
  <c r="AC11" i="15"/>
  <c r="AC6" i="15"/>
  <c r="AC30" i="15"/>
  <c r="AC4" i="15"/>
  <c r="AC3" i="15"/>
  <c r="AC27" i="15"/>
  <c r="AC20" i="15"/>
  <c r="AC10" i="15"/>
  <c r="AC37" i="15"/>
  <c r="AC22" i="15"/>
  <c r="AC5" i="15"/>
  <c r="AC35" i="15"/>
  <c r="AC26" i="15"/>
  <c r="AC33" i="15"/>
  <c r="AC7" i="15"/>
  <c r="AC14" i="15"/>
  <c r="AC34" i="15"/>
  <c r="AC13" i="15"/>
  <c r="AC41" i="15"/>
  <c r="AC9" i="15"/>
  <c r="AC36" i="15"/>
  <c r="AC29" i="15"/>
  <c r="AC16" i="15"/>
  <c r="AC8" i="15"/>
  <c r="AC18" i="15"/>
  <c r="C27" i="1"/>
  <c r="D19" i="1"/>
  <c r="D27" i="1"/>
  <c r="D2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<sst xmlns="http://schemas.openxmlformats.org/spreadsheetml/2006/main" count="285" uniqueCount="100">
  <si>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</si>
  <si>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</si>
  <si>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</si>
  <si>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</si>
  <si>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</si>
  <si>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</si>
  <si>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</si>
  <si>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</si>
  <si>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</si>
  <si>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</si>
  <si>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</si>
  <si>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</si>
  <si>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</si>
  <si>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</si>
  <si>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</si>
  <si>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</si>
  <si>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</si>
  <si>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</si>
  <si>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</si>
  <si>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</si>
  <si>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</si>
  <si>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</si>
  <si>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</si>
  <si>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</si>
  <si>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</si>
  <si>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</si>
  <si>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</si>
  <si>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</si>
  <si>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</si>
  <si>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</si>
  <si>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</si>
  <si>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</si>
  <si>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Business Day Conv</t>
  </si>
  <si>
    <t>Family Name</t>
  </si>
  <si>
    <t xml:space="preserve"> </t>
  </si>
  <si>
    <t>ON</t>
  </si>
  <si>
    <t>2M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</si>
  <si>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</si>
  <si>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</si>
  <si>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</si>
  <si>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</si>
  <si>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</si>
  <si>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</si>
  <si>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</si>
  <si>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</si>
  <si>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</si>
  <si>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</si>
  <si>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</si>
  <si>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</si>
  <si>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</si>
  <si>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</si>
  <si>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</si>
  <si>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</si>
  <si>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</si>
  <si>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35Y</t>
  </si>
  <si>
    <t>40Y</t>
  </si>
  <si>
    <t>50Y</t>
  </si>
  <si>
    <t>QuoteSuffix</t>
  </si>
  <si>
    <t>_Quote</t>
  </si>
  <si>
    <t>Pillar Date</t>
  </si>
  <si>
    <t>MaturityDate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</si>
  <si>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</si>
  <si>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</si>
  <si>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</si>
  <si>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</si>
  <si>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</si>
  <si>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</si>
  <si>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</si>
  <si>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</si>
  <si>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</si>
  <si>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</si>
  <si>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</si>
  <si>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</si>
  <si>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</si>
  <si>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</si>
  <si>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11Y</t>
  </si>
  <si>
    <t>13Y</t>
  </si>
  <si>
    <t>14Y</t>
  </si>
  <si>
    <t>16Y</t>
  </si>
  <si>
    <t>17Y</t>
  </si>
  <si>
    <t>18Y</t>
  </si>
  <si>
    <t>19Y</t>
  </si>
  <si>
    <t>60Y</t>
  </si>
  <si>
    <t>Spread</t>
  </si>
  <si>
    <t>fwd</t>
  </si>
  <si>
    <t>Day Count</t>
  </si>
  <si>
    <t>Extrapolation</t>
  </si>
  <si>
    <t>STD</t>
  </si>
  <si>
    <t>HKD</t>
  </si>
  <si>
    <t>Hibor</t>
  </si>
  <si>
    <t>HongKong::HKEx</t>
  </si>
  <si>
    <t>Honix</t>
  </si>
  <si>
    <t>2W</t>
  </si>
  <si>
    <t>9M</t>
  </si>
  <si>
    <t>1W</t>
  </si>
  <si>
    <t>Quarterly</t>
  </si>
  <si>
    <t>Actual/365 (Fixed)</t>
  </si>
  <si>
    <t>3H</t>
  </si>
  <si>
    <t>QM</t>
  </si>
  <si>
    <t>MonotonicLogCubicNaturalSpline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</si>
</sst>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E+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134">
    <xf numFmtId="0" fontId="0" fillId="0" borderId="0" xfId="0"/>
    <xf numFmtId="164" fontId="3" fillId="2" borderId="1" xfId="1" applyNumberFormat="1" applyFont="1" applyFill="1" applyBorder="1" applyAlignment="1"/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172" fontId="3" fillId="2" borderId="3" xfId="1" applyNumberFormat="1" applyFont="1" applyFill="1" applyBorder="1" applyAlignment="1">
      <alignment horizontal="center"/>
    </xf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8" borderId="0" xfId="0" applyFont="1" applyFill="1"/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2" borderId="15" xfId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172" fontId="3" fillId="9" borderId="3" xfId="1" applyNumberFormat="1" applyFont="1" applyFill="1" applyBorder="1" applyAlignment="1">
      <alignment horizontal="center"/>
    </xf>
    <xf numFmtId="179" fontId="5" fillId="8" borderId="0" xfId="0" applyNumberFormat="1" applyFont="1" applyFill="1" applyAlignment="1"/>
    <xf numFmtId="172" fontId="3" fillId="10" borderId="10" xfId="1" applyNumberFormat="1" applyFont="1" applyFill="1" applyBorder="1" applyAlignment="1">
      <alignment horizontal="center"/>
    </xf>
    <xf numFmtId="11" fontId="5" fillId="8" borderId="0" xfId="0" applyNumberFormat="1" applyFont="1" applyFill="1"/>
    <xf numFmtId="11" fontId="5" fillId="8" borderId="0" xfId="0" applyNumberFormat="1" applyFont="1" applyFill="1" applyBorder="1"/>
    <xf numFmtId="166" fontId="3" fillId="3" borderId="1" xfId="1" applyNumberFormat="1" applyFont="1" applyFill="1" applyBorder="1" applyAlignment="1">
      <alignment horizontal="center" vertical="center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K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Hibor"/>
      <sheetName val="Deposits"/>
      <sheetName val="OIS"/>
      <sheetName val="FRA"/>
      <sheetName val="Futures3M"/>
      <sheetName val="Swaps1M"/>
      <sheetName val="Swap3M"/>
      <sheetName val="BasisSwap1M3M"/>
      <sheetName val="BasisSwap3M6M"/>
    </sheetNames>
    <sheetDataSet>
      <sheetData sheetId="0"/>
      <sheetData sheetId="1">
        <row r="12">
          <cell r="D12" t="str">
            <v>HKDSTD#0001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31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7" customWidth="1"/>
    <col min="3" max="3" width="20.28515625" style="47" bestFit="1" customWidth="1"/>
    <col min="4" max="4" width="30.7109375" style="47" customWidth="1"/>
    <col min="5" max="7" width="2.7109375" style="47" customWidth="1"/>
    <col min="8" max="8" width="20.28515625" style="47" customWidth="1"/>
    <col min="9" max="9" width="30.7109375" style="47" customWidth="1"/>
    <col min="10" max="10" width="2.7109375" style="47" customWidth="1"/>
    <col min="11" max="11" width="9.140625" style="47" customWidth="1"/>
    <col min="12" max="13" width="9.140625" style="47"/>
    <col min="14" max="14" width="9.7109375" style="47" bestFit="1" customWidth="1"/>
    <col min="15" max="16384" width="9.140625" style="47"/>
  </cols>
  <sheetData>
    <row r="2" spans="1:5" x14ac:dyDescent="0.2">
      <c r="B2" s="74"/>
      <c r="C2" s="75"/>
      <c r="D2" s="75"/>
      <c r="E2" s="76"/>
    </row>
    <row r="3" spans="1:5" ht="11.25" customHeight="1" x14ac:dyDescent="0.2">
      <c r="B3" s="79"/>
      <c r="C3" s="12" t="s">
        <v>21</v>
      </c>
      <c r="D3" s="73" t="s">
        <v>88</v>
      </c>
      <c r="E3" s="77"/>
    </row>
    <row r="4" spans="1:5" ht="11.25" customHeight="1" x14ac:dyDescent="0.2">
      <c r="B4" s="79"/>
      <c r="C4" s="14" t="s">
        <v>18</v>
      </c>
      <c r="D4" s="16" t="b">
        <v>1</v>
      </c>
      <c r="E4" s="77"/>
    </row>
    <row r="5" spans="1:5" ht="11.25" customHeight="1" x14ac:dyDescent="0.2">
      <c r="A5" s="48"/>
      <c r="B5" s="80"/>
      <c r="C5" s="20" t="s">
        <v>17</v>
      </c>
      <c r="D5" s="21"/>
      <c r="E5" s="77"/>
    </row>
    <row r="6" spans="1:5" ht="11.25" customHeight="1" x14ac:dyDescent="0.2">
      <c r="A6" s="48"/>
      <c r="B6" s="80"/>
      <c r="C6" s="14" t="s">
        <v>19</v>
      </c>
      <c r="D6" s="16" t="b">
        <v>1</v>
      </c>
      <c r="E6" s="77"/>
    </row>
    <row r="7" spans="1:5" ht="11.25" customHeight="1" x14ac:dyDescent="0.2">
      <c r="A7" s="48"/>
      <c r="B7" s="80"/>
      <c r="C7" s="14" t="s">
        <v>20</v>
      </c>
      <c r="D7" s="125"/>
      <c r="E7" s="77"/>
    </row>
    <row r="8" spans="1:5" ht="11.25" customHeight="1" x14ac:dyDescent="0.2">
      <c r="A8" s="48"/>
      <c r="B8" s="80"/>
      <c r="C8" s="14" t="s">
        <v>33</v>
      </c>
      <c r="D8" s="17" t="s">
        <v>89</v>
      </c>
      <c r="E8" s="77"/>
    </row>
    <row r="9" spans="1:5" ht="11.25" customHeight="1" x14ac:dyDescent="0.2">
      <c r="B9" s="81"/>
      <c r="C9" s="18" t="s">
        <v>57</v>
      </c>
      <c r="D9" s="19" t="s">
        <v>58</v>
      </c>
      <c r="E9" s="77"/>
    </row>
    <row r="10" spans="1:5" ht="11.25" customHeight="1" x14ac:dyDescent="0.2">
      <c r="B10" s="81"/>
      <c r="C10" s="18" t="s">
        <v>59</v>
      </c>
      <c r="D10" s="123" t="s">
        <v>60</v>
      </c>
      <c r="E10" s="77"/>
    </row>
    <row r="11" spans="1:5" ht="11.25" customHeight="1" x14ac:dyDescent="0.2">
      <c r="B11" s="79"/>
      <c r="C11" s="75"/>
      <c r="D11" s="75"/>
      <c r="E11" s="77"/>
    </row>
    <row r="12" spans="1:5" ht="11.25" customHeight="1" x14ac:dyDescent="0.2">
      <c r="B12" s="81"/>
      <c r="C12" s="12" t="s">
        <v>29</v>
      </c>
      <c r="D12" s="13">
        <f>_xll.qlSettingsEvaluationDate(Trigger)</f>
        <v>42279</v>
      </c>
      <c r="E12" s="77"/>
    </row>
    <row r="13" spans="1:5" x14ac:dyDescent="0.2">
      <c r="B13" s="81"/>
      <c r="C13" s="14" t="s">
        <v>30</v>
      </c>
      <c r="D13" s="15">
        <f>_xll.qlCalendarAdvance(Calendar,Evaluationdate,"1D","F",,Trigger)</f>
        <v>42282</v>
      </c>
      <c r="E13" s="77"/>
    </row>
    <row r="14" spans="1:5" x14ac:dyDescent="0.2">
      <c r="B14" s="81"/>
      <c r="C14" s="20" t="s">
        <v>13</v>
      </c>
      <c r="D14" s="85" t="s">
        <v>90</v>
      </c>
      <c r="E14" s="77"/>
    </row>
    <row r="15" spans="1:5" x14ac:dyDescent="0.2">
      <c r="B15" s="82"/>
      <c r="C15" s="83"/>
      <c r="D15" s="84"/>
      <c r="E15" s="78"/>
    </row>
    <row r="17" spans="1:10" x14ac:dyDescent="0.2">
      <c r="B17" s="38"/>
      <c r="C17" s="39"/>
      <c r="D17" s="39"/>
      <c r="E17" s="40"/>
    </row>
    <row r="18" spans="1:10" x14ac:dyDescent="0.2">
      <c r="B18" s="23"/>
      <c r="C18" s="22" t="s">
        <v>9</v>
      </c>
      <c r="D18" s="41" t="str">
        <f>_xll.qlPiecewiseYieldCurve(D20,D21,Calendar,_xll.ohPack(RateHelpersSTD),,,,D22,D23,D24,Permanent,,ObjectOverwrite)</f>
        <v>_HKDSTD#0001</v>
      </c>
      <c r="E18" s="42"/>
    </row>
    <row r="19" spans="1:10" x14ac:dyDescent="0.2">
      <c r="B19" s="23"/>
      <c r="C19" s="24" t="s">
        <v>10</v>
      </c>
      <c r="D19" s="43" t="str">
        <f>_xll.ohRangeRetrieveError(YieldCurve_STD)</f>
        <v/>
      </c>
      <c r="E19" s="42"/>
    </row>
    <row r="20" spans="1:10" x14ac:dyDescent="0.2">
      <c r="B20" s="23"/>
      <c r="C20" s="22" t="s">
        <v>11</v>
      </c>
      <c r="D20" s="25" t="str">
        <f>"_"&amp;Currency&amp;"STD"</f>
        <v>_HKDSTD</v>
      </c>
      <c r="E20" s="42"/>
    </row>
    <row r="21" spans="1:10" x14ac:dyDescent="0.2">
      <c r="B21" s="23"/>
      <c r="C21" s="26" t="s">
        <v>12</v>
      </c>
      <c r="D21" s="27">
        <v>0</v>
      </c>
      <c r="E21" s="42"/>
    </row>
    <row r="22" spans="1:10" x14ac:dyDescent="0.2">
      <c r="B22" s="23"/>
      <c r="C22" s="26" t="s">
        <v>14</v>
      </c>
      <c r="D22" s="28"/>
      <c r="E22" s="42"/>
      <c r="G22" s="48"/>
      <c r="H22" s="48"/>
      <c r="I22" s="48"/>
      <c r="J22" s="48"/>
    </row>
    <row r="23" spans="1:10" x14ac:dyDescent="0.2">
      <c r="B23" s="23"/>
      <c r="C23" s="26" t="s">
        <v>15</v>
      </c>
      <c r="D23" s="29" t="s">
        <v>31</v>
      </c>
      <c r="E23" s="42"/>
    </row>
    <row r="24" spans="1:10" x14ac:dyDescent="0.2">
      <c r="B24" s="23"/>
      <c r="C24" s="24" t="s">
        <v>16</v>
      </c>
      <c r="D24" s="30" t="s">
        <v>99</v>
      </c>
      <c r="E24" s="42"/>
    </row>
    <row r="25" spans="1:10" x14ac:dyDescent="0.2">
      <c r="B25" s="23"/>
      <c r="C25" s="31"/>
      <c r="D25" s="31"/>
      <c r="E25" s="42"/>
    </row>
    <row r="26" spans="1:10" x14ac:dyDescent="0.2">
      <c r="B26" s="23"/>
      <c r="C26" s="32">
        <f>_xll.qlTermStructureReferenceDate(YieldCurve_STD)</f>
        <v>42279</v>
      </c>
      <c r="D26" s="33">
        <f>_xll.qlYieldTSDiscount(YieldCurve_STD,C26,,Trigger)</f>
        <v>1</v>
      </c>
      <c r="E26" s="42"/>
    </row>
    <row r="27" spans="1:10" x14ac:dyDescent="0.2">
      <c r="A27" s="48"/>
      <c r="B27" s="23"/>
      <c r="C27" s="34">
        <f>_xll.qlTermStructureMaxDate(YieldCurve_STD,Trigger)</f>
        <v>49594</v>
      </c>
      <c r="D27" s="35">
        <f>_xll.qlYieldTSDiscount(YieldCurve_STD,C27,,Trigger)</f>
        <v>0.62012826322468761</v>
      </c>
      <c r="E27" s="42"/>
    </row>
    <row r="28" spans="1:10" x14ac:dyDescent="0.2">
      <c r="B28" s="23"/>
      <c r="C28" s="34" t="str">
        <f>[1]Hibor!$D$12</f>
        <v>HKDSTD#0001</v>
      </c>
      <c r="D28" s="35" t="b">
        <f>_xll.qlRelinkableHandleLinkTo(C28,D18,Trigger)</f>
        <v>1</v>
      </c>
      <c r="E28" s="42"/>
    </row>
    <row r="29" spans="1:10" x14ac:dyDescent="0.2">
      <c r="B29" s="23"/>
      <c r="C29" s="36" t="s">
        <v>86</v>
      </c>
      <c r="D29" s="37" t="b">
        <v>0</v>
      </c>
      <c r="E29" s="42"/>
    </row>
    <row r="30" spans="1:10" x14ac:dyDescent="0.2">
      <c r="B30" s="44"/>
      <c r="C30" s="45"/>
      <c r="D30" s="45"/>
      <c r="E30" s="46"/>
    </row>
    <row r="31" spans="1:10" x14ac:dyDescent="0.2">
      <c r="B31" s="48"/>
      <c r="C31" s="48"/>
      <c r="D31" s="48"/>
      <c r="E31" s="48"/>
    </row>
  </sheetData>
  <dataValidations count="5">
    <dataValidation type="list" allowBlank="1" showInputMessage="1" showErrorMessage="1" sqref="D23">
      <formula1>"Discount,ZeroYield,ForwardRate"</formula1>
    </dataValidation>
    <dataValidation type="list" allowBlank="1" showInputMessage="1" showErrorMessage="1" sqref="D2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0:D11">
      <formula1>"MaturityDate,LastRelevantDate,CustomDate"</formula1>
    </dataValidation>
    <dataValidation type="list" allowBlank="1" showInputMessage="1" showErrorMessage="1" sqref="D14">
      <formula1>"NullCalendar,Australia,China,HongKong::HKEx,Sweden,CzechRepublic::PSE,Poland,Hungary,SouthKorea::KRX,Israel::Settlement"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H12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5" style="47" hidden="1" customWidth="1" outlineLevel="1"/>
    <col min="2" max="2" width="9" style="51" hidden="1" customWidth="1" outlineLevel="1"/>
    <col min="3" max="3" width="9.2851562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7" hidden="1" customWidth="1" outlineLevel="1"/>
    <col min="10" max="10" width="15.140625" style="47" hidden="1" customWidth="1" outlineLevel="1"/>
    <col min="11" max="11" width="2.7109375" style="47" customWidth="1" collapsed="1"/>
    <col min="12" max="12" width="5" style="47" hidden="1" customWidth="1" outlineLevel="1"/>
    <col min="13" max="13" width="15.140625" style="96" hidden="1" customWidth="1" outlineLevel="1"/>
    <col min="14" max="14" width="21.42578125" style="96" hidden="1" customWidth="1" outlineLevel="1"/>
    <col min="15" max="15" width="9.7109375" style="96" hidden="1" customWidth="1" outlineLevel="1"/>
    <col min="16" max="16" width="7.85546875" style="96" hidden="1" customWidth="1" outlineLevel="1"/>
    <col min="17" max="17" width="9" style="96" hidden="1" customWidth="1" outlineLevel="1"/>
    <col min="18" max="18" width="5.85546875" style="96" hidden="1" customWidth="1" outlineLevel="1"/>
    <col min="19" max="20" width="10.7109375" style="96" hidden="1" customWidth="1" outlineLevel="1"/>
    <col min="21" max="21" width="2.85546875" style="48" hidden="1" customWidth="1" outlineLevel="1"/>
    <col min="22" max="22" width="6" style="47" customWidth="1" collapsed="1"/>
    <col min="23" max="23" width="10.140625" style="47" hidden="1" customWidth="1" outlineLevel="1"/>
    <col min="24" max="24" width="24.7109375" style="47" customWidth="1" collapsed="1"/>
    <col min="25" max="26" width="9.7109375" style="47" customWidth="1"/>
    <col min="27" max="28" width="17.28515625" style="47" bestFit="1" customWidth="1"/>
    <col min="29" max="29" width="12" style="47" bestFit="1" customWidth="1"/>
    <col min="30" max="30" width="2.7109375" style="47" customWidth="1"/>
    <col min="31" max="31" width="24.42578125" style="47" bestFit="1" customWidth="1"/>
    <col min="32" max="32" width="9" style="47" bestFit="1" customWidth="1"/>
    <col min="33" max="33" width="9.140625" style="47"/>
    <col min="34" max="34" width="12" style="47" bestFit="1" customWidth="1"/>
    <col min="35" max="16384" width="9.140625" style="47"/>
  </cols>
  <sheetData>
    <row r="1" spans="1:34" ht="18" customHeight="1" x14ac:dyDescent="0.2">
      <c r="G1" s="50" t="s">
        <v>87</v>
      </c>
      <c r="H1" s="50"/>
      <c r="L1" s="64" t="s">
        <v>24</v>
      </c>
      <c r="M1" s="99"/>
      <c r="N1" s="99"/>
      <c r="O1" s="99"/>
      <c r="P1" s="99"/>
      <c r="Q1" s="99"/>
      <c r="R1" s="99"/>
      <c r="S1" s="99"/>
      <c r="T1" s="89"/>
      <c r="U1" s="86"/>
      <c r="V1" s="70" t="str">
        <f>Currency&amp;$G$1</f>
        <v>HKDSTD</v>
      </c>
      <c r="W1" s="63"/>
      <c r="X1" s="63"/>
      <c r="Y1" s="66"/>
      <c r="Z1" s="66"/>
      <c r="AA1" s="63"/>
      <c r="AB1" s="63"/>
      <c r="AC1" s="68" t="s">
        <v>31</v>
      </c>
    </row>
    <row r="2" spans="1:34" ht="21.75" customHeight="1" x14ac:dyDescent="0.2">
      <c r="A2" s="62" t="s">
        <v>8</v>
      </c>
      <c r="B2" s="62" t="s">
        <v>28</v>
      </c>
      <c r="C2" s="62" t="s">
        <v>74</v>
      </c>
      <c r="D2" s="62"/>
      <c r="E2" s="62"/>
      <c r="F2" s="62"/>
      <c r="G2" s="62" t="s">
        <v>4</v>
      </c>
      <c r="H2" s="62" t="s">
        <v>1</v>
      </c>
      <c r="I2" s="62"/>
      <c r="J2" s="62" t="s">
        <v>24</v>
      </c>
      <c r="L2" s="69" t="s">
        <v>8</v>
      </c>
      <c r="M2" s="69" t="s">
        <v>24</v>
      </c>
      <c r="N2" s="69" t="s">
        <v>61</v>
      </c>
      <c r="O2" s="69" t="s">
        <v>64</v>
      </c>
      <c r="P2" s="69" t="s">
        <v>62</v>
      </c>
      <c r="Q2" s="69" t="s">
        <v>63</v>
      </c>
      <c r="R2" s="69" t="s">
        <v>65</v>
      </c>
      <c r="S2" s="69" t="s">
        <v>22</v>
      </c>
      <c r="T2" s="69" t="s">
        <v>59</v>
      </c>
      <c r="U2" s="86"/>
      <c r="V2" s="69" t="s">
        <v>8</v>
      </c>
      <c r="W2" s="69" t="s">
        <v>24</v>
      </c>
      <c r="X2" s="69" t="s">
        <v>61</v>
      </c>
      <c r="Y2" s="71" t="s">
        <v>23</v>
      </c>
      <c r="Z2" s="71" t="s">
        <v>66</v>
      </c>
      <c r="AA2" s="69" t="s">
        <v>22</v>
      </c>
      <c r="AB2" s="69" t="s">
        <v>59</v>
      </c>
      <c r="AC2" s="129">
        <f t="array" ref="AC2:AC42">_xll.qlPiecewiseYieldCurveData(YieldCurve_STD,Trigger)</f>
        <v>1</v>
      </c>
      <c r="AD2" s="126"/>
      <c r="AE2" s="132" t="s">
        <v>67</v>
      </c>
      <c r="AF2" s="133"/>
      <c r="AH2" s="124"/>
    </row>
    <row r="3" spans="1:34" ht="11.25" customHeight="1" x14ac:dyDescent="0.2">
      <c r="A3" s="103" t="s">
        <v>26</v>
      </c>
      <c r="B3" s="104" t="s">
        <v>35</v>
      </c>
      <c r="C3" s="105" t="s">
        <v>35</v>
      </c>
      <c r="D3" s="111"/>
      <c r="E3" s="111"/>
      <c r="F3" s="111"/>
      <c r="G3" s="106" t="s">
        <v>91</v>
      </c>
      <c r="H3" s="108" t="str">
        <f>Currency&amp;$B3&amp;"D"&amp;QuoteSuffix</f>
        <v>HKDOND_Quote</v>
      </c>
      <c r="I3" s="111"/>
      <c r="J3" s="107" t="str">
        <f>_xll.qlDepositRateHelper(,H3,G3,Permanent,Trigger,ObjectOverwrite)</f>
        <v>obj_00171#0001</v>
      </c>
      <c r="K3" s="49"/>
      <c r="L3" s="65" t="str">
        <f>A3</f>
        <v>Dp</v>
      </c>
      <c r="M3" s="116" t="str">
        <f>IF(ISBLANK(J3),"--",J3)</f>
        <v>obj_00171#0001</v>
      </c>
      <c r="N3" s="120" t="str">
        <f>IFERROR(_xll.qlRateHelperQuoteName(M3,Trigger),"--")</f>
        <v>HKDOND_Quote</v>
      </c>
      <c r="O3" s="118">
        <f>IFERROR(_xll.qlRateHelperQuoteValue($M3,Trigger),"--")</f>
        <v>5.4299999999999997E-4</v>
      </c>
      <c r="P3" s="117" t="b">
        <v>0</v>
      </c>
      <c r="Q3" s="116">
        <v>10</v>
      </c>
      <c r="R3" s="116">
        <v>1</v>
      </c>
      <c r="S3" s="119">
        <f>IFERROR(_xll.qlRateHelperEarliestDate(M3,Trigger),"--")</f>
        <v>42279</v>
      </c>
      <c r="T3" s="119">
        <f>IFERROR(_xll.qlRateHelperPillarDate(M3,Trigger),"--")</f>
        <v>42282</v>
      </c>
      <c r="U3" s="127"/>
      <c r="V3" s="3" t="str">
        <f>IFERROR(INDEX($L$3:$L$42,MATCH(X3,$N$3:$N$42,0),1),"")</f>
        <v>Dp</v>
      </c>
      <c r="W3" s="3" t="str">
        <f t="array" ref="W3:W42">_xll.qlRateHelperSelection(_xll.ohFilter(RateHelpers,IncludeFlag),_xll.ohFilter(Priority,IncludeFlag),$AF$3,$AF$4,$AF$5,$AF$6,_xll.ohFilter(MinDistance,IncludeFlag),Trigger)</f>
        <v>obj_0014e</v>
      </c>
      <c r="X3" s="3" t="str">
        <f>IFERROR(_xll.qlRateHelperQuoteName(W3,Trigger),"")</f>
        <v>HKD6MD_Quote</v>
      </c>
      <c r="Y3" s="67">
        <f>IFERROR(_xll.qlRateHelperRate(W3,Trigger),"")</f>
        <v>5.6055000000000002E-3</v>
      </c>
      <c r="Z3" s="97" t="str">
        <f>IF(ISERROR(_xll.qlSwapRateHelperSpread($W3)),IF(ISERROR(_xll.qlFuturesRateHelperConvexityAdjustment($W3)),"",_xll.qlFuturesRateHelperConvexityAdjustment($W3)),_xll.qlSwapRateHelperSpread($W3))</f>
        <v/>
      </c>
      <c r="AA3" s="4">
        <f>IFERROR(_xll.qlRateHelperEarliestDate(W3,Trigger),"")</f>
        <v>42279</v>
      </c>
      <c r="AB3" s="4">
        <f>IFERROR(_xll.qlRateHelperPillarDate(W3,Trigger),"")</f>
        <v>42464</v>
      </c>
      <c r="AC3" s="130">
        <v>0.99716690539366004</v>
      </c>
      <c r="AD3" s="126"/>
      <c r="AE3" s="100" t="s">
        <v>68</v>
      </c>
      <c r="AF3" s="101">
        <v>0</v>
      </c>
      <c r="AH3" s="124"/>
    </row>
    <row r="4" spans="1:34" ht="11.25" customHeight="1" x14ac:dyDescent="0.2">
      <c r="A4" s="57" t="s">
        <v>26</v>
      </c>
      <c r="B4" s="58" t="s">
        <v>94</v>
      </c>
      <c r="C4" s="60" t="s">
        <v>73</v>
      </c>
      <c r="D4" s="112"/>
      <c r="E4" s="112"/>
      <c r="F4" s="112"/>
      <c r="G4" s="59" t="str">
        <f t="shared" ref="G4:G5" si="0">PROPER(Currency)&amp;FamilyName&amp;C4</f>
        <v>HkdHiborSW</v>
      </c>
      <c r="H4" s="109" t="str">
        <f t="shared" ref="H4:H11" si="1">Currency&amp;$C4&amp;"D"&amp;QuoteSuffix</f>
        <v>HKDSWD_Quote</v>
      </c>
      <c r="I4" s="112"/>
      <c r="J4" s="61" t="str">
        <f>_xll.qlDepositRateHelper(,H4,G4,Permanent,Trigger,ObjectOverwrite)</f>
        <v>obj_0014b#0001</v>
      </c>
      <c r="K4" s="48"/>
      <c r="L4" s="9" t="str">
        <f t="shared" ref="L4:L11" si="2">A4</f>
        <v>Dp</v>
      </c>
      <c r="M4" s="87" t="str">
        <f t="shared" ref="M4:M11" si="3">IF(ISBLANK(J4),"--",J4)</f>
        <v>obj_0014b#0001</v>
      </c>
      <c r="N4" s="121" t="str">
        <f>IFERROR(_xll.qlRateHelperQuoteName(M4,Trigger),"--")</f>
        <v>HKDSWD_Quote</v>
      </c>
      <c r="O4" s="91" t="str">
        <f>IFERROR(_xll.qlRateHelperQuoteValue($M4,Trigger),"--")</f>
        <v>--</v>
      </c>
      <c r="P4" s="90" t="b">
        <v>0</v>
      </c>
      <c r="Q4" s="87">
        <v>10</v>
      </c>
      <c r="R4" s="87">
        <v>1</v>
      </c>
      <c r="S4" s="92">
        <f>IFERROR(_xll.qlRateHelperEarliestDate(M4,Trigger),"--")</f>
        <v>42279</v>
      </c>
      <c r="T4" s="92">
        <f>IFERROR(_xll.qlRateHelperPillarDate(M4,Trigger),"--")</f>
        <v>42286</v>
      </c>
      <c r="U4" s="127"/>
      <c r="V4" s="3" t="str">
        <f t="shared" ref="V4:V42" si="4">IFERROR(INDEX($L$3:$L$42,MATCH(X4,$N$3:$N$42,0),1),"")</f>
        <v>Sw</v>
      </c>
      <c r="W4" s="3" t="str">
        <v>obj_0015d</v>
      </c>
      <c r="X4" s="3" t="str">
        <f>IFERROR(_xll.qlRateHelperQuoteName(W4,Trigger),"")</f>
        <v>HKDQM3H1Y_Quote</v>
      </c>
      <c r="Y4" s="67">
        <f>IFERROR(_xll.qlRateHelperRate(W4,Trigger),"")</f>
        <v>5.9000000000000007E-3</v>
      </c>
      <c r="Z4" s="97">
        <f>IF(ISERROR(_xll.qlSwapRateHelperSpread($W4)),IF(ISERROR(_xll.qlFuturesRateHelperConvexityAdjustment($W4)),"",_xll.qlFuturesRateHelperConvexityAdjustment($W4)),_xll.qlSwapRateHelperSpread($W4))</f>
        <v>0</v>
      </c>
      <c r="AA4" s="4">
        <f>IFERROR(_xll.qlRateHelperEarliestDate(W4,Trigger),"")</f>
        <v>42282</v>
      </c>
      <c r="AB4" s="4">
        <f>IFERROR(_xll.qlRateHelperPillarDate(W4,Trigger),"")</f>
        <v>42648</v>
      </c>
      <c r="AC4" s="130">
        <v>0.99405855748403382</v>
      </c>
      <c r="AD4" s="126"/>
      <c r="AE4" s="100" t="s">
        <v>69</v>
      </c>
      <c r="AF4" s="101">
        <v>0</v>
      </c>
      <c r="AH4" s="124"/>
    </row>
    <row r="5" spans="1:34" ht="11.25" customHeight="1" x14ac:dyDescent="0.2">
      <c r="A5" s="57" t="s">
        <v>26</v>
      </c>
      <c r="B5" s="58" t="s">
        <v>92</v>
      </c>
      <c r="C5" s="60" t="s">
        <v>92</v>
      </c>
      <c r="D5" s="112"/>
      <c r="E5" s="112"/>
      <c r="F5" s="112"/>
      <c r="G5" s="59" t="str">
        <f t="shared" si="0"/>
        <v>HkdHibor2W</v>
      </c>
      <c r="H5" s="109" t="str">
        <f t="shared" si="1"/>
        <v>HKD2WD_Quote</v>
      </c>
      <c r="I5" s="112"/>
      <c r="J5" s="61" t="str">
        <f>_xll.qlDepositRateHelper(,H5,G5,Permanent,Trigger,ObjectOverwrite)</f>
        <v>obj_0014a#0001</v>
      </c>
      <c r="K5" s="48"/>
      <c r="L5" s="9" t="str">
        <f t="shared" si="2"/>
        <v>Dp</v>
      </c>
      <c r="M5" s="87" t="str">
        <f t="shared" si="3"/>
        <v>obj_0014a#0001</v>
      </c>
      <c r="N5" s="121" t="str">
        <f>IFERROR(_xll.qlRateHelperQuoteName(M5,Trigger),"--")</f>
        <v>HKD2WD_Quote</v>
      </c>
      <c r="O5" s="91">
        <f>IFERROR(_xll.qlRateHelperQuoteValue($M5,Trigger),"--")</f>
        <v>1.3157000000000002E-3</v>
      </c>
      <c r="P5" s="90" t="b">
        <v>0</v>
      </c>
      <c r="Q5" s="87">
        <v>10</v>
      </c>
      <c r="R5" s="87">
        <v>1</v>
      </c>
      <c r="S5" s="92">
        <f>IFERROR(_xll.qlRateHelperEarliestDate(M5,Trigger),"--")</f>
        <v>42279</v>
      </c>
      <c r="T5" s="92">
        <f>IFERROR(_xll.qlRateHelperPillarDate(M5,Trigger),"--")</f>
        <v>42293</v>
      </c>
      <c r="U5" s="127"/>
      <c r="V5" s="3" t="str">
        <f t="shared" si="4"/>
        <v>Sw</v>
      </c>
      <c r="W5" s="3" t="str">
        <v>obj_0015c</v>
      </c>
      <c r="X5" s="3" t="str">
        <f>IFERROR(_xll.qlRateHelperQuoteName(W5,Trigger),"")</f>
        <v>HKDQM3H18M_Quote</v>
      </c>
      <c r="Y5" s="67">
        <f>IFERROR(_xll.qlRateHelperRate(W5,Trigger),"")</f>
        <v>7.3000000000000001E-3</v>
      </c>
      <c r="Z5" s="97">
        <f>IF(ISERROR(_xll.qlSwapRateHelperSpread($W5)),IF(ISERROR(_xll.qlFuturesRateHelperConvexityAdjustment($W5)),"",_xll.qlFuturesRateHelperConvexityAdjustment($W5)),_xll.qlSwapRateHelperSpread($W5))</f>
        <v>0</v>
      </c>
      <c r="AA5" s="4">
        <f>IFERROR(_xll.qlRateHelperEarliestDate(W5,Trigger),"")</f>
        <v>42282</v>
      </c>
      <c r="AB5" s="4">
        <f>IFERROR(_xll.qlRateHelperPillarDate(W5,Trigger),"")</f>
        <v>42830</v>
      </c>
      <c r="AC5" s="130">
        <v>0.98905468997370716</v>
      </c>
      <c r="AD5" s="126"/>
      <c r="AE5" s="100" t="s">
        <v>70</v>
      </c>
      <c r="AF5" s="101">
        <v>0</v>
      </c>
      <c r="AH5" s="124"/>
    </row>
    <row r="6" spans="1:34" ht="11.25" customHeight="1" x14ac:dyDescent="0.2">
      <c r="A6" s="57" t="s">
        <v>26</v>
      </c>
      <c r="B6" s="58" t="s">
        <v>2</v>
      </c>
      <c r="C6" s="60" t="s">
        <v>2</v>
      </c>
      <c r="D6" s="112"/>
      <c r="E6" s="112"/>
      <c r="F6" s="112"/>
      <c r="G6" s="59" t="str">
        <f t="shared" ref="G6:G11" si="5">PROPER(Currency)&amp;FamilyName&amp;C6</f>
        <v>HkdHibor1M</v>
      </c>
      <c r="H6" s="109" t="str">
        <f t="shared" si="1"/>
        <v>HKD1MD_Quote</v>
      </c>
      <c r="I6" s="112"/>
      <c r="J6" s="61" t="str">
        <f>_xll.qlDepositRateHelper(,H6,G6,Permanent,Trigger,ObjectOverwrite)</f>
        <v>obj_00162#0001</v>
      </c>
      <c r="K6" s="48"/>
      <c r="L6" s="9" t="str">
        <f t="shared" si="2"/>
        <v>Dp</v>
      </c>
      <c r="M6" s="87" t="str">
        <f t="shared" si="3"/>
        <v>obj_00162#0001</v>
      </c>
      <c r="N6" s="121" t="str">
        <f>IFERROR(_xll.qlRateHelperQuoteName(M6,Trigger),"--")</f>
        <v>HKD1MD_Quote</v>
      </c>
      <c r="O6" s="91">
        <f>IFERROR(_xll.qlRateHelperQuoteValue($M6,Trigger),"--")</f>
        <v>2.4285999999999999E-3</v>
      </c>
      <c r="P6" s="90" t="b">
        <v>0</v>
      </c>
      <c r="Q6" s="87">
        <v>10</v>
      </c>
      <c r="R6" s="87">
        <v>1</v>
      </c>
      <c r="S6" s="92">
        <f>IFERROR(_xll.qlRateHelperEarliestDate(M6,Trigger),"--")</f>
        <v>42279</v>
      </c>
      <c r="T6" s="92">
        <f>IFERROR(_xll.qlRateHelperPillarDate(M6,Trigger),"--")</f>
        <v>42310</v>
      </c>
      <c r="U6" s="127"/>
      <c r="V6" s="3" t="str">
        <f t="shared" si="4"/>
        <v>Sw</v>
      </c>
      <c r="W6" s="3" t="str">
        <v>obj_0015b</v>
      </c>
      <c r="X6" s="3" t="str">
        <f>IFERROR(_xll.qlRateHelperQuoteName(W6,Trigger),"")</f>
        <v>HKDQM3H2Y_Quote</v>
      </c>
      <c r="Y6" s="67">
        <f>IFERROR(_xll.qlRateHelperRate(W6,Trigger),"")</f>
        <v>8.5999999999999983E-3</v>
      </c>
      <c r="Z6" s="97">
        <f>IF(ISERROR(_xll.qlSwapRateHelperSpread($W6)),IF(ISERROR(_xll.qlFuturesRateHelperConvexityAdjustment($W6)),"",_xll.qlFuturesRateHelperConvexityAdjustment($W6)),_xll.qlSwapRateHelperSpread($W6))</f>
        <v>0</v>
      </c>
      <c r="AA6" s="4">
        <f>IFERROR(_xll.qlRateHelperEarliestDate(W6,Trigger),"")</f>
        <v>42282</v>
      </c>
      <c r="AB6" s="4">
        <f>IFERROR(_xll.qlRateHelperPillarDate(W6,Trigger),"")</f>
        <v>43013</v>
      </c>
      <c r="AC6" s="130">
        <v>0.98286902412437982</v>
      </c>
      <c r="AD6" s="126"/>
      <c r="AE6" s="100" t="s">
        <v>71</v>
      </c>
      <c r="AF6" s="102" t="s">
        <v>72</v>
      </c>
      <c r="AH6" s="124"/>
    </row>
    <row r="7" spans="1:34" ht="11.25" customHeight="1" x14ac:dyDescent="0.2">
      <c r="A7" s="57" t="s">
        <v>26</v>
      </c>
      <c r="B7" s="58" t="s">
        <v>36</v>
      </c>
      <c r="C7" s="60" t="s">
        <v>36</v>
      </c>
      <c r="D7" s="112"/>
      <c r="E7" s="112"/>
      <c r="F7" s="112"/>
      <c r="G7" s="59" t="str">
        <f t="shared" si="5"/>
        <v>HkdHibor2M</v>
      </c>
      <c r="H7" s="109" t="str">
        <f t="shared" si="1"/>
        <v>HKD2MD_Quote</v>
      </c>
      <c r="I7" s="112"/>
      <c r="J7" s="61" t="str">
        <f>_xll.qlDepositRateHelper(,H7,G7,Permanent,Trigger,ObjectOverwrite)</f>
        <v>obj_00167#0001</v>
      </c>
      <c r="K7" s="48"/>
      <c r="L7" s="9" t="str">
        <f t="shared" si="2"/>
        <v>Dp</v>
      </c>
      <c r="M7" s="87" t="str">
        <f t="shared" si="3"/>
        <v>obj_00167#0001</v>
      </c>
      <c r="N7" s="121" t="str">
        <f>IFERROR(_xll.qlRateHelperQuoteName(M7,Trigger),"--")</f>
        <v>HKD2MD_Quote</v>
      </c>
      <c r="O7" s="91">
        <f>IFERROR(_xll.qlRateHelperQuoteValue($M7,Trigger),"--")</f>
        <v>3.1935999999999996E-3</v>
      </c>
      <c r="P7" s="90" t="b">
        <v>0</v>
      </c>
      <c r="Q7" s="87">
        <v>10</v>
      </c>
      <c r="R7" s="87">
        <v>1</v>
      </c>
      <c r="S7" s="92">
        <f>IFERROR(_xll.qlRateHelperEarliestDate(M7,Trigger),"--")</f>
        <v>42279</v>
      </c>
      <c r="T7" s="92">
        <f>IFERROR(_xll.qlRateHelperPillarDate(M7,Trigger),"--")</f>
        <v>42340</v>
      </c>
      <c r="U7" s="127"/>
      <c r="V7" s="3" t="str">
        <f t="shared" si="4"/>
        <v>Sw</v>
      </c>
      <c r="W7" s="3" t="str">
        <v>obj_0016d</v>
      </c>
      <c r="X7" s="3" t="str">
        <f>IFERROR(_xll.qlRateHelperQuoteName(W7,Trigger),"")</f>
        <v>HKDQM3H3Y_Quote</v>
      </c>
      <c r="Y7" s="67">
        <f>IFERROR(_xll.qlRateHelperRate(W7,Trigger),"")</f>
        <v>1.0800000000000001E-2</v>
      </c>
      <c r="Z7" s="97">
        <f>IF(ISERROR(_xll.qlSwapRateHelperSpread($W7)),IF(ISERROR(_xll.qlFuturesRateHelperConvexityAdjustment($W7)),"",_xll.qlFuturesRateHelperConvexityAdjustment($W7)),_xll.qlSwapRateHelperSpread($W7))</f>
        <v>0</v>
      </c>
      <c r="AA7" s="4">
        <f>IFERROR(_xll.qlRateHelperEarliestDate(W7,Trigger),"")</f>
        <v>42282</v>
      </c>
      <c r="AB7" s="4">
        <f>IFERROR(_xll.qlRateHelperPillarDate(W7,Trigger),"")</f>
        <v>43378</v>
      </c>
      <c r="AC7" s="130">
        <v>0.9679815703258009</v>
      </c>
      <c r="AD7" s="126"/>
      <c r="AH7" s="124"/>
    </row>
    <row r="8" spans="1:34" ht="11.25" customHeight="1" x14ac:dyDescent="0.2">
      <c r="A8" s="57" t="s">
        <v>26</v>
      </c>
      <c r="B8" s="58" t="s">
        <v>0</v>
      </c>
      <c r="C8" s="60" t="s">
        <v>0</v>
      </c>
      <c r="D8" s="112"/>
      <c r="E8" s="112"/>
      <c r="F8" s="112"/>
      <c r="G8" s="59" t="str">
        <f t="shared" si="5"/>
        <v>HkdHibor3M</v>
      </c>
      <c r="H8" s="109" t="str">
        <f t="shared" si="1"/>
        <v>HKD3MD_Quote</v>
      </c>
      <c r="I8" s="112"/>
      <c r="J8" s="61" t="str">
        <f>_xll.qlDepositRateHelper(,H8,G8,Permanent,Trigger,ObjectOverwrite)</f>
        <v>obj_0016c#0001</v>
      </c>
      <c r="K8" s="48"/>
      <c r="L8" s="9" t="str">
        <f t="shared" si="2"/>
        <v>Dp</v>
      </c>
      <c r="M8" s="87" t="str">
        <f t="shared" si="3"/>
        <v>obj_0016c#0001</v>
      </c>
      <c r="N8" s="121" t="str">
        <f>IFERROR(_xll.qlRateHelperQuoteName(M8,Trigger),"--")</f>
        <v>HKD3MD_Quote</v>
      </c>
      <c r="O8" s="91">
        <f>IFERROR(_xll.qlRateHelperQuoteValue($M8,Trigger),"--")</f>
        <v>3.9842000000000002E-3</v>
      </c>
      <c r="P8" s="90" t="b">
        <v>0</v>
      </c>
      <c r="Q8" s="87">
        <v>10</v>
      </c>
      <c r="R8" s="87">
        <v>1</v>
      </c>
      <c r="S8" s="92">
        <f>IFERROR(_xll.qlRateHelperEarliestDate(M8,Trigger),"--")</f>
        <v>42279</v>
      </c>
      <c r="T8" s="92">
        <f>IFERROR(_xll.qlRateHelperPillarDate(M8,Trigger),"--")</f>
        <v>42373</v>
      </c>
      <c r="U8" s="127"/>
      <c r="V8" s="3" t="str">
        <f t="shared" si="4"/>
        <v>Sw</v>
      </c>
      <c r="W8" s="3" t="str">
        <v>obj_0015a</v>
      </c>
      <c r="X8" s="3" t="str">
        <f>IFERROR(_xll.qlRateHelperQuoteName(W8,Trigger),"")</f>
        <v>HKDQM3H4Y_Quote</v>
      </c>
      <c r="Y8" s="67">
        <f>IFERROR(_xll.qlRateHelperRate(W8,Trigger),"")</f>
        <v>1.26E-2</v>
      </c>
      <c r="Z8" s="97">
        <f>IF(ISERROR(_xll.qlSwapRateHelperSpread($W8)),IF(ISERROR(_xll.qlFuturesRateHelperConvexityAdjustment($W8)),"",_xll.qlFuturesRateHelperConvexityAdjustment($W8)),_xll.qlSwapRateHelperSpread($W8))</f>
        <v>0</v>
      </c>
      <c r="AA8" s="4">
        <f>IFERROR(_xll.qlRateHelperEarliestDate(W8,Trigger),"")</f>
        <v>42282</v>
      </c>
      <c r="AB8" s="4">
        <f>IFERROR(_xll.qlRateHelperPillarDate(W8,Trigger),"")</f>
        <v>43745</v>
      </c>
      <c r="AC8" s="130">
        <v>0.95052573381550387</v>
      </c>
      <c r="AD8" s="126"/>
      <c r="AH8" s="124"/>
    </row>
    <row r="9" spans="1:34" ht="11.25" customHeight="1" x14ac:dyDescent="0.2">
      <c r="A9" s="57" t="s">
        <v>26</v>
      </c>
      <c r="B9" s="58" t="s">
        <v>3</v>
      </c>
      <c r="C9" s="60" t="s">
        <v>3</v>
      </c>
      <c r="D9" s="112"/>
      <c r="E9" s="112"/>
      <c r="F9" s="112"/>
      <c r="G9" s="59" t="str">
        <f t="shared" si="5"/>
        <v>HkdHibor6M</v>
      </c>
      <c r="H9" s="109" t="str">
        <f t="shared" si="1"/>
        <v>HKD6MD_Quote</v>
      </c>
      <c r="I9" s="112"/>
      <c r="J9" s="61" t="str">
        <f>_xll.qlDepositRateHelper(,H9,G9,Permanent,Trigger,ObjectOverwrite)</f>
        <v>obj_0014e#0001</v>
      </c>
      <c r="K9" s="48"/>
      <c r="L9" s="9" t="str">
        <f t="shared" si="2"/>
        <v>Dp</v>
      </c>
      <c r="M9" s="87" t="str">
        <f t="shared" si="3"/>
        <v>obj_0014e#0001</v>
      </c>
      <c r="N9" s="121" t="str">
        <f>IFERROR(_xll.qlRateHelperQuoteName(M9,Trigger),"--")</f>
        <v>HKD6MD_Quote</v>
      </c>
      <c r="O9" s="91">
        <f>IFERROR(_xll.qlRateHelperQuoteValue($M9,Trigger),"--")</f>
        <v>5.6055000000000002E-3</v>
      </c>
      <c r="P9" s="90" t="b">
        <v>1</v>
      </c>
      <c r="Q9" s="87">
        <v>10</v>
      </c>
      <c r="R9" s="87">
        <v>1</v>
      </c>
      <c r="S9" s="92">
        <f>IFERROR(_xll.qlRateHelperEarliestDate(M9,Trigger),"--")</f>
        <v>42279</v>
      </c>
      <c r="T9" s="92">
        <f>IFERROR(_xll.qlRateHelperPillarDate(M9,Trigger),"--")</f>
        <v>42464</v>
      </c>
      <c r="U9" s="127"/>
      <c r="V9" s="3" t="str">
        <f t="shared" si="4"/>
        <v>Sw</v>
      </c>
      <c r="W9" s="3" t="str">
        <v>obj_0016b</v>
      </c>
      <c r="X9" s="3" t="str">
        <f>IFERROR(_xll.qlRateHelperQuoteName(W9,Trigger),"")</f>
        <v>HKDQM3H5Y_Quote</v>
      </c>
      <c r="Y9" s="67">
        <f>IFERROR(_xll.qlRateHelperRate(W9,Trigger),"")</f>
        <v>1.41E-2</v>
      </c>
      <c r="Z9" s="97">
        <f>IF(ISERROR(_xll.qlSwapRateHelperSpread($W9)),IF(ISERROR(_xll.qlFuturesRateHelperConvexityAdjustment($W9)),"",_xll.qlFuturesRateHelperConvexityAdjustment($W9)),_xll.qlSwapRateHelperSpread($W9))</f>
        <v>0</v>
      </c>
      <c r="AA9" s="4">
        <f>IFERROR(_xll.qlRateHelperEarliestDate(W9,Trigger),"")</f>
        <v>42282</v>
      </c>
      <c r="AB9" s="4">
        <f>IFERROR(_xll.qlRateHelperPillarDate(W9,Trigger),"")</f>
        <v>44109</v>
      </c>
      <c r="AC9" s="130">
        <v>0.93144194630553867</v>
      </c>
      <c r="AD9" s="126"/>
      <c r="AH9" s="124"/>
    </row>
    <row r="10" spans="1:34" ht="11.25" customHeight="1" x14ac:dyDescent="0.2">
      <c r="A10" s="57" t="s">
        <v>26</v>
      </c>
      <c r="B10" s="58" t="s">
        <v>93</v>
      </c>
      <c r="C10" s="60" t="s">
        <v>93</v>
      </c>
      <c r="D10" s="112"/>
      <c r="E10" s="112"/>
      <c r="F10" s="112"/>
      <c r="G10" s="59" t="str">
        <f t="shared" si="5"/>
        <v>HkdHibor9M</v>
      </c>
      <c r="H10" s="109" t="str">
        <f t="shared" si="1"/>
        <v>HKD9MD_Quote</v>
      </c>
      <c r="I10" s="112"/>
      <c r="J10" s="61" t="str">
        <f>_xll.qlDepositRateHelper(,H10,G10,Permanent,Trigger,ObjectOverwrite)</f>
        <v>obj_0014c#0001</v>
      </c>
      <c r="K10" s="48" t="s">
        <v>34</v>
      </c>
      <c r="L10" s="9" t="str">
        <f t="shared" si="2"/>
        <v>Dp</v>
      </c>
      <c r="M10" s="87" t="str">
        <f t="shared" si="3"/>
        <v>obj_0014c#0001</v>
      </c>
      <c r="N10" s="121" t="str">
        <f>IFERROR(_xll.qlRateHelperQuoteName(M10,Trigger),"--")</f>
        <v>HKD9MD_Quote</v>
      </c>
      <c r="O10" s="91" t="str">
        <f>IFERROR(_xll.qlRateHelperQuoteValue($M10,Trigger),"--")</f>
        <v>--</v>
      </c>
      <c r="P10" s="90" t="b">
        <v>0</v>
      </c>
      <c r="Q10" s="87">
        <v>10</v>
      </c>
      <c r="R10" s="87">
        <v>1</v>
      </c>
      <c r="S10" s="92">
        <f>IFERROR(_xll.qlRateHelperEarliestDate(M10,Trigger),"--")</f>
        <v>42279</v>
      </c>
      <c r="T10" s="92">
        <f>IFERROR(_xll.qlRateHelperPillarDate(M10,Trigger),"--")</f>
        <v>42555</v>
      </c>
      <c r="U10" s="127"/>
      <c r="V10" s="3" t="str">
        <f t="shared" si="4"/>
        <v>Sw</v>
      </c>
      <c r="W10" s="3" t="str">
        <v>obj_0016a</v>
      </c>
      <c r="X10" s="3" t="str">
        <f>IFERROR(_xll.qlRateHelperQuoteName(W10,Trigger),"")</f>
        <v>HKDQM3H7Y_Quote</v>
      </c>
      <c r="Y10" s="67">
        <f>IFERROR(_xll.qlRateHelperRate(W10,Trigger),"")</f>
        <v>1.6500000000000001E-2</v>
      </c>
      <c r="Z10" s="97">
        <f>IF(ISERROR(_xll.qlSwapRateHelperSpread($W10)),IF(ISERROR(_xll.qlFuturesRateHelperConvexityAdjustment($W10)),"",_xll.qlFuturesRateHelperConvexityAdjustment($W10)),_xll.qlSwapRateHelperSpread($W10))</f>
        <v>0</v>
      </c>
      <c r="AA10" s="4">
        <f>IFERROR(_xll.qlRateHelperEarliestDate(W10,Trigger),"")</f>
        <v>42282</v>
      </c>
      <c r="AB10" s="4">
        <f>IFERROR(_xll.qlRateHelperPillarDate(W10,Trigger),"")</f>
        <v>44839</v>
      </c>
      <c r="AC10" s="130">
        <v>0.88980495213998312</v>
      </c>
      <c r="AD10" s="126"/>
      <c r="AH10" s="124"/>
    </row>
    <row r="11" spans="1:34" ht="11.25" customHeight="1" x14ac:dyDescent="0.2">
      <c r="A11" s="1" t="s">
        <v>26</v>
      </c>
      <c r="B11" s="7" t="s">
        <v>27</v>
      </c>
      <c r="C11" s="8" t="s">
        <v>27</v>
      </c>
      <c r="D11" s="113"/>
      <c r="E11" s="113"/>
      <c r="F11" s="113"/>
      <c r="G11" s="6" t="str">
        <f t="shared" si="5"/>
        <v>HkdHibor1Y</v>
      </c>
      <c r="H11" s="110" t="str">
        <f t="shared" si="1"/>
        <v>HKD1YD_Quote</v>
      </c>
      <c r="I11" s="113"/>
      <c r="J11" s="2" t="str">
        <f>_xll.qlDepositRateHelper(,H11,G11,Permanent,Trigger,ObjectOverwrite)</f>
        <v>obj_0014d#0001</v>
      </c>
      <c r="K11" s="48"/>
      <c r="L11" s="10" t="str">
        <f t="shared" si="2"/>
        <v>Dp</v>
      </c>
      <c r="M11" s="88" t="str">
        <f t="shared" si="3"/>
        <v>obj_0014d#0001</v>
      </c>
      <c r="N11" s="122" t="str">
        <f>IFERROR(_xll.qlRateHelperQuoteName(M11,Trigger),"--")</f>
        <v>HKD1YD_Quote</v>
      </c>
      <c r="O11" s="94">
        <f>IFERROR(_xll.qlRateHelperQuoteValue($M11,Trigger),"--")</f>
        <v>8.7221E-3</v>
      </c>
      <c r="P11" s="93" t="b">
        <v>0</v>
      </c>
      <c r="Q11" s="88">
        <v>10</v>
      </c>
      <c r="R11" s="88">
        <v>1</v>
      </c>
      <c r="S11" s="95">
        <f>IFERROR(_xll.qlRateHelperEarliestDate(M11,Trigger),"--")</f>
        <v>42279</v>
      </c>
      <c r="T11" s="95">
        <f>IFERROR(_xll.qlRateHelperPillarDate(M11,Trigger),"--")</f>
        <v>42647</v>
      </c>
      <c r="U11" s="127"/>
      <c r="V11" s="3" t="str">
        <f t="shared" si="4"/>
        <v>Sw</v>
      </c>
      <c r="W11" s="3" t="str">
        <v>obj_00157</v>
      </c>
      <c r="X11" s="3" t="str">
        <f>IFERROR(_xll.qlRateHelperQuoteName(W11,Trigger),"")</f>
        <v>HKDQM3H10Y_Quote</v>
      </c>
      <c r="Y11" s="67">
        <f>IFERROR(_xll.qlRateHelperRate(W11,Trigger),"")</f>
        <v>1.9E-2</v>
      </c>
      <c r="Z11" s="97">
        <f>IF(ISERROR(_xll.qlSwapRateHelperSpread($W11)),IF(ISERROR(_xll.qlFuturesRateHelperConvexityAdjustment($W11)),"",_xll.qlFuturesRateHelperConvexityAdjustment($W11)),_xll.qlSwapRateHelperSpread($W11))</f>
        <v>0</v>
      </c>
      <c r="AA11" s="4">
        <f>IFERROR(_xll.qlRateHelperEarliestDate(W11,Trigger),"")</f>
        <v>42282</v>
      </c>
      <c r="AB11" s="4">
        <f>IFERROR(_xll.qlRateHelperPillarDate(W11,Trigger),"")</f>
        <v>45936</v>
      </c>
      <c r="AC11" s="130">
        <v>0.82434805282230406</v>
      </c>
      <c r="AD11" s="126"/>
      <c r="AH11" s="124"/>
    </row>
    <row r="12" spans="1:34" ht="11.25" customHeight="1" x14ac:dyDescent="0.2">
      <c r="G12" s="50" t="s">
        <v>98</v>
      </c>
      <c r="H12" s="50" t="s">
        <v>97</v>
      </c>
      <c r="K12" s="48"/>
      <c r="L12" s="9" t="str">
        <f>A14</f>
        <v>Sw</v>
      </c>
      <c r="M12" s="87" t="str">
        <f>IF(ISBLANK(J14),"--",J14)</f>
        <v>obj_0015e#0001</v>
      </c>
      <c r="N12" s="121" t="str">
        <f>IFERROR(_xll.qlRateHelperQuoteName(M12,Trigger),"--")</f>
        <v>HKDQM3H6M_Quote</v>
      </c>
      <c r="O12" s="91">
        <f>IFERROR(_xll.qlRateHelperQuoteValue($M12,Trigger),"--")</f>
        <v>4.7000000000000002E-3</v>
      </c>
      <c r="P12" s="90" t="b">
        <v>0</v>
      </c>
      <c r="Q12" s="87">
        <v>10</v>
      </c>
      <c r="R12" s="87">
        <v>1</v>
      </c>
      <c r="S12" s="92">
        <f>IFERROR(_xll.qlRateHelperEarliestDate(M12,Trigger),"--")</f>
        <v>42282</v>
      </c>
      <c r="T12" s="92">
        <f>IFERROR(_xll.qlRateHelperPillarDate(M12,Trigger),"--")</f>
        <v>42465</v>
      </c>
      <c r="V12" s="3" t="str">
        <f t="shared" si="4"/>
        <v>Sw</v>
      </c>
      <c r="W12" s="3" t="str">
        <v>obj_00156</v>
      </c>
      <c r="X12" s="3" t="str">
        <f>IFERROR(_xll.qlRateHelperQuoteName(W12,Trigger),"")</f>
        <v>HKDQM3H12Y_Quote</v>
      </c>
      <c r="Y12" s="67">
        <f>IFERROR(_xll.qlRateHelperRate(W12,Trigger),"")</f>
        <v>1.9699999999999999E-2</v>
      </c>
      <c r="Z12" s="97">
        <f>IF(ISERROR(_xll.qlSwapRateHelperSpread($W12)),IF(ISERROR(_xll.qlFuturesRateHelperConvexityAdjustment($W12)),"",_xll.qlFuturesRateHelperConvexityAdjustment($W12)),_xll.qlSwapRateHelperSpread($W12))</f>
        <v>0</v>
      </c>
      <c r="AA12" s="4">
        <f>IFERROR(_xll.qlRateHelperEarliestDate(W12,Trigger),"")</f>
        <v>42282</v>
      </c>
      <c r="AB12" s="4">
        <f>IFERROR(_xll.qlRateHelperPillarDate(W12,Trigger),"")</f>
        <v>46665</v>
      </c>
      <c r="AC12" s="130">
        <v>0.78630279328969188</v>
      </c>
      <c r="AD12" s="126"/>
      <c r="AH12" s="124"/>
    </row>
    <row r="13" spans="1:34" ht="11.25" customHeight="1" x14ac:dyDescent="0.2">
      <c r="A13" s="62" t="s">
        <v>8</v>
      </c>
      <c r="B13" s="62" t="s">
        <v>28</v>
      </c>
      <c r="C13" s="62" t="s">
        <v>84</v>
      </c>
      <c r="D13" s="62" t="s">
        <v>5</v>
      </c>
      <c r="E13" s="62" t="s">
        <v>32</v>
      </c>
      <c r="F13" s="62" t="s">
        <v>85</v>
      </c>
      <c r="G13" s="62" t="s">
        <v>4</v>
      </c>
      <c r="H13" s="62" t="s">
        <v>1</v>
      </c>
      <c r="I13" s="62" t="s">
        <v>83</v>
      </c>
      <c r="J13" s="62" t="s">
        <v>24</v>
      </c>
      <c r="K13" s="48"/>
      <c r="L13" s="9" t="str">
        <f t="shared" ref="L13:L41" si="6">A15</f>
        <v>Sw</v>
      </c>
      <c r="M13" s="87" t="str">
        <f t="shared" ref="M13:M41" si="7">IF(ISBLANK(J15),"--",J15)</f>
        <v>obj_00170#0001</v>
      </c>
      <c r="N13" s="121" t="str">
        <f>IFERROR(_xll.qlRateHelperQuoteName(M13,Trigger),"--")</f>
        <v>HKDQM3H9M_Quote</v>
      </c>
      <c r="O13" s="91">
        <f>IFERROR(_xll.qlRateHelperQuoteValue($M13,Trigger),"--")</f>
        <v>5.3E-3</v>
      </c>
      <c r="P13" s="90" t="b">
        <v>0</v>
      </c>
      <c r="Q13" s="87">
        <v>10</v>
      </c>
      <c r="R13" s="87">
        <v>1</v>
      </c>
      <c r="S13" s="92">
        <f>IFERROR(_xll.qlRateHelperEarliestDate(M13,Trigger),"--")</f>
        <v>42282</v>
      </c>
      <c r="T13" s="92">
        <f>IFERROR(_xll.qlRateHelperPillarDate(M13,Trigger),"--")</f>
        <v>42556</v>
      </c>
      <c r="V13" s="3" t="str">
        <f t="shared" si="4"/>
        <v>Sw</v>
      </c>
      <c r="W13" s="3" t="str">
        <v>obj_00165</v>
      </c>
      <c r="X13" s="3" t="str">
        <f>IFERROR(_xll.qlRateHelperQuoteName(W13,Trigger),"")</f>
        <v>HKDQM3H15Y_Quote</v>
      </c>
      <c r="Y13" s="67">
        <f>IFERROR(_xll.qlRateHelperRate(W13,Trigger),"")</f>
        <v>2.0400000000000001E-2</v>
      </c>
      <c r="Z13" s="97">
        <f>IF(ISERROR(_xll.qlSwapRateHelperSpread($W13)),IF(ISERROR(_xll.qlFuturesRateHelperConvexityAdjustment($W13)),"",_xll.qlFuturesRateHelperConvexityAdjustment($W13)),_xll.qlSwapRateHelperSpread($W13))</f>
        <v>0</v>
      </c>
      <c r="AA13" s="4">
        <f>IFERROR(_xll.qlRateHelperEarliestDate(W13,Trigger),"")</f>
        <v>42282</v>
      </c>
      <c r="AB13" s="4">
        <f>IFERROR(_xll.qlRateHelperPillarDate(W13,Trigger),"")</f>
        <v>47763</v>
      </c>
      <c r="AC13" s="130">
        <v>0.73222488117902784</v>
      </c>
      <c r="AD13" s="126"/>
      <c r="AH13" s="124"/>
    </row>
    <row r="14" spans="1:34" ht="11.25" customHeight="1" x14ac:dyDescent="0.2">
      <c r="A14" s="53" t="s">
        <v>25</v>
      </c>
      <c r="B14" s="54" t="s">
        <v>3</v>
      </c>
      <c r="C14" s="55" t="s">
        <v>6</v>
      </c>
      <c r="D14" s="59" t="s">
        <v>95</v>
      </c>
      <c r="E14" s="59" t="s">
        <v>7</v>
      </c>
      <c r="F14" s="59" t="s">
        <v>96</v>
      </c>
      <c r="G14" s="59" t="str">
        <f t="shared" ref="G14:G44" si="8">PROPER(Currency)&amp;FamilyName&amp;SUBSTITUTE($H$12,"H","M")</f>
        <v>HkdHibor3M</v>
      </c>
      <c r="H14" s="57" t="str">
        <f t="shared" ref="H14:H44" si="9">Currency&amp;$G$12&amp;$H$12&amp;$B14&amp;"_Quote"</f>
        <v>HKDQM3H6M_Quote</v>
      </c>
      <c r="I14" s="114">
        <v>0</v>
      </c>
      <c r="J14" s="56" t="str">
        <f>_xll.qlSwapRateHelper2(,H14,1,B14,Calendar,D14,E14,F14,G14,I14,C14,Discounting,PillarDate,,Permanent,Trigger,ObjectOverwrite)</f>
        <v>obj_0015e#0001</v>
      </c>
      <c r="K14" s="48"/>
      <c r="L14" s="9" t="str">
        <f t="shared" si="6"/>
        <v>Sw</v>
      </c>
      <c r="M14" s="87" t="str">
        <f t="shared" si="7"/>
        <v>obj_0015d#0001</v>
      </c>
      <c r="N14" s="121" t="str">
        <f>IFERROR(_xll.qlRateHelperQuoteName(M14,Trigger),"--")</f>
        <v>HKDQM3H1Y_Quote</v>
      </c>
      <c r="O14" s="91">
        <f>IFERROR(_xll.qlRateHelperQuoteValue($M14,Trigger),"--")</f>
        <v>5.9000000000000007E-3</v>
      </c>
      <c r="P14" s="90" t="b">
        <v>1</v>
      </c>
      <c r="Q14" s="87">
        <v>10</v>
      </c>
      <c r="R14" s="87">
        <v>1</v>
      </c>
      <c r="S14" s="92">
        <f>IFERROR(_xll.qlRateHelperEarliestDate(M14,Trigger),"--")</f>
        <v>42282</v>
      </c>
      <c r="T14" s="92">
        <f>IFERROR(_xll.qlRateHelperPillarDate(M14,Trigger),"--")</f>
        <v>42648</v>
      </c>
      <c r="V14" s="3" t="str">
        <f t="shared" si="4"/>
        <v>Sw</v>
      </c>
      <c r="W14" s="3" t="str">
        <v>obj_00152</v>
      </c>
      <c r="X14" s="3" t="str">
        <f>IFERROR(_xll.qlRateHelperQuoteName(W14,Trigger),"")</f>
        <v>HKDQM3H20Y_Quote</v>
      </c>
      <c r="Y14" s="67">
        <f>IFERROR(_xll.qlRateHelperRate(W14,Trigger),"")</f>
        <v>2.3E-2</v>
      </c>
      <c r="Z14" s="97">
        <f>IF(ISERROR(_xll.qlSwapRateHelperSpread($W14)),IF(ISERROR(_xll.qlFuturesRateHelperConvexityAdjustment($W14)),"",_xll.qlFuturesRateHelperConvexityAdjustment($W14)),_xll.qlSwapRateHelperSpread($W14))</f>
        <v>0</v>
      </c>
      <c r="AA14" s="4">
        <f>IFERROR(_xll.qlRateHelperEarliestDate(W14,Trigger),"")</f>
        <v>42282</v>
      </c>
      <c r="AB14" s="4">
        <f>IFERROR(_xll.qlRateHelperPillarDate(W14,Trigger),"")</f>
        <v>49587</v>
      </c>
      <c r="AC14" s="130">
        <v>0.62055870486098552</v>
      </c>
      <c r="AD14" s="126"/>
      <c r="AH14" s="124"/>
    </row>
    <row r="15" spans="1:34" ht="11.25" customHeight="1" x14ac:dyDescent="0.2">
      <c r="A15" s="57" t="s">
        <v>25</v>
      </c>
      <c r="B15" s="58" t="s">
        <v>93</v>
      </c>
      <c r="C15" s="59" t="s">
        <v>6</v>
      </c>
      <c r="D15" s="59" t="s">
        <v>95</v>
      </c>
      <c r="E15" s="59" t="s">
        <v>7</v>
      </c>
      <c r="F15" s="59" t="s">
        <v>96</v>
      </c>
      <c r="G15" s="59" t="str">
        <f t="shared" si="8"/>
        <v>HkdHibor3M</v>
      </c>
      <c r="H15" s="57" t="str">
        <f t="shared" si="9"/>
        <v>HKDQM3H9M_Quote</v>
      </c>
      <c r="I15" s="115">
        <v>0</v>
      </c>
      <c r="J15" s="61" t="str">
        <f>_xll.qlSwapRateHelper2(,H15,1,B15,Calendar,D15,E15,F15,G15,I15,C15,Discounting,PillarDate,,Permanent,Trigger,ObjectOverwrite)</f>
        <v>obj_00170#0001</v>
      </c>
      <c r="K15" s="48"/>
      <c r="L15" s="9" t="str">
        <f t="shared" si="6"/>
        <v>Sw</v>
      </c>
      <c r="M15" s="87" t="str">
        <f t="shared" si="7"/>
        <v>obj_0016f#0001</v>
      </c>
      <c r="N15" s="121" t="str">
        <f>IFERROR(_xll.qlRateHelperQuoteName(M15,Trigger),"--")</f>
        <v>HKDQM3H15M_Quote</v>
      </c>
      <c r="O15" s="91" t="str">
        <f>IFERROR(_xll.qlRateHelperQuoteValue($M15,Trigger),"--")</f>
        <v>--</v>
      </c>
      <c r="P15" s="90" t="b">
        <v>0</v>
      </c>
      <c r="Q15" s="87">
        <v>10</v>
      </c>
      <c r="R15" s="87">
        <v>1</v>
      </c>
      <c r="S15" s="92">
        <f>IFERROR(_xll.qlRateHelperEarliestDate(M15,Trigger),"--")</f>
        <v>42282</v>
      </c>
      <c r="T15" s="92">
        <f>IFERROR(_xll.qlRateHelperPillarDate(M15,Trigger),"--")</f>
        <v>42740</v>
      </c>
      <c r="V15" s="3" t="str">
        <f t="shared" si="4"/>
        <v/>
      </c>
      <c r="W15" s="3" t="e">
        <v>#N/A</v>
      </c>
      <c r="X15" s="3" t="str">
        <f>IFERROR(_xll.qlRateHelperQuoteName(W15,Trigger),"")</f>
        <v/>
      </c>
      <c r="Y15" s="67" t="str">
        <f>IFERROR(_xll.qlRateHelperRate(W15,Trigger),"")</f>
        <v/>
      </c>
      <c r="Z15" s="97" t="str">
        <f>IF(ISERROR(_xll.qlSwapRateHelperSpread($W15)),IF(ISERROR(_xll.qlFuturesRateHelperConvexityAdjustment($W15)),"",_xll.qlFuturesRateHelperConvexityAdjustment($W15)),_xll.qlSwapRateHelperSpread($W15))</f>
        <v/>
      </c>
      <c r="AA15" s="4" t="str">
        <f>IFERROR(_xll.qlRateHelperEarliestDate(W15,Trigger),"")</f>
        <v/>
      </c>
      <c r="AB15" s="4" t="str">
        <f>IFERROR(_xll.qlRateHelperPillarDate(W15,Trigger),"")</f>
        <v/>
      </c>
      <c r="AC15" s="130" t="e">
        <v>#N/A</v>
      </c>
      <c r="AD15" s="126"/>
      <c r="AH15" s="124"/>
    </row>
    <row r="16" spans="1:34" ht="11.25" customHeight="1" x14ac:dyDescent="0.2">
      <c r="A16" s="57" t="s">
        <v>25</v>
      </c>
      <c r="B16" s="58" t="s">
        <v>27</v>
      </c>
      <c r="C16" s="59" t="s">
        <v>6</v>
      </c>
      <c r="D16" s="59" t="s">
        <v>95</v>
      </c>
      <c r="E16" s="59" t="s">
        <v>7</v>
      </c>
      <c r="F16" s="59" t="s">
        <v>96</v>
      </c>
      <c r="G16" s="59" t="str">
        <f t="shared" si="8"/>
        <v>HkdHibor3M</v>
      </c>
      <c r="H16" s="57" t="str">
        <f t="shared" si="9"/>
        <v>HKDQM3H1Y_Quote</v>
      </c>
      <c r="I16" s="115">
        <v>0</v>
      </c>
      <c r="J16" s="61" t="str">
        <f>_xll.qlSwapRateHelper2(,H16,1,B16,Calendar,D16,E16,F16,G16,I16,C16,Discounting,PillarDate,,Permanent,Trigger,ObjectOverwrite)</f>
        <v>obj_0015d#0001</v>
      </c>
      <c r="K16" s="48"/>
      <c r="L16" s="9" t="str">
        <f t="shared" si="6"/>
        <v>Sw</v>
      </c>
      <c r="M16" s="87" t="str">
        <f t="shared" si="7"/>
        <v>obj_0015c#0001</v>
      </c>
      <c r="N16" s="121" t="str">
        <f>IFERROR(_xll.qlRateHelperQuoteName(M16,Trigger),"--")</f>
        <v>HKDQM3H18M_Quote</v>
      </c>
      <c r="O16" s="91">
        <f>IFERROR(_xll.qlRateHelperQuoteValue($M16,Trigger),"--")</f>
        <v>7.3000000000000001E-3</v>
      </c>
      <c r="P16" s="90" t="b">
        <v>1</v>
      </c>
      <c r="Q16" s="87">
        <v>10</v>
      </c>
      <c r="R16" s="87">
        <v>1</v>
      </c>
      <c r="S16" s="92">
        <f>IFERROR(_xll.qlRateHelperEarliestDate(M16,Trigger),"--")</f>
        <v>42282</v>
      </c>
      <c r="T16" s="92">
        <f>IFERROR(_xll.qlRateHelperPillarDate(M16,Trigger),"--")</f>
        <v>42830</v>
      </c>
      <c r="V16" s="3" t="str">
        <f t="shared" si="4"/>
        <v/>
      </c>
      <c r="W16" s="3" t="e">
        <v>#N/A</v>
      </c>
      <c r="X16" s="3" t="str">
        <f>IFERROR(_xll.qlRateHelperQuoteName(W16,Trigger),"")</f>
        <v/>
      </c>
      <c r="Y16" s="67" t="str">
        <f>IFERROR(_xll.qlRateHelperRate(W16,Trigger),"")</f>
        <v/>
      </c>
      <c r="Z16" s="97" t="str">
        <f>IF(ISERROR(_xll.qlSwapRateHelperSpread($W16)),IF(ISERROR(_xll.qlFuturesRateHelperConvexityAdjustment($W16)),"",_xll.qlFuturesRateHelperConvexityAdjustment($W16)),_xll.qlSwapRateHelperSpread($W16))</f>
        <v/>
      </c>
      <c r="AA16" s="4" t="str">
        <f>IFERROR(_xll.qlRateHelperEarliestDate(W16,Trigger),"")</f>
        <v/>
      </c>
      <c r="AB16" s="4" t="str">
        <f>IFERROR(_xll.qlRateHelperPillarDate(W16,Trigger),"")</f>
        <v/>
      </c>
      <c r="AC16" s="130" t="e">
        <v>#N/A</v>
      </c>
      <c r="AD16" s="126"/>
      <c r="AH16" s="124"/>
    </row>
    <row r="17" spans="1:34" ht="11.25" customHeight="1" x14ac:dyDescent="0.2">
      <c r="A17" s="57" t="s">
        <v>25</v>
      </c>
      <c r="B17" s="58" t="s">
        <v>37</v>
      </c>
      <c r="C17" s="59" t="s">
        <v>6</v>
      </c>
      <c r="D17" s="59" t="s">
        <v>95</v>
      </c>
      <c r="E17" s="59" t="s">
        <v>7</v>
      </c>
      <c r="F17" s="59" t="s">
        <v>96</v>
      </c>
      <c r="G17" s="59" t="str">
        <f t="shared" si="8"/>
        <v>HkdHibor3M</v>
      </c>
      <c r="H17" s="57" t="str">
        <f t="shared" si="9"/>
        <v>HKDQM3H15M_Quote</v>
      </c>
      <c r="I17" s="115">
        <v>0</v>
      </c>
      <c r="J17" s="61" t="str">
        <f>_xll.qlSwapRateHelper2(,H17,1,B17,Calendar,D17,E17,F17,G17,I17,C17,Discounting,PillarDate,,Permanent,Trigger,ObjectOverwrite)</f>
        <v>obj_0016f#0001</v>
      </c>
      <c r="K17" s="48"/>
      <c r="L17" s="9" t="str">
        <f t="shared" si="6"/>
        <v>Sw</v>
      </c>
      <c r="M17" s="87" t="str">
        <f t="shared" si="7"/>
        <v>obj_0016e#0001</v>
      </c>
      <c r="N17" s="121" t="str">
        <f>IFERROR(_xll.qlRateHelperQuoteName(M17,Trigger),"--")</f>
        <v>HKDQM3H21M_Quote</v>
      </c>
      <c r="O17" s="91" t="str">
        <f>IFERROR(_xll.qlRateHelperQuoteValue($M17,Trigger),"--")</f>
        <v>--</v>
      </c>
      <c r="P17" s="90" t="b">
        <v>0</v>
      </c>
      <c r="Q17" s="87">
        <v>10</v>
      </c>
      <c r="R17" s="87">
        <v>1</v>
      </c>
      <c r="S17" s="92">
        <f>IFERROR(_xll.qlRateHelperEarliestDate(M17,Trigger),"--")</f>
        <v>42282</v>
      </c>
      <c r="T17" s="92">
        <f>IFERROR(_xll.qlRateHelperPillarDate(M17,Trigger),"--")</f>
        <v>42921</v>
      </c>
      <c r="V17" s="3" t="str">
        <f t="shared" si="4"/>
        <v/>
      </c>
      <c r="W17" s="3" t="e">
        <v>#N/A</v>
      </c>
      <c r="X17" s="3" t="str">
        <f>IFERROR(_xll.qlRateHelperQuoteName(W17,Trigger),"")</f>
        <v/>
      </c>
      <c r="Y17" s="67" t="str">
        <f>IFERROR(_xll.qlRateHelperRate(W17,Trigger),"")</f>
        <v/>
      </c>
      <c r="Z17" s="97" t="str">
        <f>IF(ISERROR(_xll.qlSwapRateHelperSpread($W17)),IF(ISERROR(_xll.qlFuturesRateHelperConvexityAdjustment($W17)),"",_xll.qlFuturesRateHelperConvexityAdjustment($W17)),_xll.qlSwapRateHelperSpread($W17))</f>
        <v/>
      </c>
      <c r="AA17" s="4" t="str">
        <f>IFERROR(_xll.qlRateHelperEarliestDate(W17,Trigger),"")</f>
        <v/>
      </c>
      <c r="AB17" s="4" t="str">
        <f>IFERROR(_xll.qlRateHelperPillarDate(W17,Trigger),"")</f>
        <v/>
      </c>
      <c r="AC17" s="130" t="e">
        <v>#N/A</v>
      </c>
      <c r="AD17" s="126"/>
      <c r="AH17" s="124"/>
    </row>
    <row r="18" spans="1:34" ht="11.25" customHeight="1" x14ac:dyDescent="0.2">
      <c r="A18" s="57" t="s">
        <v>25</v>
      </c>
      <c r="B18" s="58" t="s">
        <v>38</v>
      </c>
      <c r="C18" s="59" t="s">
        <v>6</v>
      </c>
      <c r="D18" s="59" t="s">
        <v>95</v>
      </c>
      <c r="E18" s="59" t="s">
        <v>7</v>
      </c>
      <c r="F18" s="59" t="s">
        <v>96</v>
      </c>
      <c r="G18" s="59" t="str">
        <f t="shared" si="8"/>
        <v>HkdHibor3M</v>
      </c>
      <c r="H18" s="57" t="str">
        <f t="shared" si="9"/>
        <v>HKDQM3H18M_Quote</v>
      </c>
      <c r="I18" s="115">
        <v>0</v>
      </c>
      <c r="J18" s="61" t="str">
        <f>_xll.qlSwapRateHelper2(,H18,1,B18,Calendar,D18,E18,F18,G18,I18,C18,Discounting,PillarDate,,Permanent,Trigger,ObjectOverwrite)</f>
        <v>obj_0015c#0001</v>
      </c>
      <c r="K18" s="48"/>
      <c r="L18" s="9" t="str">
        <f t="shared" si="6"/>
        <v>Sw</v>
      </c>
      <c r="M18" s="87" t="str">
        <f t="shared" si="7"/>
        <v>obj_0015b#0001</v>
      </c>
      <c r="N18" s="121" t="str">
        <f>IFERROR(_xll.qlRateHelperQuoteName(M18,Trigger),"--")</f>
        <v>HKDQM3H2Y_Quote</v>
      </c>
      <c r="O18" s="91">
        <f>IFERROR(_xll.qlRateHelperQuoteValue($M18,Trigger),"--")</f>
        <v>8.5999999999999983E-3</v>
      </c>
      <c r="P18" s="90" t="b">
        <v>1</v>
      </c>
      <c r="Q18" s="87">
        <v>10</v>
      </c>
      <c r="R18" s="87">
        <v>1</v>
      </c>
      <c r="S18" s="92">
        <f>IFERROR(_xll.qlRateHelperEarliestDate(M18,Trigger),"--")</f>
        <v>42282</v>
      </c>
      <c r="T18" s="92">
        <f>IFERROR(_xll.qlRateHelperPillarDate(M18,Trigger),"--")</f>
        <v>43013</v>
      </c>
      <c r="V18" s="3" t="str">
        <f t="shared" si="4"/>
        <v/>
      </c>
      <c r="W18" s="3" t="e">
        <v>#N/A</v>
      </c>
      <c r="X18" s="3" t="str">
        <f>IFERROR(_xll.qlRateHelperQuoteName(W18,Trigger),"")</f>
        <v/>
      </c>
      <c r="Y18" s="67" t="str">
        <f>IFERROR(_xll.qlRateHelperRate(W18,Trigger),"")</f>
        <v/>
      </c>
      <c r="Z18" s="97" t="str">
        <f>IF(ISERROR(_xll.qlSwapRateHelperSpread($W18)),IF(ISERROR(_xll.qlFuturesRateHelperConvexityAdjustment($W18)),"",_xll.qlFuturesRateHelperConvexityAdjustment($W18)),_xll.qlSwapRateHelperSpread($W18))</f>
        <v/>
      </c>
      <c r="AA18" s="4" t="str">
        <f>IFERROR(_xll.qlRateHelperEarliestDate(W18,Trigger),"")</f>
        <v/>
      </c>
      <c r="AB18" s="4" t="str">
        <f>IFERROR(_xll.qlRateHelperPillarDate(W18,Trigger),"")</f>
        <v/>
      </c>
      <c r="AC18" s="130" t="e">
        <v>#N/A</v>
      </c>
      <c r="AD18" s="126"/>
      <c r="AH18" s="124"/>
    </row>
    <row r="19" spans="1:34" ht="11.25" customHeight="1" x14ac:dyDescent="0.2">
      <c r="A19" s="57" t="s">
        <v>25</v>
      </c>
      <c r="B19" s="58" t="s">
        <v>39</v>
      </c>
      <c r="C19" s="59" t="s">
        <v>6</v>
      </c>
      <c r="D19" s="59" t="s">
        <v>95</v>
      </c>
      <c r="E19" s="59" t="s">
        <v>7</v>
      </c>
      <c r="F19" s="59" t="s">
        <v>96</v>
      </c>
      <c r="G19" s="59" t="str">
        <f t="shared" si="8"/>
        <v>HkdHibor3M</v>
      </c>
      <c r="H19" s="57" t="str">
        <f t="shared" si="9"/>
        <v>HKDQM3H21M_Quote</v>
      </c>
      <c r="I19" s="115">
        <v>0</v>
      </c>
      <c r="J19" s="61" t="str">
        <f>_xll.qlSwapRateHelper2(,H19,1,B19,Calendar,D19,E19,F19,G19,I19,C19,Discounting,PillarDate,,Permanent,Trigger,ObjectOverwrite)</f>
        <v>obj_0016e#0001</v>
      </c>
      <c r="K19" s="48"/>
      <c r="L19" s="9" t="str">
        <f t="shared" si="6"/>
        <v>Sw</v>
      </c>
      <c r="M19" s="87" t="str">
        <f t="shared" si="7"/>
        <v>obj_0016d#0001</v>
      </c>
      <c r="N19" s="121" t="str">
        <f>IFERROR(_xll.qlRateHelperQuoteName(M19,Trigger),"--")</f>
        <v>HKDQM3H3Y_Quote</v>
      </c>
      <c r="O19" s="91">
        <f>IFERROR(_xll.qlRateHelperQuoteValue($M19,Trigger),"--")</f>
        <v>1.0800000000000001E-2</v>
      </c>
      <c r="P19" s="90" t="b">
        <v>1</v>
      </c>
      <c r="Q19" s="87">
        <v>10</v>
      </c>
      <c r="R19" s="87">
        <v>1</v>
      </c>
      <c r="S19" s="92">
        <f>IFERROR(_xll.qlRateHelperEarliestDate(M19,Trigger),"--")</f>
        <v>42282</v>
      </c>
      <c r="T19" s="92">
        <f>IFERROR(_xll.qlRateHelperPillarDate(M19,Trigger),"--")</f>
        <v>43378</v>
      </c>
      <c r="V19" s="3" t="str">
        <f t="shared" si="4"/>
        <v/>
      </c>
      <c r="W19" s="3" t="e">
        <v>#N/A</v>
      </c>
      <c r="X19" s="3" t="str">
        <f>IFERROR(_xll.qlRateHelperQuoteName(W19,Trigger),"")</f>
        <v/>
      </c>
      <c r="Y19" s="67" t="str">
        <f>IFERROR(_xll.qlRateHelperRate(W19,Trigger),"")</f>
        <v/>
      </c>
      <c r="Z19" s="97" t="str">
        <f>IF(ISERROR(_xll.qlSwapRateHelperSpread($W19)),IF(ISERROR(_xll.qlFuturesRateHelperConvexityAdjustment($W19)),"",_xll.qlFuturesRateHelperConvexityAdjustment($W19)),_xll.qlSwapRateHelperSpread($W19))</f>
        <v/>
      </c>
      <c r="AA19" s="4" t="str">
        <f>IFERROR(_xll.qlRateHelperEarliestDate(W19,Trigger),"")</f>
        <v/>
      </c>
      <c r="AB19" s="4" t="str">
        <f>IFERROR(_xll.qlRateHelperPillarDate(W19,Trigger),"")</f>
        <v/>
      </c>
      <c r="AC19" s="130" t="e">
        <v>#N/A</v>
      </c>
      <c r="AD19" s="126"/>
      <c r="AH19" s="124"/>
    </row>
    <row r="20" spans="1:34" ht="11.25" customHeight="1" x14ac:dyDescent="0.2">
      <c r="A20" s="57" t="s">
        <v>25</v>
      </c>
      <c r="B20" s="58" t="s">
        <v>40</v>
      </c>
      <c r="C20" s="59" t="s">
        <v>6</v>
      </c>
      <c r="D20" s="59" t="s">
        <v>95</v>
      </c>
      <c r="E20" s="59" t="s">
        <v>7</v>
      </c>
      <c r="F20" s="59" t="s">
        <v>96</v>
      </c>
      <c r="G20" s="59" t="str">
        <f t="shared" si="8"/>
        <v>HkdHibor3M</v>
      </c>
      <c r="H20" s="57" t="str">
        <f t="shared" si="9"/>
        <v>HKDQM3H2Y_Quote</v>
      </c>
      <c r="I20" s="115">
        <v>0</v>
      </c>
      <c r="J20" s="61" t="str">
        <f>_xll.qlSwapRateHelper2(,H20,1,B20,Calendar,D20,E20,F20,G20,I20,C20,Discounting,PillarDate,,Permanent,Trigger,ObjectOverwrite)</f>
        <v>obj_0015b#0001</v>
      </c>
      <c r="K20" s="48"/>
      <c r="L20" s="9" t="str">
        <f t="shared" si="6"/>
        <v>Sw</v>
      </c>
      <c r="M20" s="87" t="str">
        <f t="shared" si="7"/>
        <v>obj_0015a#0001</v>
      </c>
      <c r="N20" s="121" t="str">
        <f>IFERROR(_xll.qlRateHelperQuoteName(M20,Trigger),"--")</f>
        <v>HKDQM3H4Y_Quote</v>
      </c>
      <c r="O20" s="91">
        <f>IFERROR(_xll.qlRateHelperQuoteValue($M20,Trigger),"--")</f>
        <v>1.26E-2</v>
      </c>
      <c r="P20" s="90" t="b">
        <v>1</v>
      </c>
      <c r="Q20" s="87">
        <v>10</v>
      </c>
      <c r="R20" s="87">
        <v>1</v>
      </c>
      <c r="S20" s="92">
        <f>IFERROR(_xll.qlRateHelperEarliestDate(M20,Trigger),"--")</f>
        <v>42282</v>
      </c>
      <c r="T20" s="92">
        <f>IFERROR(_xll.qlRateHelperPillarDate(M20,Trigger),"--")</f>
        <v>43745</v>
      </c>
      <c r="V20" s="3" t="str">
        <f t="shared" si="4"/>
        <v/>
      </c>
      <c r="W20" s="3" t="e">
        <v>#N/A</v>
      </c>
      <c r="X20" s="3" t="str">
        <f>IFERROR(_xll.qlRateHelperQuoteName(W20,Trigger),"")</f>
        <v/>
      </c>
      <c r="Y20" s="67" t="str">
        <f>IFERROR(_xll.qlRateHelperRate(W20,Trigger),"")</f>
        <v/>
      </c>
      <c r="Z20" s="97" t="str">
        <f>IF(ISERROR(_xll.qlSwapRateHelperSpread($W20)),IF(ISERROR(_xll.qlFuturesRateHelperConvexityAdjustment($W20)),"",_xll.qlFuturesRateHelperConvexityAdjustment($W20)),_xll.qlSwapRateHelperSpread($W20))</f>
        <v/>
      </c>
      <c r="AA20" s="4" t="str">
        <f>IFERROR(_xll.qlRateHelperEarliestDate(W20,Trigger),"")</f>
        <v/>
      </c>
      <c r="AB20" s="4" t="str">
        <f>IFERROR(_xll.qlRateHelperPillarDate(W20,Trigger),"")</f>
        <v/>
      </c>
      <c r="AC20" s="130" t="e">
        <v>#N/A</v>
      </c>
      <c r="AD20" s="126"/>
      <c r="AH20" s="124"/>
    </row>
    <row r="21" spans="1:34" ht="11.25" customHeight="1" x14ac:dyDescent="0.2">
      <c r="A21" s="57" t="s">
        <v>25</v>
      </c>
      <c r="B21" s="58" t="s">
        <v>41</v>
      </c>
      <c r="C21" s="59" t="s">
        <v>6</v>
      </c>
      <c r="D21" s="59" t="s">
        <v>95</v>
      </c>
      <c r="E21" s="59" t="s">
        <v>7</v>
      </c>
      <c r="F21" s="59" t="s">
        <v>96</v>
      </c>
      <c r="G21" s="59" t="str">
        <f t="shared" si="8"/>
        <v>HkdHibor3M</v>
      </c>
      <c r="H21" s="57" t="str">
        <f t="shared" si="9"/>
        <v>HKDQM3H3Y_Quote</v>
      </c>
      <c r="I21" s="115">
        <v>0</v>
      </c>
      <c r="J21" s="61" t="str">
        <f>_xll.qlSwapRateHelper2(,H21,1,B21,Calendar,D21,E21,F21,G21,I21,C21,Discounting,PillarDate,,Permanent,Trigger,ObjectOverwrite)</f>
        <v>obj_0016d#0001</v>
      </c>
      <c r="K21" s="48"/>
      <c r="L21" s="9" t="str">
        <f t="shared" si="6"/>
        <v>Sw</v>
      </c>
      <c r="M21" s="87" t="str">
        <f t="shared" si="7"/>
        <v>obj_0016b#0001</v>
      </c>
      <c r="N21" s="121" t="str">
        <f>IFERROR(_xll.qlRateHelperQuoteName(M21,Trigger),"--")</f>
        <v>HKDQM3H5Y_Quote</v>
      </c>
      <c r="O21" s="91">
        <f>IFERROR(_xll.qlRateHelperQuoteValue($M21,Trigger),"--")</f>
        <v>1.41E-2</v>
      </c>
      <c r="P21" s="90" t="b">
        <v>1</v>
      </c>
      <c r="Q21" s="87">
        <v>10</v>
      </c>
      <c r="R21" s="87">
        <v>1</v>
      </c>
      <c r="S21" s="92">
        <f>IFERROR(_xll.qlRateHelperEarliestDate(M21,Trigger),"--")</f>
        <v>42282</v>
      </c>
      <c r="T21" s="92">
        <f>IFERROR(_xll.qlRateHelperPillarDate(M21,Trigger),"--")</f>
        <v>44109</v>
      </c>
      <c r="V21" s="3" t="str">
        <f t="shared" si="4"/>
        <v/>
      </c>
      <c r="W21" s="3" t="e">
        <v>#N/A</v>
      </c>
      <c r="X21" s="3" t="str">
        <f>IFERROR(_xll.qlRateHelperQuoteName(W21,Trigger),"")</f>
        <v/>
      </c>
      <c r="Y21" s="67" t="str">
        <f>IFERROR(_xll.qlRateHelperRate(W21,Trigger),"")</f>
        <v/>
      </c>
      <c r="Z21" s="97" t="str">
        <f>IF(ISERROR(_xll.qlSwapRateHelperSpread($W21)),IF(ISERROR(_xll.qlFuturesRateHelperConvexityAdjustment($W21)),"",_xll.qlFuturesRateHelperConvexityAdjustment($W21)),_xll.qlSwapRateHelperSpread($W21))</f>
        <v/>
      </c>
      <c r="AA21" s="4" t="str">
        <f>IFERROR(_xll.qlRateHelperEarliestDate(W21,Trigger),"")</f>
        <v/>
      </c>
      <c r="AB21" s="4" t="str">
        <f>IFERROR(_xll.qlRateHelperPillarDate(W21,Trigger),"")</f>
        <v/>
      </c>
      <c r="AC21" s="130" t="e">
        <v>#N/A</v>
      </c>
      <c r="AD21" s="126"/>
      <c r="AH21" s="124"/>
    </row>
    <row r="22" spans="1:34" ht="11.25" customHeight="1" x14ac:dyDescent="0.2">
      <c r="A22" s="57" t="s">
        <v>25</v>
      </c>
      <c r="B22" s="58" t="s">
        <v>42</v>
      </c>
      <c r="C22" s="59" t="s">
        <v>6</v>
      </c>
      <c r="D22" s="59" t="s">
        <v>95</v>
      </c>
      <c r="E22" s="59" t="s">
        <v>7</v>
      </c>
      <c r="F22" s="59" t="s">
        <v>96</v>
      </c>
      <c r="G22" s="59" t="str">
        <f t="shared" si="8"/>
        <v>HkdHibor3M</v>
      </c>
      <c r="H22" s="57" t="str">
        <f t="shared" si="9"/>
        <v>HKDQM3H4Y_Quote</v>
      </c>
      <c r="I22" s="115">
        <v>0</v>
      </c>
      <c r="J22" s="61" t="str">
        <f>_xll.qlSwapRateHelper2(,H22,1,B22,Calendar,D22,E22,F22,G22,I22,C22,Discounting,PillarDate,,Permanent,Trigger,ObjectOverwrite)</f>
        <v>obj_0015a#0001</v>
      </c>
      <c r="K22" s="48"/>
      <c r="L22" s="9" t="str">
        <f t="shared" si="6"/>
        <v>Sw</v>
      </c>
      <c r="M22" s="87" t="str">
        <f t="shared" si="7"/>
        <v>obj_00159#0001</v>
      </c>
      <c r="N22" s="121" t="str">
        <f>IFERROR(_xll.qlRateHelperQuoteName(M22,Trigger),"--")</f>
        <v>HKDQM3H6Y_Quote</v>
      </c>
      <c r="O22" s="91" t="str">
        <f>IFERROR(_xll.qlRateHelperQuoteValue($M22,Trigger),"--")</f>
        <v>--</v>
      </c>
      <c r="P22" s="90" t="b">
        <v>0</v>
      </c>
      <c r="Q22" s="87">
        <v>10</v>
      </c>
      <c r="R22" s="87">
        <v>1</v>
      </c>
      <c r="S22" s="92">
        <f>IFERROR(_xll.qlRateHelperEarliestDate(M22,Trigger),"--")</f>
        <v>42282</v>
      </c>
      <c r="T22" s="92">
        <f>IFERROR(_xll.qlRateHelperPillarDate(M22,Trigger),"--")</f>
        <v>44474</v>
      </c>
      <c r="V22" s="3" t="str">
        <f t="shared" si="4"/>
        <v/>
      </c>
      <c r="W22" s="3" t="e">
        <v>#N/A</v>
      </c>
      <c r="X22" s="3" t="str">
        <f>IFERROR(_xll.qlRateHelperQuoteName(W22,Trigger),"")</f>
        <v/>
      </c>
      <c r="Y22" s="67" t="str">
        <f>IFERROR(_xll.qlRateHelperRate(W22,Trigger),"")</f>
        <v/>
      </c>
      <c r="Z22" s="97" t="str">
        <f>IF(ISERROR(_xll.qlSwapRateHelperSpread($W22)),IF(ISERROR(_xll.qlFuturesRateHelperConvexityAdjustment($W22)),"",_xll.qlFuturesRateHelperConvexityAdjustment($W22)),_xll.qlSwapRateHelperSpread($W22))</f>
        <v/>
      </c>
      <c r="AA22" s="4" t="str">
        <f>IFERROR(_xll.qlRateHelperEarliestDate(W22,Trigger),"")</f>
        <v/>
      </c>
      <c r="AB22" s="4" t="str">
        <f>IFERROR(_xll.qlRateHelperPillarDate(W22,Trigger),"")</f>
        <v/>
      </c>
      <c r="AC22" s="130" t="e">
        <v>#N/A</v>
      </c>
      <c r="AD22" s="126"/>
      <c r="AH22" s="124"/>
    </row>
    <row r="23" spans="1:34" ht="11.25" customHeight="1" x14ac:dyDescent="0.2">
      <c r="A23" s="57" t="s">
        <v>25</v>
      </c>
      <c r="B23" s="58" t="s">
        <v>43</v>
      </c>
      <c r="C23" s="59" t="s">
        <v>6</v>
      </c>
      <c r="D23" s="59" t="s">
        <v>95</v>
      </c>
      <c r="E23" s="59" t="s">
        <v>7</v>
      </c>
      <c r="F23" s="59" t="s">
        <v>96</v>
      </c>
      <c r="G23" s="59" t="str">
        <f t="shared" si="8"/>
        <v>HkdHibor3M</v>
      </c>
      <c r="H23" s="57" t="str">
        <f t="shared" si="9"/>
        <v>HKDQM3H5Y_Quote</v>
      </c>
      <c r="I23" s="115">
        <v>0</v>
      </c>
      <c r="J23" s="61" t="str">
        <f>_xll.qlSwapRateHelper2(,H23,1,B23,Calendar,D23,E23,F23,G23,I23,C23,Discounting,PillarDate,,Permanent,Trigger,ObjectOverwrite)</f>
        <v>obj_0016b#0001</v>
      </c>
      <c r="K23" s="48"/>
      <c r="L23" s="9" t="str">
        <f t="shared" si="6"/>
        <v>Sw</v>
      </c>
      <c r="M23" s="87" t="str">
        <f t="shared" si="7"/>
        <v>obj_0016a#0001</v>
      </c>
      <c r="N23" s="121" t="str">
        <f>IFERROR(_xll.qlRateHelperQuoteName(M23,Trigger),"--")</f>
        <v>HKDQM3H7Y_Quote</v>
      </c>
      <c r="O23" s="91">
        <f>IFERROR(_xll.qlRateHelperQuoteValue($M23,Trigger),"--")</f>
        <v>1.6500000000000001E-2</v>
      </c>
      <c r="P23" s="90" t="b">
        <v>1</v>
      </c>
      <c r="Q23" s="87">
        <v>10</v>
      </c>
      <c r="R23" s="87">
        <v>1</v>
      </c>
      <c r="S23" s="92">
        <f>IFERROR(_xll.qlRateHelperEarliestDate(M23,Trigger),"--")</f>
        <v>42282</v>
      </c>
      <c r="T23" s="92">
        <f>IFERROR(_xll.qlRateHelperPillarDate(M23,Trigger),"--")</f>
        <v>44839</v>
      </c>
      <c r="V23" s="3" t="str">
        <f t="shared" si="4"/>
        <v/>
      </c>
      <c r="W23" s="3" t="e">
        <v>#N/A</v>
      </c>
      <c r="X23" s="3" t="str">
        <f>IFERROR(_xll.qlRateHelperQuoteName(W23,Trigger),"")</f>
        <v/>
      </c>
      <c r="Y23" s="67" t="str">
        <f>IFERROR(_xll.qlRateHelperRate(W23,Trigger),"")</f>
        <v/>
      </c>
      <c r="Z23" s="97" t="str">
        <f>IF(ISERROR(_xll.qlSwapRateHelperSpread($W23)),IF(ISERROR(_xll.qlFuturesRateHelperConvexityAdjustment($W23)),"",_xll.qlFuturesRateHelperConvexityAdjustment($W23)),_xll.qlSwapRateHelperSpread($W23))</f>
        <v/>
      </c>
      <c r="AA23" s="4" t="str">
        <f>IFERROR(_xll.qlRateHelperEarliestDate(W23,Trigger),"")</f>
        <v/>
      </c>
      <c r="AB23" s="4" t="str">
        <f>IFERROR(_xll.qlRateHelperPillarDate(W23,Trigger),"")</f>
        <v/>
      </c>
      <c r="AC23" s="130" t="e">
        <v>#N/A</v>
      </c>
      <c r="AD23" s="126"/>
      <c r="AH23" s="124"/>
    </row>
    <row r="24" spans="1:34" ht="11.25" customHeight="1" x14ac:dyDescent="0.2">
      <c r="A24" s="57" t="s">
        <v>25</v>
      </c>
      <c r="B24" s="58" t="s">
        <v>44</v>
      </c>
      <c r="C24" s="59" t="s">
        <v>6</v>
      </c>
      <c r="D24" s="59" t="s">
        <v>95</v>
      </c>
      <c r="E24" s="59" t="s">
        <v>7</v>
      </c>
      <c r="F24" s="59" t="s">
        <v>96</v>
      </c>
      <c r="G24" s="59" t="str">
        <f t="shared" si="8"/>
        <v>HkdHibor3M</v>
      </c>
      <c r="H24" s="57" t="str">
        <f t="shared" si="9"/>
        <v>HKDQM3H6Y_Quote</v>
      </c>
      <c r="I24" s="115">
        <v>0</v>
      </c>
      <c r="J24" s="61" t="str">
        <f>_xll.qlSwapRateHelper2(,H24,1,B24,Calendar,D24,E24,F24,G24,I24,C24,Discounting,PillarDate,,Permanent,Trigger,ObjectOverwrite)</f>
        <v>obj_00159#0001</v>
      </c>
      <c r="K24" s="48"/>
      <c r="L24" s="9" t="str">
        <f t="shared" si="6"/>
        <v>Sw</v>
      </c>
      <c r="M24" s="87" t="str">
        <f t="shared" si="7"/>
        <v>obj_00158#0001</v>
      </c>
      <c r="N24" s="121" t="str">
        <f>IFERROR(_xll.qlRateHelperQuoteName(M24,Trigger),"--")</f>
        <v>HKDQM3H8Y_Quote</v>
      </c>
      <c r="O24" s="91" t="str">
        <f>IFERROR(_xll.qlRateHelperQuoteValue($M24,Trigger),"--")</f>
        <v>--</v>
      </c>
      <c r="P24" s="90" t="b">
        <v>0</v>
      </c>
      <c r="Q24" s="87">
        <v>10</v>
      </c>
      <c r="R24" s="87">
        <v>1</v>
      </c>
      <c r="S24" s="92">
        <f>IFERROR(_xll.qlRateHelperEarliestDate(M24,Trigger),"--")</f>
        <v>42282</v>
      </c>
      <c r="T24" s="92">
        <f>IFERROR(_xll.qlRateHelperPillarDate(M24,Trigger),"--")</f>
        <v>45204</v>
      </c>
      <c r="V24" s="3" t="str">
        <f t="shared" si="4"/>
        <v/>
      </c>
      <c r="W24" s="3" t="e">
        <v>#N/A</v>
      </c>
      <c r="X24" s="3" t="str">
        <f>IFERROR(_xll.qlRateHelperQuoteName(W24,Trigger),"")</f>
        <v/>
      </c>
      <c r="Y24" s="67" t="str">
        <f>IFERROR(_xll.qlRateHelperRate(W24,Trigger),"")</f>
        <v/>
      </c>
      <c r="Z24" s="97" t="str">
        <f>IF(ISERROR(_xll.qlSwapRateHelperSpread($W24)),IF(ISERROR(_xll.qlFuturesRateHelperConvexityAdjustment($W24)),"",_xll.qlFuturesRateHelperConvexityAdjustment($W24)),_xll.qlSwapRateHelperSpread($W24))</f>
        <v/>
      </c>
      <c r="AA24" s="4" t="str">
        <f>IFERROR(_xll.qlRateHelperEarliestDate(W24,Trigger),"")</f>
        <v/>
      </c>
      <c r="AB24" s="4" t="str">
        <f>IFERROR(_xll.qlRateHelperPillarDate(W24,Trigger),"")</f>
        <v/>
      </c>
      <c r="AC24" s="130" t="e">
        <v>#N/A</v>
      </c>
      <c r="AD24" s="126"/>
      <c r="AH24" s="124"/>
    </row>
    <row r="25" spans="1:34" ht="11.25" customHeight="1" x14ac:dyDescent="0.2">
      <c r="A25" s="57" t="s">
        <v>25</v>
      </c>
      <c r="B25" s="58" t="s">
        <v>45</v>
      </c>
      <c r="C25" s="59" t="s">
        <v>6</v>
      </c>
      <c r="D25" s="59" t="s">
        <v>95</v>
      </c>
      <c r="E25" s="59" t="s">
        <v>7</v>
      </c>
      <c r="F25" s="59" t="s">
        <v>96</v>
      </c>
      <c r="G25" s="59" t="str">
        <f t="shared" si="8"/>
        <v>HkdHibor3M</v>
      </c>
      <c r="H25" s="57" t="str">
        <f t="shared" si="9"/>
        <v>HKDQM3H7Y_Quote</v>
      </c>
      <c r="I25" s="115">
        <v>0</v>
      </c>
      <c r="J25" s="61" t="str">
        <f>_xll.qlSwapRateHelper2(,H25,1,B25,Calendar,D25,E25,F25,G25,I25,C25,Discounting,PillarDate,,Permanent,Trigger,ObjectOverwrite)</f>
        <v>obj_0016a#0001</v>
      </c>
      <c r="K25" s="48"/>
      <c r="L25" s="9" t="str">
        <f t="shared" si="6"/>
        <v>Sw</v>
      </c>
      <c r="M25" s="87" t="str">
        <f t="shared" si="7"/>
        <v>obj_00169#0001</v>
      </c>
      <c r="N25" s="121" t="str">
        <f>IFERROR(_xll.qlRateHelperQuoteName(M25,Trigger),"--")</f>
        <v>HKDQM3H9Y_Quote</v>
      </c>
      <c r="O25" s="91" t="str">
        <f>IFERROR(_xll.qlRateHelperQuoteValue($M25,Trigger),"--")</f>
        <v>--</v>
      </c>
      <c r="P25" s="90" t="b">
        <v>0</v>
      </c>
      <c r="Q25" s="87">
        <v>10</v>
      </c>
      <c r="R25" s="87">
        <v>1</v>
      </c>
      <c r="S25" s="92">
        <f>IFERROR(_xll.qlRateHelperEarliestDate(M25,Trigger),"--")</f>
        <v>42282</v>
      </c>
      <c r="T25" s="92">
        <f>IFERROR(_xll.qlRateHelperPillarDate(M25,Trigger),"--")</f>
        <v>45572</v>
      </c>
      <c r="V25" s="3" t="str">
        <f t="shared" si="4"/>
        <v/>
      </c>
      <c r="W25" s="3" t="e">
        <v>#N/A</v>
      </c>
      <c r="X25" s="3" t="str">
        <f>IFERROR(_xll.qlRateHelperQuoteName(W25,Trigger),"")</f>
        <v/>
      </c>
      <c r="Y25" s="67" t="str">
        <f>IFERROR(_xll.qlRateHelperRate(W25,Trigger),"")</f>
        <v/>
      </c>
      <c r="Z25" s="97" t="str">
        <f>IF(ISERROR(_xll.qlSwapRateHelperSpread($W25)),IF(ISERROR(_xll.qlFuturesRateHelperConvexityAdjustment($W25)),"",_xll.qlFuturesRateHelperConvexityAdjustment($W25)),_xll.qlSwapRateHelperSpread($W25))</f>
        <v/>
      </c>
      <c r="AA25" s="4" t="str">
        <f>IFERROR(_xll.qlRateHelperEarliestDate(W25,Trigger),"")</f>
        <v/>
      </c>
      <c r="AB25" s="4" t="str">
        <f>IFERROR(_xll.qlRateHelperPillarDate(W25,Trigger),"")</f>
        <v/>
      </c>
      <c r="AC25" s="130" t="e">
        <v>#N/A</v>
      </c>
      <c r="AD25" s="126"/>
      <c r="AH25" s="124"/>
    </row>
    <row r="26" spans="1:34" ht="11.25" customHeight="1" x14ac:dyDescent="0.2">
      <c r="A26" s="57" t="s">
        <v>25</v>
      </c>
      <c r="B26" s="58" t="s">
        <v>46</v>
      </c>
      <c r="C26" s="59" t="s">
        <v>6</v>
      </c>
      <c r="D26" s="59" t="s">
        <v>95</v>
      </c>
      <c r="E26" s="59" t="s">
        <v>7</v>
      </c>
      <c r="F26" s="59" t="s">
        <v>96</v>
      </c>
      <c r="G26" s="59" t="str">
        <f t="shared" si="8"/>
        <v>HkdHibor3M</v>
      </c>
      <c r="H26" s="57" t="str">
        <f t="shared" si="9"/>
        <v>HKDQM3H8Y_Quote</v>
      </c>
      <c r="I26" s="115">
        <v>0</v>
      </c>
      <c r="J26" s="61" t="str">
        <f>_xll.qlSwapRateHelper2(,H26,1,B26,Calendar,D26,E26,F26,G26,I26,C26,Discounting,PillarDate,,Permanent,Trigger,ObjectOverwrite)</f>
        <v>obj_00158#0001</v>
      </c>
      <c r="K26" s="48"/>
      <c r="L26" s="9" t="str">
        <f t="shared" si="6"/>
        <v>Sw</v>
      </c>
      <c r="M26" s="87" t="str">
        <f t="shared" si="7"/>
        <v>obj_00157#0001</v>
      </c>
      <c r="N26" s="121" t="str">
        <f>IFERROR(_xll.qlRateHelperQuoteName(M26,Trigger),"--")</f>
        <v>HKDQM3H10Y_Quote</v>
      </c>
      <c r="O26" s="91">
        <f>IFERROR(_xll.qlRateHelperQuoteValue($M26,Trigger),"--")</f>
        <v>1.9E-2</v>
      </c>
      <c r="P26" s="90" t="b">
        <v>1</v>
      </c>
      <c r="Q26" s="87">
        <v>10</v>
      </c>
      <c r="R26" s="87">
        <v>1</v>
      </c>
      <c r="S26" s="92">
        <f>IFERROR(_xll.qlRateHelperEarliestDate(M26,Trigger),"--")</f>
        <v>42282</v>
      </c>
      <c r="T26" s="92">
        <f>IFERROR(_xll.qlRateHelperPillarDate(M26,Trigger),"--")</f>
        <v>45936</v>
      </c>
      <c r="V26" s="3" t="str">
        <f t="shared" si="4"/>
        <v/>
      </c>
      <c r="W26" s="3" t="e">
        <v>#N/A</v>
      </c>
      <c r="X26" s="3" t="str">
        <f>IFERROR(_xll.qlRateHelperQuoteName(W26,Trigger),"")</f>
        <v/>
      </c>
      <c r="Y26" s="67" t="str">
        <f>IFERROR(_xll.qlRateHelperRate(W26,Trigger),"")</f>
        <v/>
      </c>
      <c r="Z26" s="97" t="str">
        <f>IF(ISERROR(_xll.qlSwapRateHelperSpread($W26)),IF(ISERROR(_xll.qlFuturesRateHelperConvexityAdjustment($W26)),"",_xll.qlFuturesRateHelperConvexityAdjustment($W26)),_xll.qlSwapRateHelperSpread($W26))</f>
        <v/>
      </c>
      <c r="AA26" s="4" t="str">
        <f>IFERROR(_xll.qlRateHelperEarliestDate(W26,Trigger),"")</f>
        <v/>
      </c>
      <c r="AB26" s="4" t="str">
        <f>IFERROR(_xll.qlRateHelperPillarDate(W26,Trigger),"")</f>
        <v/>
      </c>
      <c r="AC26" s="130" t="e">
        <v>#N/A</v>
      </c>
      <c r="AD26" s="126"/>
      <c r="AH26" s="124"/>
    </row>
    <row r="27" spans="1:34" ht="11.25" customHeight="1" x14ac:dyDescent="0.2">
      <c r="A27" s="57" t="s">
        <v>25</v>
      </c>
      <c r="B27" s="58" t="s">
        <v>47</v>
      </c>
      <c r="C27" s="59" t="s">
        <v>6</v>
      </c>
      <c r="D27" s="59" t="s">
        <v>95</v>
      </c>
      <c r="E27" s="59" t="s">
        <v>7</v>
      </c>
      <c r="F27" s="59" t="s">
        <v>96</v>
      </c>
      <c r="G27" s="59" t="str">
        <f t="shared" si="8"/>
        <v>HkdHibor3M</v>
      </c>
      <c r="H27" s="57" t="str">
        <f t="shared" si="9"/>
        <v>HKDQM3H9Y_Quote</v>
      </c>
      <c r="I27" s="115">
        <v>0</v>
      </c>
      <c r="J27" s="61" t="str">
        <f>_xll.qlSwapRateHelper2(,H27,1,B27,Calendar,D27,E27,F27,G27,I27,C27,Discounting,PillarDate,,Permanent,Trigger,ObjectOverwrite)</f>
        <v>obj_00169#0001</v>
      </c>
      <c r="K27" s="48"/>
      <c r="L27" s="9" t="str">
        <f t="shared" si="6"/>
        <v>Sw</v>
      </c>
      <c r="M27" s="87" t="str">
        <f t="shared" si="7"/>
        <v>obj_00168#0001</v>
      </c>
      <c r="N27" s="121" t="str">
        <f>IFERROR(_xll.qlRateHelperQuoteName(M27,Trigger),"--")</f>
        <v>HKDQM3H11Y_Quote</v>
      </c>
      <c r="O27" s="91" t="str">
        <f>IFERROR(_xll.qlRateHelperQuoteValue($M27,Trigger),"--")</f>
        <v>--</v>
      </c>
      <c r="P27" s="90" t="b">
        <v>0</v>
      </c>
      <c r="Q27" s="87">
        <v>10</v>
      </c>
      <c r="R27" s="87">
        <v>1</v>
      </c>
      <c r="S27" s="92">
        <f>IFERROR(_xll.qlRateHelperEarliestDate(M27,Trigger),"--")</f>
        <v>42282</v>
      </c>
      <c r="T27" s="92">
        <f>IFERROR(_xll.qlRateHelperPillarDate(M27,Trigger),"--")</f>
        <v>46300</v>
      </c>
      <c r="V27" s="3" t="str">
        <f t="shared" si="4"/>
        <v/>
      </c>
      <c r="W27" s="3" t="e">
        <v>#N/A</v>
      </c>
      <c r="X27" s="3" t="str">
        <f>IFERROR(_xll.qlRateHelperQuoteName(W27,Trigger),"")</f>
        <v/>
      </c>
      <c r="Y27" s="67" t="str">
        <f>IFERROR(_xll.qlRateHelperRate(W27,Trigger),"")</f>
        <v/>
      </c>
      <c r="Z27" s="97" t="str">
        <f>IF(ISERROR(_xll.qlSwapRateHelperSpread($W27)),IF(ISERROR(_xll.qlFuturesRateHelperConvexityAdjustment($W27)),"",_xll.qlFuturesRateHelperConvexityAdjustment($W27)),_xll.qlSwapRateHelperSpread($W27))</f>
        <v/>
      </c>
      <c r="AA27" s="4" t="str">
        <f>IFERROR(_xll.qlRateHelperEarliestDate(W27,Trigger),"")</f>
        <v/>
      </c>
      <c r="AB27" s="4" t="str">
        <f>IFERROR(_xll.qlRateHelperPillarDate(W27,Trigger),"")</f>
        <v/>
      </c>
      <c r="AC27" s="130" t="e">
        <v>#N/A</v>
      </c>
      <c r="AD27" s="126"/>
      <c r="AH27" s="124"/>
    </row>
    <row r="28" spans="1:34" ht="11.25" customHeight="1" x14ac:dyDescent="0.2">
      <c r="A28" s="57" t="s">
        <v>25</v>
      </c>
      <c r="B28" s="58" t="s">
        <v>48</v>
      </c>
      <c r="C28" s="59" t="s">
        <v>6</v>
      </c>
      <c r="D28" s="59" t="s">
        <v>95</v>
      </c>
      <c r="E28" s="59" t="s">
        <v>7</v>
      </c>
      <c r="F28" s="59" t="s">
        <v>96</v>
      </c>
      <c r="G28" s="59" t="str">
        <f t="shared" si="8"/>
        <v>HkdHibor3M</v>
      </c>
      <c r="H28" s="57" t="str">
        <f t="shared" si="9"/>
        <v>HKDQM3H10Y_Quote</v>
      </c>
      <c r="I28" s="115">
        <v>0</v>
      </c>
      <c r="J28" s="61" t="str">
        <f>_xll.qlSwapRateHelper2(,H28,1,B28,Calendar,D28,E28,F28,G28,I28,C28,Discounting,PillarDate,,Permanent,Trigger,ObjectOverwrite)</f>
        <v>obj_00157#0001</v>
      </c>
      <c r="K28" s="48"/>
      <c r="L28" s="9" t="str">
        <f t="shared" si="6"/>
        <v>Sw</v>
      </c>
      <c r="M28" s="87" t="str">
        <f t="shared" si="7"/>
        <v>obj_00156#0001</v>
      </c>
      <c r="N28" s="121" t="str">
        <f>IFERROR(_xll.qlRateHelperQuoteName(M28,Trigger),"--")</f>
        <v>HKDQM3H12Y_Quote</v>
      </c>
      <c r="O28" s="91">
        <f>IFERROR(_xll.qlRateHelperQuoteValue($M28,Trigger),"--")</f>
        <v>1.9699999999999999E-2</v>
      </c>
      <c r="P28" s="90" t="b">
        <v>1</v>
      </c>
      <c r="Q28" s="87">
        <v>10</v>
      </c>
      <c r="R28" s="87">
        <v>1</v>
      </c>
      <c r="S28" s="92">
        <f>IFERROR(_xll.qlRateHelperEarliestDate(M28,Trigger),"--")</f>
        <v>42282</v>
      </c>
      <c r="T28" s="92">
        <f>IFERROR(_xll.qlRateHelperPillarDate(M28,Trigger),"--")</f>
        <v>46665</v>
      </c>
      <c r="V28" s="3" t="str">
        <f t="shared" si="4"/>
        <v/>
      </c>
      <c r="W28" s="3" t="e">
        <v>#N/A</v>
      </c>
      <c r="X28" s="3" t="str">
        <f>IFERROR(_xll.qlRateHelperQuoteName(W28,Trigger),"")</f>
        <v/>
      </c>
      <c r="Y28" s="67" t="str">
        <f>IFERROR(_xll.qlRateHelperRate(W28,Trigger),"")</f>
        <v/>
      </c>
      <c r="Z28" s="97" t="str">
        <f>IF(ISERROR(_xll.qlSwapRateHelperSpread($W28)),IF(ISERROR(_xll.qlFuturesRateHelperConvexityAdjustment($W28)),"",_xll.qlFuturesRateHelperConvexityAdjustment($W28)),_xll.qlSwapRateHelperSpread($W28))</f>
        <v/>
      </c>
      <c r="AA28" s="4" t="str">
        <f>IFERROR(_xll.qlRateHelperEarliestDate(W28,Trigger),"")</f>
        <v/>
      </c>
      <c r="AB28" s="4" t="str">
        <f>IFERROR(_xll.qlRateHelperPillarDate(W28,Trigger),"")</f>
        <v/>
      </c>
      <c r="AC28" s="130" t="e">
        <v>#N/A</v>
      </c>
      <c r="AD28" s="126"/>
      <c r="AH28" s="124"/>
    </row>
    <row r="29" spans="1:34" ht="11.25" customHeight="1" x14ac:dyDescent="0.2">
      <c r="A29" s="57" t="s">
        <v>25</v>
      </c>
      <c r="B29" s="58" t="s">
        <v>75</v>
      </c>
      <c r="C29" s="59" t="s">
        <v>6</v>
      </c>
      <c r="D29" s="59" t="s">
        <v>95</v>
      </c>
      <c r="E29" s="59" t="s">
        <v>7</v>
      </c>
      <c r="F29" s="59" t="s">
        <v>96</v>
      </c>
      <c r="G29" s="59" t="str">
        <f t="shared" si="8"/>
        <v>HkdHibor3M</v>
      </c>
      <c r="H29" s="57" t="str">
        <f t="shared" si="9"/>
        <v>HKDQM3H11Y_Quote</v>
      </c>
      <c r="I29" s="115">
        <v>0</v>
      </c>
      <c r="J29" s="61" t="str">
        <f>_xll.qlSwapRateHelper2(,H29,1,B29,Calendar,D29,E29,F29,G29,I29,C29,Discounting,PillarDate,,Permanent,Trigger,ObjectOverwrite)</f>
        <v>obj_00168#0001</v>
      </c>
      <c r="K29" s="48"/>
      <c r="L29" s="9" t="str">
        <f t="shared" si="6"/>
        <v>Sw</v>
      </c>
      <c r="M29" s="87" t="str">
        <f t="shared" si="7"/>
        <v>obj_00166#0001</v>
      </c>
      <c r="N29" s="121" t="str">
        <f>IFERROR(_xll.qlRateHelperQuoteName(M29,Trigger),"--")</f>
        <v>HKDQM3H13Y_Quote</v>
      </c>
      <c r="O29" s="91" t="str">
        <f>IFERROR(_xll.qlRateHelperQuoteValue($M29,Trigger),"--")</f>
        <v>--</v>
      </c>
      <c r="P29" s="90" t="b">
        <v>0</v>
      </c>
      <c r="Q29" s="87">
        <v>10</v>
      </c>
      <c r="R29" s="87">
        <v>1</v>
      </c>
      <c r="S29" s="92">
        <f>IFERROR(_xll.qlRateHelperEarliestDate(M29,Trigger),"--")</f>
        <v>42282</v>
      </c>
      <c r="T29" s="92">
        <f>IFERROR(_xll.qlRateHelperPillarDate(M29,Trigger),"--")</f>
        <v>47031</v>
      </c>
      <c r="V29" s="3" t="str">
        <f t="shared" si="4"/>
        <v/>
      </c>
      <c r="W29" s="3" t="e">
        <v>#N/A</v>
      </c>
      <c r="X29" s="3" t="str">
        <f>IFERROR(_xll.qlRateHelperQuoteName(W29,Trigger),"")</f>
        <v/>
      </c>
      <c r="Y29" s="67" t="str">
        <f>IFERROR(_xll.qlRateHelperRate(W29,Trigger),"")</f>
        <v/>
      </c>
      <c r="Z29" s="97" t="str">
        <f>IF(ISERROR(_xll.qlSwapRateHelperSpread($W29)),IF(ISERROR(_xll.qlFuturesRateHelperConvexityAdjustment($W29)),"",_xll.qlFuturesRateHelperConvexityAdjustment($W29)),_xll.qlSwapRateHelperSpread($W29))</f>
        <v/>
      </c>
      <c r="AA29" s="4" t="str">
        <f>IFERROR(_xll.qlRateHelperEarliestDate(W29,Trigger),"")</f>
        <v/>
      </c>
      <c r="AB29" s="4" t="str">
        <f>IFERROR(_xll.qlRateHelperPillarDate(W29,Trigger),"")</f>
        <v/>
      </c>
      <c r="AC29" s="130" t="e">
        <v>#N/A</v>
      </c>
      <c r="AD29" s="126"/>
      <c r="AH29" s="124"/>
    </row>
    <row r="30" spans="1:34" ht="11.25" customHeight="1" x14ac:dyDescent="0.2">
      <c r="A30" s="57" t="s">
        <v>25</v>
      </c>
      <c r="B30" s="58" t="s">
        <v>49</v>
      </c>
      <c r="C30" s="59" t="s">
        <v>6</v>
      </c>
      <c r="D30" s="59" t="s">
        <v>95</v>
      </c>
      <c r="E30" s="59" t="s">
        <v>7</v>
      </c>
      <c r="F30" s="59" t="s">
        <v>96</v>
      </c>
      <c r="G30" s="59" t="str">
        <f t="shared" si="8"/>
        <v>HkdHibor3M</v>
      </c>
      <c r="H30" s="57" t="str">
        <f t="shared" si="9"/>
        <v>HKDQM3H12Y_Quote</v>
      </c>
      <c r="I30" s="115">
        <v>0</v>
      </c>
      <c r="J30" s="61" t="str">
        <f>_xll.qlSwapRateHelper2(,H30,1,B30,Calendar,D30,E30,F30,G30,I30,C30,Discounting,PillarDate,,Permanent,Trigger,ObjectOverwrite)</f>
        <v>obj_00156#0001</v>
      </c>
      <c r="K30" s="48"/>
      <c r="L30" s="9" t="str">
        <f t="shared" si="6"/>
        <v>Sw</v>
      </c>
      <c r="M30" s="87" t="str">
        <f t="shared" si="7"/>
        <v>obj_00155#0001</v>
      </c>
      <c r="N30" s="121" t="str">
        <f>IFERROR(_xll.qlRateHelperQuoteName(M30,Trigger),"--")</f>
        <v>HKDQM3H14Y_Quote</v>
      </c>
      <c r="O30" s="91" t="str">
        <f>IFERROR(_xll.qlRateHelperQuoteValue($M30,Trigger),"--")</f>
        <v>--</v>
      </c>
      <c r="P30" s="90" t="b">
        <v>0</v>
      </c>
      <c r="Q30" s="87">
        <v>10</v>
      </c>
      <c r="R30" s="87">
        <v>1</v>
      </c>
      <c r="S30" s="92">
        <f>IFERROR(_xll.qlRateHelperEarliestDate(M30,Trigger),"--")</f>
        <v>42282</v>
      </c>
      <c r="T30" s="92">
        <f>IFERROR(_xll.qlRateHelperPillarDate(M30,Trigger),"--")</f>
        <v>47396</v>
      </c>
      <c r="V30" s="3" t="str">
        <f t="shared" si="4"/>
        <v/>
      </c>
      <c r="W30" s="3" t="e">
        <v>#N/A</v>
      </c>
      <c r="X30" s="3" t="str">
        <f>IFERROR(_xll.qlRateHelperQuoteName(W30,Trigger),"")</f>
        <v/>
      </c>
      <c r="Y30" s="67" t="str">
        <f>IFERROR(_xll.qlRateHelperRate(W30,Trigger),"")</f>
        <v/>
      </c>
      <c r="Z30" s="97" t="str">
        <f>IF(ISERROR(_xll.qlSwapRateHelperSpread($W30)),IF(ISERROR(_xll.qlFuturesRateHelperConvexityAdjustment($W30)),"",_xll.qlFuturesRateHelperConvexityAdjustment($W30)),_xll.qlSwapRateHelperSpread($W30))</f>
        <v/>
      </c>
      <c r="AA30" s="4" t="str">
        <f>IFERROR(_xll.qlRateHelperEarliestDate(W30,Trigger),"")</f>
        <v/>
      </c>
      <c r="AB30" s="4" t="str">
        <f>IFERROR(_xll.qlRateHelperPillarDate(W30,Trigger),"")</f>
        <v/>
      </c>
      <c r="AC30" s="130" t="e">
        <v>#N/A</v>
      </c>
      <c r="AD30" s="126"/>
      <c r="AH30" s="124"/>
    </row>
    <row r="31" spans="1:34" ht="11.25" customHeight="1" x14ac:dyDescent="0.2">
      <c r="A31" s="57" t="s">
        <v>25</v>
      </c>
      <c r="B31" s="58" t="s">
        <v>76</v>
      </c>
      <c r="C31" s="59" t="s">
        <v>6</v>
      </c>
      <c r="D31" s="59" t="s">
        <v>95</v>
      </c>
      <c r="E31" s="59" t="s">
        <v>7</v>
      </c>
      <c r="F31" s="59" t="s">
        <v>96</v>
      </c>
      <c r="G31" s="59" t="str">
        <f t="shared" si="8"/>
        <v>HkdHibor3M</v>
      </c>
      <c r="H31" s="57" t="str">
        <f t="shared" si="9"/>
        <v>HKDQM3H13Y_Quote</v>
      </c>
      <c r="I31" s="115">
        <v>0</v>
      </c>
      <c r="J31" s="61" t="str">
        <f>_xll.qlSwapRateHelper2(,H31,1,B31,Calendar,D31,E31,F31,G31,I31,C31,Discounting,PillarDate,,Permanent,Trigger,ObjectOverwrite)</f>
        <v>obj_00166#0001</v>
      </c>
      <c r="K31" s="48"/>
      <c r="L31" s="9" t="str">
        <f t="shared" si="6"/>
        <v>Sw</v>
      </c>
      <c r="M31" s="87" t="str">
        <f t="shared" si="7"/>
        <v>obj_00165#0001</v>
      </c>
      <c r="N31" s="121" t="str">
        <f>IFERROR(_xll.qlRateHelperQuoteName(M31,Trigger),"--")</f>
        <v>HKDQM3H15Y_Quote</v>
      </c>
      <c r="O31" s="91">
        <f>IFERROR(_xll.qlRateHelperQuoteValue($M31,Trigger),"--")</f>
        <v>2.0400000000000001E-2</v>
      </c>
      <c r="P31" s="90" t="b">
        <v>1</v>
      </c>
      <c r="Q31" s="87">
        <v>10</v>
      </c>
      <c r="R31" s="87">
        <v>1</v>
      </c>
      <c r="S31" s="92">
        <f>IFERROR(_xll.qlRateHelperEarliestDate(M31,Trigger),"--")</f>
        <v>42282</v>
      </c>
      <c r="T31" s="92">
        <f>IFERROR(_xll.qlRateHelperPillarDate(M31,Trigger),"--")</f>
        <v>47763</v>
      </c>
      <c r="V31" s="3" t="str">
        <f t="shared" si="4"/>
        <v/>
      </c>
      <c r="W31" s="3" t="e">
        <v>#N/A</v>
      </c>
      <c r="X31" s="3" t="str">
        <f>IFERROR(_xll.qlRateHelperQuoteName(W31,Trigger),"")</f>
        <v/>
      </c>
      <c r="Y31" s="67" t="str">
        <f>IFERROR(_xll.qlRateHelperRate(W31,Trigger),"")</f>
        <v/>
      </c>
      <c r="Z31" s="97" t="str">
        <f>IF(ISERROR(_xll.qlSwapRateHelperSpread($W31)),IF(ISERROR(_xll.qlFuturesRateHelperConvexityAdjustment($W31)),"",_xll.qlFuturesRateHelperConvexityAdjustment($W31)),_xll.qlSwapRateHelperSpread($W31))</f>
        <v/>
      </c>
      <c r="AA31" s="4" t="str">
        <f>IFERROR(_xll.qlRateHelperEarliestDate(W31,Trigger),"")</f>
        <v/>
      </c>
      <c r="AB31" s="4" t="str">
        <f>IFERROR(_xll.qlRateHelperPillarDate(W31,Trigger),"")</f>
        <v/>
      </c>
      <c r="AC31" s="130" t="e">
        <v>#N/A</v>
      </c>
      <c r="AD31" s="126"/>
      <c r="AH31" s="124"/>
    </row>
    <row r="32" spans="1:34" ht="11.25" customHeight="1" x14ac:dyDescent="0.2">
      <c r="A32" s="57" t="s">
        <v>25</v>
      </c>
      <c r="B32" s="58" t="s">
        <v>77</v>
      </c>
      <c r="C32" s="59" t="s">
        <v>6</v>
      </c>
      <c r="D32" s="59" t="s">
        <v>95</v>
      </c>
      <c r="E32" s="59" t="s">
        <v>7</v>
      </c>
      <c r="F32" s="59" t="s">
        <v>96</v>
      </c>
      <c r="G32" s="59" t="str">
        <f t="shared" si="8"/>
        <v>HkdHibor3M</v>
      </c>
      <c r="H32" s="57" t="str">
        <f t="shared" si="9"/>
        <v>HKDQM3H14Y_Quote</v>
      </c>
      <c r="I32" s="115">
        <v>0</v>
      </c>
      <c r="J32" s="61" t="str">
        <f>_xll.qlSwapRateHelper2(,H32,1,B32,Calendar,D32,E32,F32,G32,I32,C32,Discounting,PillarDate,,Permanent,Trigger,ObjectOverwrite)</f>
        <v>obj_00155#0001</v>
      </c>
      <c r="K32" s="48"/>
      <c r="L32" s="9" t="str">
        <f t="shared" si="6"/>
        <v>Sw</v>
      </c>
      <c r="M32" s="87" t="str">
        <f t="shared" si="7"/>
        <v>obj_00154#0001</v>
      </c>
      <c r="N32" s="121" t="str">
        <f>IFERROR(_xll.qlRateHelperQuoteName(M32,Trigger),"--")</f>
        <v>HKDQM3H16Y_Quote</v>
      </c>
      <c r="O32" s="91" t="str">
        <f>IFERROR(_xll.qlRateHelperQuoteValue($M32,Trigger),"--")</f>
        <v>--</v>
      </c>
      <c r="P32" s="90" t="b">
        <v>0</v>
      </c>
      <c r="Q32" s="87">
        <v>10</v>
      </c>
      <c r="R32" s="87">
        <v>1</v>
      </c>
      <c r="S32" s="92">
        <f>IFERROR(_xll.qlRateHelperEarliestDate(M32,Trigger),"--")</f>
        <v>42282</v>
      </c>
      <c r="T32" s="92">
        <f>IFERROR(_xll.qlRateHelperPillarDate(M32,Trigger),"--")</f>
        <v>48127</v>
      </c>
      <c r="V32" s="3" t="str">
        <f t="shared" si="4"/>
        <v/>
      </c>
      <c r="W32" s="3" t="e">
        <v>#N/A</v>
      </c>
      <c r="X32" s="3" t="str">
        <f>IFERROR(_xll.qlRateHelperQuoteName(W32,Trigger),"")</f>
        <v/>
      </c>
      <c r="Y32" s="67" t="str">
        <f>IFERROR(_xll.qlRateHelperRate(W32,Trigger),"")</f>
        <v/>
      </c>
      <c r="Z32" s="97" t="str">
        <f>IF(ISERROR(_xll.qlSwapRateHelperSpread($W32)),IF(ISERROR(_xll.qlFuturesRateHelperConvexityAdjustment($W32)),"",_xll.qlFuturesRateHelperConvexityAdjustment($W32)),_xll.qlSwapRateHelperSpread($W32))</f>
        <v/>
      </c>
      <c r="AA32" s="4" t="str">
        <f>IFERROR(_xll.qlRateHelperEarliestDate(W32,Trigger),"")</f>
        <v/>
      </c>
      <c r="AB32" s="4" t="str">
        <f>IFERROR(_xll.qlRateHelperPillarDate(W32,Trigger),"")</f>
        <v/>
      </c>
      <c r="AC32" s="130" t="e">
        <v>#N/A</v>
      </c>
      <c r="AD32" s="126"/>
    </row>
    <row r="33" spans="1:30" ht="11.25" customHeight="1" x14ac:dyDescent="0.2">
      <c r="A33" s="57" t="s">
        <v>25</v>
      </c>
      <c r="B33" s="58" t="s">
        <v>50</v>
      </c>
      <c r="C33" s="59" t="s">
        <v>6</v>
      </c>
      <c r="D33" s="59" t="s">
        <v>95</v>
      </c>
      <c r="E33" s="59" t="s">
        <v>7</v>
      </c>
      <c r="F33" s="59" t="s">
        <v>96</v>
      </c>
      <c r="G33" s="59" t="str">
        <f t="shared" si="8"/>
        <v>HkdHibor3M</v>
      </c>
      <c r="H33" s="57" t="str">
        <f t="shared" si="9"/>
        <v>HKDQM3H15Y_Quote</v>
      </c>
      <c r="I33" s="115">
        <v>0</v>
      </c>
      <c r="J33" s="61" t="str">
        <f>_xll.qlSwapRateHelper2(,H33,1,B33,Calendar,D33,E33,F33,G33,I33,C33,Discounting,PillarDate,,Permanent,Trigger,ObjectOverwrite)</f>
        <v>obj_00165#0001</v>
      </c>
      <c r="K33" s="48"/>
      <c r="L33" s="9" t="str">
        <f t="shared" si="6"/>
        <v>Sw</v>
      </c>
      <c r="M33" s="87" t="str">
        <f t="shared" si="7"/>
        <v>obj_00164#0001</v>
      </c>
      <c r="N33" s="121" t="str">
        <f>IFERROR(_xll.qlRateHelperQuoteName(M33,Trigger),"--")</f>
        <v>HKDQM3H17Y_Quote</v>
      </c>
      <c r="O33" s="91" t="str">
        <f>IFERROR(_xll.qlRateHelperQuoteValue($M33,Trigger),"--")</f>
        <v>--</v>
      </c>
      <c r="P33" s="90" t="b">
        <v>0</v>
      </c>
      <c r="Q33" s="87">
        <v>10</v>
      </c>
      <c r="R33" s="87">
        <v>1</v>
      </c>
      <c r="S33" s="92">
        <f>IFERROR(_xll.qlRateHelperEarliestDate(M33,Trigger),"--")</f>
        <v>42282</v>
      </c>
      <c r="T33" s="92">
        <f>IFERROR(_xll.qlRateHelperPillarDate(M33,Trigger),"--")</f>
        <v>48492</v>
      </c>
      <c r="V33" s="3" t="str">
        <f t="shared" si="4"/>
        <v/>
      </c>
      <c r="W33" s="3" t="e">
        <v>#N/A</v>
      </c>
      <c r="X33" s="3" t="str">
        <f>IFERROR(_xll.qlRateHelperQuoteName(W33,Trigger),"")</f>
        <v/>
      </c>
      <c r="Y33" s="67" t="str">
        <f>IFERROR(_xll.qlRateHelperRate(W33,Trigger),"")</f>
        <v/>
      </c>
      <c r="Z33" s="97" t="str">
        <f>IF(ISERROR(_xll.qlSwapRateHelperSpread($W33)),IF(ISERROR(_xll.qlFuturesRateHelperConvexityAdjustment($W33)),"",_xll.qlFuturesRateHelperConvexityAdjustment($W33)),_xll.qlSwapRateHelperSpread($W33))</f>
        <v/>
      </c>
      <c r="AA33" s="4" t="str">
        <f>IFERROR(_xll.qlRateHelperEarliestDate(W33,Trigger),"")</f>
        <v/>
      </c>
      <c r="AB33" s="4" t="str">
        <f>IFERROR(_xll.qlRateHelperPillarDate(W33,Trigger),"")</f>
        <v/>
      </c>
      <c r="AC33" s="130" t="e">
        <v>#N/A</v>
      </c>
      <c r="AD33" s="126"/>
    </row>
    <row r="34" spans="1:30" ht="11.25" customHeight="1" x14ac:dyDescent="0.2">
      <c r="A34" s="57" t="s">
        <v>25</v>
      </c>
      <c r="B34" s="58" t="s">
        <v>78</v>
      </c>
      <c r="C34" s="59" t="s">
        <v>6</v>
      </c>
      <c r="D34" s="59" t="s">
        <v>95</v>
      </c>
      <c r="E34" s="59" t="s">
        <v>7</v>
      </c>
      <c r="F34" s="59" t="s">
        <v>96</v>
      </c>
      <c r="G34" s="59" t="str">
        <f t="shared" si="8"/>
        <v>HkdHibor3M</v>
      </c>
      <c r="H34" s="57" t="str">
        <f t="shared" si="9"/>
        <v>HKDQM3H16Y_Quote</v>
      </c>
      <c r="I34" s="115">
        <v>0</v>
      </c>
      <c r="J34" s="61" t="str">
        <f>_xll.qlSwapRateHelper2(,H34,1,B34,Calendar,D34,E34,F34,G34,I34,C34,Discounting,PillarDate,,Permanent,Trigger,ObjectOverwrite)</f>
        <v>obj_00154#0001</v>
      </c>
      <c r="K34" s="48"/>
      <c r="L34" s="9" t="str">
        <f t="shared" si="6"/>
        <v>Sw</v>
      </c>
      <c r="M34" s="87" t="str">
        <f t="shared" si="7"/>
        <v>obj_00153#0001</v>
      </c>
      <c r="N34" s="121" t="str">
        <f>IFERROR(_xll.qlRateHelperQuoteName(M34,Trigger),"--")</f>
        <v>HKDQM3H18Y_Quote</v>
      </c>
      <c r="O34" s="91" t="str">
        <f>IFERROR(_xll.qlRateHelperQuoteValue($M34,Trigger),"--")</f>
        <v>--</v>
      </c>
      <c r="P34" s="90" t="b">
        <v>0</v>
      </c>
      <c r="Q34" s="87">
        <v>10</v>
      </c>
      <c r="R34" s="87">
        <v>1</v>
      </c>
      <c r="S34" s="92">
        <f>IFERROR(_xll.qlRateHelperEarliestDate(M34,Trigger),"--")</f>
        <v>42282</v>
      </c>
      <c r="T34" s="92">
        <f>IFERROR(_xll.qlRateHelperPillarDate(M34,Trigger),"--")</f>
        <v>48857</v>
      </c>
      <c r="V34" s="3" t="str">
        <f t="shared" si="4"/>
        <v/>
      </c>
      <c r="W34" s="3" t="e">
        <v>#N/A</v>
      </c>
      <c r="X34" s="3" t="str">
        <f>IFERROR(_xll.qlRateHelperQuoteName(W34,Trigger),"")</f>
        <v/>
      </c>
      <c r="Y34" s="67" t="str">
        <f>IFERROR(_xll.qlRateHelperRate(W34,Trigger),"")</f>
        <v/>
      </c>
      <c r="Z34" s="97" t="str">
        <f>IF(ISERROR(_xll.qlSwapRateHelperSpread($W34)),IF(ISERROR(_xll.qlFuturesRateHelperConvexityAdjustment($W34)),"",_xll.qlFuturesRateHelperConvexityAdjustment($W34)),_xll.qlSwapRateHelperSpread($W34))</f>
        <v/>
      </c>
      <c r="AA34" s="4" t="str">
        <f>IFERROR(_xll.qlRateHelperEarliestDate(W34,Trigger),"")</f>
        <v/>
      </c>
      <c r="AB34" s="4" t="str">
        <f>IFERROR(_xll.qlRateHelperPillarDate(W34,Trigger),"")</f>
        <v/>
      </c>
      <c r="AC34" s="130" t="e">
        <v>#N/A</v>
      </c>
      <c r="AD34" s="126"/>
    </row>
    <row r="35" spans="1:30" ht="11.25" customHeight="1" x14ac:dyDescent="0.2">
      <c r="A35" s="57" t="s">
        <v>25</v>
      </c>
      <c r="B35" s="58" t="s">
        <v>79</v>
      </c>
      <c r="C35" s="59" t="s">
        <v>6</v>
      </c>
      <c r="D35" s="59" t="s">
        <v>95</v>
      </c>
      <c r="E35" s="59" t="s">
        <v>7</v>
      </c>
      <c r="F35" s="59" t="s">
        <v>96</v>
      </c>
      <c r="G35" s="59" t="str">
        <f t="shared" si="8"/>
        <v>HkdHibor3M</v>
      </c>
      <c r="H35" s="57" t="str">
        <f t="shared" si="9"/>
        <v>HKDQM3H17Y_Quote</v>
      </c>
      <c r="I35" s="115">
        <v>0</v>
      </c>
      <c r="J35" s="61" t="str">
        <f>_xll.qlSwapRateHelper2(,H35,1,B35,Calendar,D35,E35,F35,G35,I35,C35,Discounting,PillarDate,,Permanent,Trigger,ObjectOverwrite)</f>
        <v>obj_00164#0001</v>
      </c>
      <c r="K35" s="48"/>
      <c r="L35" s="9" t="str">
        <f t="shared" si="6"/>
        <v>Sw</v>
      </c>
      <c r="M35" s="87" t="str">
        <f t="shared" si="7"/>
        <v>obj_00163#0001</v>
      </c>
      <c r="N35" s="121" t="str">
        <f>IFERROR(_xll.qlRateHelperQuoteName(M35,Trigger),"--")</f>
        <v>HKDQM3H19Y_Quote</v>
      </c>
      <c r="O35" s="91" t="str">
        <f>IFERROR(_xll.qlRateHelperQuoteValue($M35,Trigger),"--")</f>
        <v>--</v>
      </c>
      <c r="P35" s="90" t="b">
        <v>0</v>
      </c>
      <c r="Q35" s="87">
        <v>10</v>
      </c>
      <c r="R35" s="87">
        <v>1</v>
      </c>
      <c r="S35" s="92">
        <f>IFERROR(_xll.qlRateHelperEarliestDate(M35,Trigger),"--")</f>
        <v>42282</v>
      </c>
      <c r="T35" s="92">
        <f>IFERROR(_xll.qlRateHelperPillarDate(M35,Trigger),"--")</f>
        <v>49222</v>
      </c>
      <c r="V35" s="3" t="str">
        <f t="shared" si="4"/>
        <v/>
      </c>
      <c r="W35" s="3" t="e">
        <v>#N/A</v>
      </c>
      <c r="X35" s="3" t="str">
        <f>IFERROR(_xll.qlRateHelperQuoteName(W35,Trigger),"")</f>
        <v/>
      </c>
      <c r="Y35" s="67" t="str">
        <f>IFERROR(_xll.qlRateHelperRate(W35,Trigger),"")</f>
        <v/>
      </c>
      <c r="Z35" s="97" t="str">
        <f>IF(ISERROR(_xll.qlSwapRateHelperSpread($W35)),IF(ISERROR(_xll.qlFuturesRateHelperConvexityAdjustment($W35)),"",_xll.qlFuturesRateHelperConvexityAdjustment($W35)),_xll.qlSwapRateHelperSpread($W35))</f>
        <v/>
      </c>
      <c r="AA35" s="4" t="str">
        <f>IFERROR(_xll.qlRateHelperEarliestDate(W35,Trigger),"")</f>
        <v/>
      </c>
      <c r="AB35" s="4" t="str">
        <f>IFERROR(_xll.qlRateHelperPillarDate(W35,Trigger),"")</f>
        <v/>
      </c>
      <c r="AC35" s="130" t="e">
        <v>#N/A</v>
      </c>
      <c r="AD35" s="126"/>
    </row>
    <row r="36" spans="1:30" ht="11.25" customHeight="1" x14ac:dyDescent="0.2">
      <c r="A36" s="57" t="s">
        <v>25</v>
      </c>
      <c r="B36" s="58" t="s">
        <v>80</v>
      </c>
      <c r="C36" s="59" t="s">
        <v>6</v>
      </c>
      <c r="D36" s="59" t="s">
        <v>95</v>
      </c>
      <c r="E36" s="59" t="s">
        <v>7</v>
      </c>
      <c r="F36" s="59" t="s">
        <v>96</v>
      </c>
      <c r="G36" s="59" t="str">
        <f t="shared" si="8"/>
        <v>HkdHibor3M</v>
      </c>
      <c r="H36" s="57" t="str">
        <f t="shared" si="9"/>
        <v>HKDQM3H18Y_Quote</v>
      </c>
      <c r="I36" s="115">
        <v>0</v>
      </c>
      <c r="J36" s="61" t="str">
        <f>_xll.qlSwapRateHelper2(,H36,1,B36,Calendar,D36,E36,F36,G36,I36,C36,Discounting,PillarDate,,Permanent,Trigger,ObjectOverwrite)</f>
        <v>obj_00153#0001</v>
      </c>
      <c r="K36" s="48"/>
      <c r="L36" s="9" t="str">
        <f t="shared" si="6"/>
        <v>Sw</v>
      </c>
      <c r="M36" s="87" t="str">
        <f t="shared" si="7"/>
        <v>obj_00152#0001</v>
      </c>
      <c r="N36" s="121" t="str">
        <f>IFERROR(_xll.qlRateHelperQuoteName(M36,Trigger),"--")</f>
        <v>HKDQM3H20Y_Quote</v>
      </c>
      <c r="O36" s="91">
        <f>IFERROR(_xll.qlRateHelperQuoteValue($M36,Trigger),"--")</f>
        <v>2.3E-2</v>
      </c>
      <c r="P36" s="90" t="b">
        <v>1</v>
      </c>
      <c r="Q36" s="87">
        <v>10</v>
      </c>
      <c r="R36" s="87">
        <v>1</v>
      </c>
      <c r="S36" s="92">
        <f>IFERROR(_xll.qlRateHelperEarliestDate(M36,Trigger),"--")</f>
        <v>42282</v>
      </c>
      <c r="T36" s="92">
        <f>IFERROR(_xll.qlRateHelperPillarDate(M36,Trigger),"--")</f>
        <v>49587</v>
      </c>
      <c r="V36" s="3" t="str">
        <f t="shared" si="4"/>
        <v/>
      </c>
      <c r="W36" s="3" t="e">
        <v>#N/A</v>
      </c>
      <c r="X36" s="3" t="str">
        <f>IFERROR(_xll.qlRateHelperQuoteName(W36,Trigger),"")</f>
        <v/>
      </c>
      <c r="Y36" s="67" t="str">
        <f>IFERROR(_xll.qlRateHelperRate(W36,Trigger),"")</f>
        <v/>
      </c>
      <c r="Z36" s="97" t="str">
        <f>IF(ISERROR(_xll.qlSwapRateHelperSpread($W36)),IF(ISERROR(_xll.qlFuturesRateHelperConvexityAdjustment($W36)),"",_xll.qlFuturesRateHelperConvexityAdjustment($W36)),_xll.qlSwapRateHelperSpread($W36))</f>
        <v/>
      </c>
      <c r="AA36" s="4" t="str">
        <f>IFERROR(_xll.qlRateHelperEarliestDate(W36,Trigger),"")</f>
        <v/>
      </c>
      <c r="AB36" s="4" t="str">
        <f>IFERROR(_xll.qlRateHelperPillarDate(W36,Trigger),"")</f>
        <v/>
      </c>
      <c r="AC36" s="130" t="e">
        <v>#N/A</v>
      </c>
      <c r="AD36" s="126"/>
    </row>
    <row r="37" spans="1:30" ht="11.25" customHeight="1" x14ac:dyDescent="0.2">
      <c r="A37" s="57" t="s">
        <v>25</v>
      </c>
      <c r="B37" s="58" t="s">
        <v>81</v>
      </c>
      <c r="C37" s="59" t="s">
        <v>6</v>
      </c>
      <c r="D37" s="59" t="s">
        <v>95</v>
      </c>
      <c r="E37" s="59" t="s">
        <v>7</v>
      </c>
      <c r="F37" s="59" t="s">
        <v>96</v>
      </c>
      <c r="G37" s="59" t="str">
        <f t="shared" si="8"/>
        <v>HkdHibor3M</v>
      </c>
      <c r="H37" s="57" t="str">
        <f t="shared" si="9"/>
        <v>HKDQM3H19Y_Quote</v>
      </c>
      <c r="I37" s="115">
        <v>0</v>
      </c>
      <c r="J37" s="61" t="str">
        <f>_xll.qlSwapRateHelper2(,H37,1,B37,Calendar,D37,E37,F37,G37,I37,C37,Discounting,PillarDate,,Permanent,Trigger,ObjectOverwrite)</f>
        <v>obj_00163#0001</v>
      </c>
      <c r="K37" s="48"/>
      <c r="L37" s="9" t="str">
        <f t="shared" si="6"/>
        <v>Sw</v>
      </c>
      <c r="M37" s="87" t="str">
        <f t="shared" si="7"/>
        <v>obj_00161#0001</v>
      </c>
      <c r="N37" s="121" t="str">
        <f>IFERROR(_xll.qlRateHelperQuoteName(M37,Trigger),"--")</f>
        <v>HKDQM3H25Y_Quote</v>
      </c>
      <c r="O37" s="91" t="str">
        <f>IFERROR(_xll.qlRateHelperQuoteValue($M37,Trigger),"--")</f>
        <v>--</v>
      </c>
      <c r="P37" s="90" t="b">
        <v>0</v>
      </c>
      <c r="Q37" s="87">
        <v>10</v>
      </c>
      <c r="R37" s="87">
        <v>1</v>
      </c>
      <c r="S37" s="92">
        <f>IFERROR(_xll.qlRateHelperEarliestDate(M37,Trigger),"--")</f>
        <v>42282</v>
      </c>
      <c r="T37" s="92">
        <f>IFERROR(_xll.qlRateHelperPillarDate(M37,Trigger),"--")</f>
        <v>51414</v>
      </c>
      <c r="V37" s="3" t="str">
        <f t="shared" si="4"/>
        <v/>
      </c>
      <c r="W37" s="3" t="e">
        <v>#N/A</v>
      </c>
      <c r="X37" s="3" t="str">
        <f>IFERROR(_xll.qlRateHelperQuoteName(W37,Trigger),"")</f>
        <v/>
      </c>
      <c r="Y37" s="67" t="str">
        <f>IFERROR(_xll.qlRateHelperRate(W37,Trigger),"")</f>
        <v/>
      </c>
      <c r="Z37" s="97" t="str">
        <f>IF(ISERROR(_xll.qlSwapRateHelperSpread($W37)),IF(ISERROR(_xll.qlFuturesRateHelperConvexityAdjustment($W37)),"",_xll.qlFuturesRateHelperConvexityAdjustment($W37)),_xll.qlSwapRateHelperSpread($W37))</f>
        <v/>
      </c>
      <c r="AA37" s="4" t="str">
        <f>IFERROR(_xll.qlRateHelperEarliestDate(W37,Trigger),"")</f>
        <v/>
      </c>
      <c r="AB37" s="4" t="str">
        <f>IFERROR(_xll.qlRateHelperPillarDate(W37,Trigger),"")</f>
        <v/>
      </c>
      <c r="AC37" s="130" t="e">
        <v>#N/A</v>
      </c>
      <c r="AD37" s="126"/>
    </row>
    <row r="38" spans="1:30" ht="11.25" customHeight="1" x14ac:dyDescent="0.2">
      <c r="A38" s="57" t="s">
        <v>25</v>
      </c>
      <c r="B38" s="58" t="s">
        <v>51</v>
      </c>
      <c r="C38" s="59" t="s">
        <v>6</v>
      </c>
      <c r="D38" s="59" t="s">
        <v>95</v>
      </c>
      <c r="E38" s="59" t="s">
        <v>7</v>
      </c>
      <c r="F38" s="59" t="s">
        <v>96</v>
      </c>
      <c r="G38" s="59" t="str">
        <f t="shared" si="8"/>
        <v>HkdHibor3M</v>
      </c>
      <c r="H38" s="57" t="str">
        <f t="shared" si="9"/>
        <v>HKDQM3H20Y_Quote</v>
      </c>
      <c r="I38" s="115">
        <v>0</v>
      </c>
      <c r="J38" s="61" t="str">
        <f>_xll.qlSwapRateHelper2(,H38,1,B38,Calendar,D38,E38,F38,G38,I38,C38,Discounting,PillarDate,,Permanent,Trigger,ObjectOverwrite)</f>
        <v>obj_00152#0001</v>
      </c>
      <c r="K38" s="48"/>
      <c r="L38" s="9" t="str">
        <f t="shared" si="6"/>
        <v>Sw</v>
      </c>
      <c r="M38" s="87" t="str">
        <f t="shared" si="7"/>
        <v>obj_00151#0001</v>
      </c>
      <c r="N38" s="121" t="str">
        <f>IFERROR(_xll.qlRateHelperQuoteName(M38,Trigger),"--")</f>
        <v>HKDQM3H30Y_Quote</v>
      </c>
      <c r="O38" s="91" t="str">
        <f>IFERROR(_xll.qlRateHelperQuoteValue($M38,Trigger),"--")</f>
        <v>--</v>
      </c>
      <c r="P38" s="90" t="b">
        <v>0</v>
      </c>
      <c r="Q38" s="87">
        <v>10</v>
      </c>
      <c r="R38" s="87">
        <v>1</v>
      </c>
      <c r="S38" s="92">
        <f>IFERROR(_xll.qlRateHelperEarliestDate(M38,Trigger),"--")</f>
        <v>42282</v>
      </c>
      <c r="T38" s="92">
        <f>IFERROR(_xll.qlRateHelperPillarDate(M38,Trigger),"--")</f>
        <v>53240</v>
      </c>
      <c r="V38" s="3" t="str">
        <f t="shared" si="4"/>
        <v/>
      </c>
      <c r="W38" s="3" t="e">
        <v>#N/A</v>
      </c>
      <c r="X38" s="3" t="str">
        <f>IFERROR(_xll.qlRateHelperQuoteName(W38,Trigger),"")</f>
        <v/>
      </c>
      <c r="Y38" s="67" t="str">
        <f>IFERROR(_xll.qlRateHelperRate(W38,Trigger),"")</f>
        <v/>
      </c>
      <c r="Z38" s="97" t="str">
        <f>IF(ISERROR(_xll.qlSwapRateHelperSpread($W38)),IF(ISERROR(_xll.qlFuturesRateHelperConvexityAdjustment($W38)),"",_xll.qlFuturesRateHelperConvexityAdjustment($W38)),_xll.qlSwapRateHelperSpread($W38))</f>
        <v/>
      </c>
      <c r="AA38" s="4" t="str">
        <f>IFERROR(_xll.qlRateHelperEarliestDate(W38,Trigger),"")</f>
        <v/>
      </c>
      <c r="AB38" s="4" t="str">
        <f>IFERROR(_xll.qlRateHelperPillarDate(W38,Trigger),"")</f>
        <v/>
      </c>
      <c r="AC38" s="130" t="e">
        <v>#N/A</v>
      </c>
      <c r="AD38" s="126"/>
    </row>
    <row r="39" spans="1:30" ht="11.25" customHeight="1" x14ac:dyDescent="0.2">
      <c r="A39" s="57" t="s">
        <v>25</v>
      </c>
      <c r="B39" s="58" t="s">
        <v>52</v>
      </c>
      <c r="C39" s="59" t="s">
        <v>6</v>
      </c>
      <c r="D39" s="59" t="s">
        <v>95</v>
      </c>
      <c r="E39" s="59" t="s">
        <v>7</v>
      </c>
      <c r="F39" s="59" t="s">
        <v>96</v>
      </c>
      <c r="G39" s="59" t="str">
        <f t="shared" si="8"/>
        <v>HkdHibor3M</v>
      </c>
      <c r="H39" s="57" t="str">
        <f t="shared" si="9"/>
        <v>HKDQM3H25Y_Quote</v>
      </c>
      <c r="I39" s="115">
        <v>0</v>
      </c>
      <c r="J39" s="61" t="str">
        <f>_xll.qlSwapRateHelper2(,H39,1,B39,Calendar,D39,E39,F39,G39,I39,C39,Discounting,PillarDate,,Permanent,Trigger,ObjectOverwrite)</f>
        <v>obj_00161#0001</v>
      </c>
      <c r="L39" s="9" t="str">
        <f t="shared" si="6"/>
        <v>Sw</v>
      </c>
      <c r="M39" s="87" t="str">
        <f t="shared" si="7"/>
        <v>obj_00160#0001</v>
      </c>
      <c r="N39" s="121" t="str">
        <f>IFERROR(_xll.qlRateHelperQuoteName(M39,Trigger),"--")</f>
        <v>HKDQM3H35Y_Quote</v>
      </c>
      <c r="O39" s="91" t="str">
        <f>IFERROR(_xll.qlRateHelperQuoteValue($M39,Trigger),"--")</f>
        <v>--</v>
      </c>
      <c r="P39" s="90" t="b">
        <v>0</v>
      </c>
      <c r="Q39" s="87">
        <v>10</v>
      </c>
      <c r="R39" s="87">
        <v>1</v>
      </c>
      <c r="S39" s="92">
        <f>IFERROR(_xll.qlRateHelperEarliestDate(M39,Trigger),"--")</f>
        <v>42282</v>
      </c>
      <c r="T39" s="92">
        <f>IFERROR(_xll.qlRateHelperPillarDate(M39,Trigger),"--")</f>
        <v>55066</v>
      </c>
      <c r="V39" s="3" t="str">
        <f t="shared" si="4"/>
        <v/>
      </c>
      <c r="W39" s="3" t="e">
        <v>#N/A</v>
      </c>
      <c r="X39" s="3" t="str">
        <f>IFERROR(_xll.qlRateHelperQuoteName(W39,Trigger),"")</f>
        <v/>
      </c>
      <c r="Y39" s="67" t="str">
        <f>IFERROR(_xll.qlRateHelperRate(W39,Trigger),"")</f>
        <v/>
      </c>
      <c r="Z39" s="97" t="str">
        <f>IF(ISERROR(_xll.qlSwapRateHelperSpread($W39)),IF(ISERROR(_xll.qlFuturesRateHelperConvexityAdjustment($W39)),"",_xll.qlFuturesRateHelperConvexityAdjustment($W39)),_xll.qlSwapRateHelperSpread($W39))</f>
        <v/>
      </c>
      <c r="AA39" s="4" t="str">
        <f>IFERROR(_xll.qlRateHelperEarliestDate(W39,Trigger),"")</f>
        <v/>
      </c>
      <c r="AB39" s="4" t="str">
        <f>IFERROR(_xll.qlRateHelperPillarDate(W39,Trigger),"")</f>
        <v/>
      </c>
      <c r="AC39" s="130" t="e">
        <v>#N/A</v>
      </c>
      <c r="AD39" s="126"/>
    </row>
    <row r="40" spans="1:30" ht="11.25" customHeight="1" x14ac:dyDescent="0.2">
      <c r="A40" s="57" t="s">
        <v>25</v>
      </c>
      <c r="B40" s="58" t="s">
        <v>53</v>
      </c>
      <c r="C40" s="59" t="s">
        <v>6</v>
      </c>
      <c r="D40" s="59" t="s">
        <v>95</v>
      </c>
      <c r="E40" s="59" t="s">
        <v>7</v>
      </c>
      <c r="F40" s="59" t="s">
        <v>96</v>
      </c>
      <c r="G40" s="59" t="str">
        <f t="shared" si="8"/>
        <v>HkdHibor3M</v>
      </c>
      <c r="H40" s="57" t="str">
        <f t="shared" si="9"/>
        <v>HKDQM3H30Y_Quote</v>
      </c>
      <c r="I40" s="115">
        <v>0</v>
      </c>
      <c r="J40" s="61" t="str">
        <f>_xll.qlSwapRateHelper2(,H40,1,B40,Calendar,D40,E40,F40,G40,I40,C40,Discounting,PillarDate,,Permanent,Trigger,ObjectOverwrite)</f>
        <v>obj_00151#0001</v>
      </c>
      <c r="L40" s="9" t="str">
        <f t="shared" si="6"/>
        <v>Sw</v>
      </c>
      <c r="M40" s="87" t="str">
        <f t="shared" si="7"/>
        <v>obj_00150#0001</v>
      </c>
      <c r="N40" s="121" t="str">
        <f>IFERROR(_xll.qlRateHelperQuoteName(M40,Trigger),"--")</f>
        <v>HKDQM3H40Y_Quote</v>
      </c>
      <c r="O40" s="91" t="str">
        <f>IFERROR(_xll.qlRateHelperQuoteValue($M40,Trigger),"--")</f>
        <v>--</v>
      </c>
      <c r="P40" s="90" t="b">
        <v>0</v>
      </c>
      <c r="Q40" s="87">
        <v>10</v>
      </c>
      <c r="R40" s="87">
        <v>1</v>
      </c>
      <c r="S40" s="92">
        <f>IFERROR(_xll.qlRateHelperEarliestDate(M40,Trigger),"--")</f>
        <v>42282</v>
      </c>
      <c r="T40" s="92">
        <f>IFERROR(_xll.qlRateHelperPillarDate(M40,Trigger),"--")</f>
        <v>56892</v>
      </c>
      <c r="V40" s="3" t="str">
        <f t="shared" si="4"/>
        <v/>
      </c>
      <c r="W40" s="3" t="e">
        <v>#N/A</v>
      </c>
      <c r="X40" s="3" t="str">
        <f>IFERROR(_xll.qlRateHelperQuoteName(W40,Trigger),"")</f>
        <v/>
      </c>
      <c r="Y40" s="67" t="str">
        <f>IFERROR(_xll.qlRateHelperRate(W40,Trigger),"")</f>
        <v/>
      </c>
      <c r="Z40" s="97" t="str">
        <f>IF(ISERROR(_xll.qlSwapRateHelperSpread($W40)),IF(ISERROR(_xll.qlFuturesRateHelperConvexityAdjustment($W40)),"",_xll.qlFuturesRateHelperConvexityAdjustment($W40)),_xll.qlSwapRateHelperSpread($W40))</f>
        <v/>
      </c>
      <c r="AA40" s="4" t="str">
        <f>IFERROR(_xll.qlRateHelperEarliestDate(W40,Trigger),"")</f>
        <v/>
      </c>
      <c r="AB40" s="4" t="str">
        <f>IFERROR(_xll.qlRateHelperPillarDate(W40,Trigger),"")</f>
        <v/>
      </c>
      <c r="AC40" s="130" t="e">
        <v>#N/A</v>
      </c>
      <c r="AD40" s="126"/>
    </row>
    <row r="41" spans="1:30" ht="11.25" customHeight="1" x14ac:dyDescent="0.2">
      <c r="A41" s="57" t="s">
        <v>25</v>
      </c>
      <c r="B41" s="58" t="s">
        <v>54</v>
      </c>
      <c r="C41" s="59" t="s">
        <v>6</v>
      </c>
      <c r="D41" s="59" t="s">
        <v>95</v>
      </c>
      <c r="E41" s="59" t="s">
        <v>7</v>
      </c>
      <c r="F41" s="59" t="s">
        <v>96</v>
      </c>
      <c r="G41" s="59" t="str">
        <f t="shared" si="8"/>
        <v>HkdHibor3M</v>
      </c>
      <c r="H41" s="57" t="str">
        <f t="shared" si="9"/>
        <v>HKDQM3H35Y_Quote</v>
      </c>
      <c r="I41" s="115">
        <v>0</v>
      </c>
      <c r="J41" s="61" t="str">
        <f>_xll.qlSwapRateHelper2(,H41,1,B41,Calendar,D41,E41,F41,G41,I41,C41,Discounting,PillarDate,,Permanent,Trigger,ObjectOverwrite)</f>
        <v>obj_00160#0001</v>
      </c>
      <c r="L41" s="9" t="str">
        <f t="shared" si="6"/>
        <v>Sw</v>
      </c>
      <c r="M41" s="87" t="str">
        <f t="shared" si="7"/>
        <v>obj_0015f#0001</v>
      </c>
      <c r="N41" s="121" t="str">
        <f>IFERROR(_xll.qlRateHelperQuoteName(M41,Trigger),"--")</f>
        <v>HKDQM3H50Y_Quote</v>
      </c>
      <c r="O41" s="91" t="str">
        <f>IFERROR(_xll.qlRateHelperQuoteValue($M41,Trigger),"--")</f>
        <v>--</v>
      </c>
      <c r="P41" s="90" t="b">
        <v>0</v>
      </c>
      <c r="Q41" s="87">
        <v>10</v>
      </c>
      <c r="R41" s="87">
        <v>1</v>
      </c>
      <c r="S41" s="92">
        <f>IFERROR(_xll.qlRateHelperEarliestDate(M41,Trigger),"--")</f>
        <v>42282</v>
      </c>
      <c r="T41" s="92">
        <f>IFERROR(_xll.qlRateHelperPillarDate(M41,Trigger),"--")</f>
        <v>60545</v>
      </c>
      <c r="V41" s="3" t="str">
        <f t="shared" si="4"/>
        <v/>
      </c>
      <c r="W41" s="3" t="e">
        <v>#N/A</v>
      </c>
      <c r="X41" s="3" t="str">
        <f>IFERROR(_xll.qlRateHelperQuoteName(W41,Trigger),"")</f>
        <v/>
      </c>
      <c r="Y41" s="67" t="str">
        <f>IFERROR(_xll.qlRateHelperRate(W41,Trigger),"")</f>
        <v/>
      </c>
      <c r="Z41" s="97" t="str">
        <f>IF(ISERROR(_xll.qlSwapRateHelperSpread($W41)),IF(ISERROR(_xll.qlFuturesRateHelperConvexityAdjustment($W41)),"",_xll.qlFuturesRateHelperConvexityAdjustment($W41)),_xll.qlSwapRateHelperSpread($W41))</f>
        <v/>
      </c>
      <c r="AA41" s="4" t="str">
        <f>IFERROR(_xll.qlRateHelperEarliestDate(W41,Trigger),"")</f>
        <v/>
      </c>
      <c r="AB41" s="4" t="str">
        <f>IFERROR(_xll.qlRateHelperPillarDate(W41,Trigger),"")</f>
        <v/>
      </c>
      <c r="AC41" s="130" t="e">
        <v>#N/A</v>
      </c>
      <c r="AD41" s="126"/>
    </row>
    <row r="42" spans="1:30" ht="11.25" customHeight="1" x14ac:dyDescent="0.2">
      <c r="A42" s="57" t="s">
        <v>25</v>
      </c>
      <c r="B42" s="58" t="s">
        <v>55</v>
      </c>
      <c r="C42" s="59" t="s">
        <v>6</v>
      </c>
      <c r="D42" s="59" t="s">
        <v>95</v>
      </c>
      <c r="E42" s="59" t="s">
        <v>7</v>
      </c>
      <c r="F42" s="59" t="s">
        <v>96</v>
      </c>
      <c r="G42" s="59" t="str">
        <f t="shared" si="8"/>
        <v>HkdHibor3M</v>
      </c>
      <c r="H42" s="57" t="str">
        <f t="shared" si="9"/>
        <v>HKDQM3H40Y_Quote</v>
      </c>
      <c r="I42" s="115">
        <v>0</v>
      </c>
      <c r="J42" s="61" t="str">
        <f>_xll.qlSwapRateHelper2(,H42,1,B42,Calendar,D42,E42,F42,G42,I42,C42,Discounting,PillarDate,,Permanent,Trigger,ObjectOverwrite)</f>
        <v>obj_00150#0001</v>
      </c>
      <c r="L42" s="10" t="str">
        <f>A44</f>
        <v>Sw</v>
      </c>
      <c r="M42" s="88" t="str">
        <f>IF(ISBLANK(J44),"--",J44)</f>
        <v>obj_0014f#0001</v>
      </c>
      <c r="N42" s="122" t="str">
        <f>IFERROR(_xll.qlRateHelperQuoteName(M42,Trigger),"--")</f>
        <v>HKDQM3H60Y_Quote</v>
      </c>
      <c r="O42" s="94" t="str">
        <f>IFERROR(_xll.qlRateHelperQuoteValue($M42,Trigger),"--")</f>
        <v>--</v>
      </c>
      <c r="P42" s="93" t="b">
        <v>0</v>
      </c>
      <c r="Q42" s="88">
        <v>10</v>
      </c>
      <c r="R42" s="88">
        <v>1</v>
      </c>
      <c r="S42" s="95">
        <f>IFERROR(_xll.qlRateHelperEarliestDate(M42,Trigger),"--")</f>
        <v>42282</v>
      </c>
      <c r="T42" s="95">
        <f>IFERROR(_xll.qlRateHelperPillarDate(M42,Trigger),"--")</f>
        <v>64199</v>
      </c>
      <c r="V42" s="5" t="str">
        <f t="shared" si="4"/>
        <v/>
      </c>
      <c r="W42" s="5" t="e">
        <v>#N/A</v>
      </c>
      <c r="X42" s="5" t="str">
        <f>IFERROR(_xll.qlRateHelperQuoteName(W42,Trigger),"")</f>
        <v/>
      </c>
      <c r="Y42" s="72" t="str">
        <f>IFERROR(_xll.qlRateHelperRate(W42,Trigger),"")</f>
        <v/>
      </c>
      <c r="Z42" s="98" t="str">
        <f>IF(ISERROR(_xll.qlSwapRateHelperSpread($W42)),IF(ISERROR(_xll.qlFuturesRateHelperConvexityAdjustment($W42)),"",_xll.qlFuturesRateHelperConvexityAdjustment($W42)),_xll.qlSwapRateHelperSpread($W42))</f>
        <v/>
      </c>
      <c r="AA42" s="11" t="str">
        <f>IFERROR(_xll.qlRateHelperEarliestDate(W42,Trigger),"")</f>
        <v/>
      </c>
      <c r="AB42" s="11" t="str">
        <f>IFERROR(_xll.qlRateHelperPillarDate(W42,Trigger),"")</f>
        <v/>
      </c>
      <c r="AC42" s="131" t="e">
        <v>#N/A</v>
      </c>
      <c r="AD42" s="126"/>
    </row>
    <row r="43" spans="1:30" ht="11.25" customHeight="1" x14ac:dyDescent="0.2">
      <c r="A43" s="57" t="s">
        <v>25</v>
      </c>
      <c r="B43" s="58" t="s">
        <v>56</v>
      </c>
      <c r="C43" s="59" t="s">
        <v>6</v>
      </c>
      <c r="D43" s="59" t="s">
        <v>95</v>
      </c>
      <c r="E43" s="59" t="s">
        <v>7</v>
      </c>
      <c r="F43" s="59" t="s">
        <v>96</v>
      </c>
      <c r="G43" s="59" t="str">
        <f t="shared" si="8"/>
        <v>HkdHibor3M</v>
      </c>
      <c r="H43" s="57" t="str">
        <f t="shared" si="9"/>
        <v>HKDQM3H50Y_Quote</v>
      </c>
      <c r="I43" s="115">
        <v>0</v>
      </c>
      <c r="J43" s="61" t="str">
        <f>_xll.qlSwapRateHelper2(,H43,1,B43,Calendar,D43,E43,F43,G43,I43,C43,Discounting,PillarDate,,Permanent,Trigger,ObjectOverwrite)</f>
        <v>obj_0015f#0001</v>
      </c>
      <c r="AD43" s="126"/>
    </row>
    <row r="44" spans="1:30" ht="11.25" customHeight="1" x14ac:dyDescent="0.2">
      <c r="A44" s="1" t="s">
        <v>25</v>
      </c>
      <c r="B44" s="7" t="s">
        <v>82</v>
      </c>
      <c r="C44" s="6" t="s">
        <v>6</v>
      </c>
      <c r="D44" s="6" t="s">
        <v>95</v>
      </c>
      <c r="E44" s="6" t="s">
        <v>7</v>
      </c>
      <c r="F44" s="6" t="s">
        <v>96</v>
      </c>
      <c r="G44" s="6" t="str">
        <f t="shared" si="8"/>
        <v>HkdHibor3M</v>
      </c>
      <c r="H44" s="1" t="str">
        <f t="shared" si="9"/>
        <v>HKDQM3H60Y_Quote</v>
      </c>
      <c r="I44" s="128">
        <v>0</v>
      </c>
      <c r="J44" s="2" t="str">
        <f>_xll.qlSwapRateHelper2(,H44,1,B44,Calendar,D44,E44,F44,G44,I44,C44,Discounting,PillarDate,,Permanent,Trigger,ObjectOverwrite)</f>
        <v>obj_0014f#0001</v>
      </c>
      <c r="AD44" s="126"/>
    </row>
    <row r="45" spans="1:30" ht="11.25" customHeight="1" x14ac:dyDescent="0.2">
      <c r="AD45" s="126"/>
    </row>
    <row r="46" spans="1:30" ht="11.25" customHeight="1" x14ac:dyDescent="0.2">
      <c r="AD46" s="126"/>
    </row>
    <row r="47" spans="1:30" ht="11.25" customHeight="1" x14ac:dyDescent="0.2">
      <c r="AD47" s="126"/>
    </row>
    <row r="48" spans="1:30" ht="11.25" customHeight="1" x14ac:dyDescent="0.2">
      <c r="AD48" s="126"/>
    </row>
    <row r="49" spans="30:30" ht="11.25" customHeight="1" x14ac:dyDescent="0.2">
      <c r="AD49" s="126"/>
    </row>
    <row r="50" spans="30:30" ht="11.25" customHeight="1" x14ac:dyDescent="0.2">
      <c r="AD50" s="126"/>
    </row>
    <row r="51" spans="30:30" ht="11.25" customHeight="1" x14ac:dyDescent="0.2">
      <c r="AD51" s="126"/>
    </row>
    <row r="52" spans="30:30" ht="11.25" customHeight="1" x14ac:dyDescent="0.2">
      <c r="AD52" s="126"/>
    </row>
    <row r="53" spans="30:30" ht="11.25" customHeight="1" x14ac:dyDescent="0.2">
      <c r="AD53" s="126"/>
    </row>
    <row r="54" spans="30:30" ht="11.25" customHeight="1" x14ac:dyDescent="0.2">
      <c r="AD54" s="126"/>
    </row>
    <row r="55" spans="30:30" ht="11.25" customHeight="1" x14ac:dyDescent="0.2">
      <c r="AD55" s="126"/>
    </row>
    <row r="56" spans="30:30" ht="11.25" customHeight="1" x14ac:dyDescent="0.2">
      <c r="AD56" s="126"/>
    </row>
    <row r="57" spans="30:30" ht="11.25" customHeight="1" x14ac:dyDescent="0.2">
      <c r="AD57" s="126"/>
    </row>
    <row r="58" spans="30:30" ht="11.25" customHeight="1" x14ac:dyDescent="0.2">
      <c r="AD58" s="126"/>
    </row>
    <row r="59" spans="30:30" ht="11.25" customHeight="1" x14ac:dyDescent="0.2">
      <c r="AD59" s="126"/>
    </row>
    <row r="60" spans="30:30" ht="11.25" customHeight="1" x14ac:dyDescent="0.2">
      <c r="AD60" s="126"/>
    </row>
    <row r="61" spans="30:30" ht="11.25" customHeight="1" x14ac:dyDescent="0.2">
      <c r="AD61" s="126"/>
    </row>
    <row r="62" spans="30:30" ht="11.25" customHeight="1" x14ac:dyDescent="0.2">
      <c r="AD62" s="126"/>
    </row>
    <row r="63" spans="30:30" ht="11.25" customHeight="1" x14ac:dyDescent="0.2">
      <c r="AD63" s="126"/>
    </row>
    <row r="64" spans="30:30" ht="11.25" customHeight="1" x14ac:dyDescent="0.2">
      <c r="AD64" s="126"/>
    </row>
    <row r="65" spans="30:30" ht="11.25" customHeight="1" x14ac:dyDescent="0.2">
      <c r="AD65" s="126"/>
    </row>
    <row r="66" spans="30:30" ht="11.25" customHeight="1" x14ac:dyDescent="0.2">
      <c r="AD66" s="126"/>
    </row>
    <row r="67" spans="30:30" ht="11.25" customHeight="1" x14ac:dyDescent="0.2">
      <c r="AD67" s="126"/>
    </row>
    <row r="68" spans="30:30" ht="11.25" customHeight="1" x14ac:dyDescent="0.2">
      <c r="AD68" s="126"/>
    </row>
    <row r="69" spans="30:30" ht="11.25" customHeight="1" x14ac:dyDescent="0.2">
      <c r="AD69" s="126"/>
    </row>
    <row r="70" spans="30:30" ht="11.25" customHeight="1" x14ac:dyDescent="0.2">
      <c r="AD70" s="126"/>
    </row>
    <row r="71" spans="30:30" ht="11.25" customHeight="1" x14ac:dyDescent="0.2">
      <c r="AD71" s="126"/>
    </row>
    <row r="72" spans="30:30" ht="11.25" customHeight="1" x14ac:dyDescent="0.2">
      <c r="AD72" s="126"/>
    </row>
    <row r="73" spans="30:30" ht="11.25" customHeight="1" x14ac:dyDescent="0.2">
      <c r="AD73" s="126"/>
    </row>
    <row r="74" spans="30:30" ht="11.25" customHeight="1" x14ac:dyDescent="0.2">
      <c r="AD74" s="126"/>
    </row>
    <row r="75" spans="30:30" ht="11.25" customHeight="1" x14ac:dyDescent="0.2">
      <c r="AD75" s="126"/>
    </row>
    <row r="76" spans="30:30" ht="11.25" customHeight="1" x14ac:dyDescent="0.2">
      <c r="AD76" s="126"/>
    </row>
    <row r="77" spans="30:30" ht="11.25" customHeight="1" x14ac:dyDescent="0.2">
      <c r="AD77" s="126"/>
    </row>
    <row r="78" spans="30:30" ht="11.25" customHeight="1" x14ac:dyDescent="0.2">
      <c r="AD78" s="126"/>
    </row>
    <row r="79" spans="30:30" ht="11.25" customHeight="1" x14ac:dyDescent="0.2">
      <c r="AD79" s="126"/>
    </row>
    <row r="80" spans="30:30" ht="11.25" customHeight="1" x14ac:dyDescent="0.2">
      <c r="AD80" s="126"/>
    </row>
    <row r="81" spans="11:30" x14ac:dyDescent="0.2">
      <c r="AD81" s="126"/>
    </row>
    <row r="82" spans="11:30" x14ac:dyDescent="0.2">
      <c r="AD82" s="126"/>
    </row>
    <row r="83" spans="11:30" x14ac:dyDescent="0.2">
      <c r="AD83" s="126"/>
    </row>
    <row r="84" spans="11:30" x14ac:dyDescent="0.2">
      <c r="AD84" s="126"/>
    </row>
    <row r="85" spans="11:30" x14ac:dyDescent="0.2">
      <c r="AD85" s="126"/>
    </row>
    <row r="86" spans="11:30" x14ac:dyDescent="0.2">
      <c r="AD86" s="126"/>
    </row>
    <row r="87" spans="11:30" x14ac:dyDescent="0.2">
      <c r="AD87" s="126"/>
    </row>
    <row r="88" spans="11:30" x14ac:dyDescent="0.2">
      <c r="K88" s="47" t="s">
        <v>34</v>
      </c>
      <c r="AD88" s="126"/>
    </row>
    <row r="89" spans="11:30" x14ac:dyDescent="0.2">
      <c r="AD89" s="126"/>
    </row>
    <row r="90" spans="11:30" x14ac:dyDescent="0.2">
      <c r="AD90" s="126"/>
    </row>
    <row r="91" spans="11:30" x14ac:dyDescent="0.2">
      <c r="AD91" s="126"/>
    </row>
    <row r="92" spans="11:30" x14ac:dyDescent="0.2">
      <c r="AD92" s="126"/>
    </row>
    <row r="93" spans="11:30" x14ac:dyDescent="0.2">
      <c r="AD93" s="126"/>
    </row>
    <row r="94" spans="11:30" x14ac:dyDescent="0.2">
      <c r="AD94" s="126"/>
    </row>
    <row r="95" spans="11:30" x14ac:dyDescent="0.2">
      <c r="AD95" s="126"/>
    </row>
    <row r="96" spans="11:30" x14ac:dyDescent="0.2">
      <c r="AD96" s="126"/>
    </row>
    <row r="97" spans="30:30" x14ac:dyDescent="0.2">
      <c r="AD97" s="126"/>
    </row>
    <row r="98" spans="30:30" x14ac:dyDescent="0.2">
      <c r="AD98" s="126"/>
    </row>
    <row r="99" spans="30:30" x14ac:dyDescent="0.2">
      <c r="AD99" s="126"/>
    </row>
    <row r="100" spans="30:30" x14ac:dyDescent="0.2">
      <c r="AD100" s="126"/>
    </row>
    <row r="101" spans="30:30" x14ac:dyDescent="0.2">
      <c r="AD101" s="126"/>
    </row>
    <row r="102" spans="30:30" x14ac:dyDescent="0.2">
      <c r="AD102" s="126"/>
    </row>
    <row r="103" spans="30:30" x14ac:dyDescent="0.2">
      <c r="AD103" s="126"/>
    </row>
    <row r="104" spans="30:30" x14ac:dyDescent="0.2">
      <c r="AD104" s="126"/>
    </row>
    <row r="105" spans="30:30" x14ac:dyDescent="0.2">
      <c r="AD105" s="126"/>
    </row>
    <row r="106" spans="30:30" x14ac:dyDescent="0.2">
      <c r="AD106" s="126"/>
    </row>
    <row r="107" spans="30:30" x14ac:dyDescent="0.2">
      <c r="AD107" s="126"/>
    </row>
    <row r="108" spans="30:30" x14ac:dyDescent="0.2">
      <c r="AD108" s="126"/>
    </row>
    <row r="109" spans="30:30" x14ac:dyDescent="0.2">
      <c r="AD109" s="126"/>
    </row>
    <row r="110" spans="30:30" x14ac:dyDescent="0.2">
      <c r="AD110" s="126"/>
    </row>
    <row r="111" spans="30:30" x14ac:dyDescent="0.2">
      <c r="AD111" s="126"/>
    </row>
    <row r="112" spans="30:30" x14ac:dyDescent="0.2">
      <c r="AD112" s="126"/>
    </row>
    <row r="113" spans="30:30" x14ac:dyDescent="0.2">
      <c r="AD113" s="126"/>
    </row>
    <row r="114" spans="30:30" x14ac:dyDescent="0.2">
      <c r="AD114" s="126"/>
    </row>
    <row r="115" spans="30:30" x14ac:dyDescent="0.2">
      <c r="AD115" s="126"/>
    </row>
    <row r="116" spans="30:30" x14ac:dyDescent="0.2">
      <c r="AD116" s="126"/>
    </row>
    <row r="117" spans="30:30" x14ac:dyDescent="0.2">
      <c r="AD117" s="126"/>
    </row>
    <row r="118" spans="30:30" x14ac:dyDescent="0.2">
      <c r="AD118" s="126"/>
    </row>
    <row r="119" spans="30:30" x14ac:dyDescent="0.2">
      <c r="AD119" s="126"/>
    </row>
    <row r="120" spans="30:30" x14ac:dyDescent="0.2">
      <c r="AD120" s="126"/>
    </row>
    <row r="121" spans="30:30" x14ac:dyDescent="0.2">
      <c r="AD121" s="126"/>
    </row>
    <row r="122" spans="30:30" x14ac:dyDescent="0.2">
      <c r="AD122" s="126"/>
    </row>
    <row r="123" spans="30:30" x14ac:dyDescent="0.2">
      <c r="AD123" s="126"/>
    </row>
    <row r="124" spans="30:30" x14ac:dyDescent="0.2">
      <c r="AD124" s="126"/>
    </row>
    <row r="125" spans="30:30" x14ac:dyDescent="0.2">
      <c r="AD125" s="126"/>
    </row>
    <row r="126" spans="30:30" x14ac:dyDescent="0.2">
      <c r="AD126" s="126"/>
    </row>
    <row r="127" spans="30:30" x14ac:dyDescent="0.2">
      <c r="AD127" s="126"/>
    </row>
  </sheetData>
  <mergeCells count="1">
    <mergeCell ref="AE2:AF2"/>
  </mergeCells>
  <dataValidations count="4">
    <dataValidation type="list" allowBlank="1" showInputMessage="1" showErrorMessage="1" sqref="D14:D44">
      <formula1>"Annual,Semiannual,EveryFourthMonth,Quarterly,Bimonthly,Monthly,Biweekly,Weekly,Daily,Once,NoFrequency"</formula1>
    </dataValidation>
    <dataValidation type="list" allowBlank="1" showInputMessage="1" showErrorMessage="1" sqref="E14:E44 E3">
      <formula1>"Following,Modified Following,Preceding,Modified Preceding,Unadjusted,Half-Month Modified Following"</formula1>
    </dataValidation>
    <dataValidation type="list" allowBlank="1" showInputMessage="1" showErrorMessage="1" sqref="F14:F44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GeneralSettings</vt:lpstr>
      <vt:lpstr>HKDSTD</vt:lpstr>
      <vt:lpstr>Calendar</vt:lpstr>
      <vt:lpstr>Currency</vt:lpstr>
      <vt:lpstr>Discounting</vt:lpstr>
      <vt:lpstr>Evaluationdate</vt:lpstr>
      <vt:lpstr>FamilyName</vt:lpstr>
      <vt:lpstr>HKDSTD!IncludeFlag</vt:lpstr>
      <vt:lpstr>HKDSTD!MinDistance</vt:lpstr>
      <vt:lpstr>ObjectOverwrite</vt:lpstr>
      <vt:lpstr>Permanent</vt:lpstr>
      <vt:lpstr>PillarDate</vt:lpstr>
      <vt:lpstr>HKDSTD!Priority</vt:lpstr>
      <vt:lpstr>QuoteSuffix</vt:lpstr>
      <vt:lpstr>HKDSTD!RateHelpers</vt:lpstr>
      <vt:lpstr>RateHelpersSTD</vt:lpstr>
      <vt:lpstr>Settlementdate</vt:lpstr>
      <vt:lpstr>Trigger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ZANZI MADDALENA</cp:lastModifiedBy>
  <dcterms:created xsi:type="dcterms:W3CDTF">2014-09-18T08:07:51Z</dcterms:created>
  <dcterms:modified xsi:type="dcterms:W3CDTF">2015-10-02T08:56:18Z</dcterms:modified>
</cp:coreProperties>
</file>