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80" windowHeight="12045"/>
  </bookViews>
  <sheets>
    <sheet name="General Settings" sheetId="4" r:id="rId1"/>
    <sheet name="Rendistato" sheetId="3" r:id="rId2"/>
    <sheet name="EquivalentSwap" sheetId="5" r:id="rId3"/>
  </sheets>
  <externalReferences>
    <externalReference r:id="rId4"/>
  </externalReferences>
  <definedNames>
    <definedName name="BookSensitivity">Rendistato!$U$1</definedName>
    <definedName name="Contribute">Rendistato!$V$14</definedName>
    <definedName name="DiscountingCurve">'General Settings'!$B$6</definedName>
    <definedName name="EuriborIndex">'General Settings'!$B$5</definedName>
    <definedName name="EvaluationDate">'General Settings'!$B$3</definedName>
    <definedName name="RendistatoBasket">'General Settings'!$B$4</definedName>
    <definedName name="RendistatoCalculator">'General Settings'!$B$7</definedName>
    <definedName name="RendistatoEquivalentSwapLengthQuote">'General Settings'!$B$8</definedName>
    <definedName name="RendistatoEquivalentSwapSpreadQuote">'General Settings'!$B$9</definedName>
    <definedName name="ReutersRtMode">'[1]General Settings'!$D$6</definedName>
    <definedName name="RTtrigger">Rendistato!$D$1</definedName>
    <definedName name="SourceAlias">Rendistato!$V$15</definedName>
    <definedName name="Trigger">'General Settings'!$B$2</definedName>
  </definedNames>
  <calcPr calcId="145621"/>
</workbook>
</file>

<file path=xl/calcChain.xml><?xml version="1.0" encoding="utf-8"?>
<calcChain xmlns="http://schemas.openxmlformats.org/spreadsheetml/2006/main">
  <c r="V14" i="3" l="1"/>
  <c r="V19" i="3" s="1"/>
  <c r="B3" i="4"/>
  <c r="A3" i="3" s="1" a="1"/>
  <c r="A17" i="3" l="1"/>
  <c r="A20" i="3"/>
  <c r="A21" i="3"/>
  <c r="A27" i="3"/>
  <c r="A53" i="3"/>
  <c r="A19" i="3"/>
  <c r="A22" i="3"/>
  <c r="A10" i="3"/>
  <c r="A69" i="3"/>
  <c r="A11" i="3"/>
  <c r="A30" i="3"/>
  <c r="A52" i="3"/>
  <c r="A18" i="3"/>
  <c r="A13" i="3"/>
  <c r="A23" i="3"/>
  <c r="A26" i="3"/>
  <c r="A57" i="3"/>
  <c r="A12" i="3"/>
  <c r="A63" i="3"/>
  <c r="A43" i="3"/>
  <c r="A71" i="3"/>
  <c r="A7" i="3"/>
  <c r="A65" i="3"/>
  <c r="A39" i="3"/>
  <c r="A5" i="3"/>
  <c r="A54" i="3"/>
  <c r="A37" i="3"/>
  <c r="A24" i="3"/>
  <c r="A29" i="3"/>
  <c r="A67" i="3"/>
  <c r="A6" i="3"/>
  <c r="A60" i="3"/>
  <c r="A46" i="3"/>
  <c r="A15" i="3"/>
  <c r="A38" i="3"/>
  <c r="A4" i="3"/>
  <c r="A31" i="3"/>
  <c r="A45" i="3"/>
  <c r="A55" i="3"/>
  <c r="A47" i="3"/>
  <c r="A68" i="3"/>
  <c r="A70" i="3"/>
  <c r="A14" i="3"/>
  <c r="A41" i="3"/>
  <c r="A16" i="3"/>
  <c r="A51" i="3"/>
  <c r="A49" i="3"/>
  <c r="A28" i="3"/>
  <c r="A44" i="3"/>
  <c r="A56" i="3"/>
  <c r="A42" i="3"/>
  <c r="A61" i="3"/>
  <c r="A66" i="3"/>
  <c r="A64" i="3"/>
  <c r="A50" i="3"/>
  <c r="A3" i="3"/>
  <c r="A36" i="3"/>
  <c r="A62" i="3"/>
  <c r="A48" i="3"/>
  <c r="A58" i="3"/>
  <c r="A40" i="3"/>
  <c r="A59" i="3"/>
  <c r="A32" i="3"/>
  <c r="A9" i="3"/>
  <c r="A34" i="3"/>
  <c r="A25" i="3"/>
  <c r="A8" i="3"/>
  <c r="A33" i="3"/>
  <c r="A35" i="3"/>
  <c r="E9" i="3" l="1"/>
  <c r="P9" i="3"/>
  <c r="F9" i="3"/>
  <c r="P3" i="3"/>
  <c r="F3" i="3"/>
  <c r="E3" i="3"/>
  <c r="F28" i="3"/>
  <c r="E28" i="3"/>
  <c r="P28" i="3"/>
  <c r="E47" i="3"/>
  <c r="F47" i="3"/>
  <c r="P47" i="3"/>
  <c r="P60" i="3"/>
  <c r="D60" i="3"/>
  <c r="E60" i="3"/>
  <c r="I60" i="3"/>
  <c r="C60" i="3"/>
  <c r="J60" i="3"/>
  <c r="K60" i="3" s="1"/>
  <c r="L60" i="3"/>
  <c r="B60" i="3"/>
  <c r="F60" i="3"/>
  <c r="E39" i="3"/>
  <c r="P39" i="3"/>
  <c r="F39" i="3"/>
  <c r="F26" i="3"/>
  <c r="E26" i="3"/>
  <c r="P26" i="3"/>
  <c r="E10" i="3"/>
  <c r="P10" i="3"/>
  <c r="F10" i="3"/>
  <c r="P32" i="3"/>
  <c r="E32" i="3"/>
  <c r="F32" i="3"/>
  <c r="P50" i="3"/>
  <c r="F50" i="3"/>
  <c r="E50" i="3"/>
  <c r="E49" i="3"/>
  <c r="P49" i="3"/>
  <c r="F49" i="3"/>
  <c r="F55" i="3"/>
  <c r="E55" i="3"/>
  <c r="P55" i="3"/>
  <c r="F6" i="3"/>
  <c r="P6" i="3"/>
  <c r="E6" i="3"/>
  <c r="L65" i="3"/>
  <c r="C65" i="3"/>
  <c r="I65" i="3"/>
  <c r="D65" i="3"/>
  <c r="B65" i="3"/>
  <c r="P65" i="3"/>
  <c r="E65" i="3"/>
  <c r="F65" i="3"/>
  <c r="J65" i="3"/>
  <c r="K65" i="3" s="1"/>
  <c r="P23" i="3"/>
  <c r="F23" i="3"/>
  <c r="E23" i="3"/>
  <c r="E22" i="3"/>
  <c r="P22" i="3"/>
  <c r="F22" i="3"/>
  <c r="E59" i="3"/>
  <c r="C59" i="3"/>
  <c r="B59" i="3"/>
  <c r="I59" i="3"/>
  <c r="F59" i="3"/>
  <c r="P59" i="3"/>
  <c r="L59" i="3"/>
  <c r="J59" i="3"/>
  <c r="K59" i="3" s="1"/>
  <c r="D59" i="3"/>
  <c r="E64" i="3"/>
  <c r="C64" i="3"/>
  <c r="D64" i="3"/>
  <c r="P64" i="3"/>
  <c r="L64" i="3"/>
  <c r="I64" i="3"/>
  <c r="J64" i="3"/>
  <c r="K64" i="3" s="1"/>
  <c r="F64" i="3"/>
  <c r="B64" i="3"/>
  <c r="F51" i="3"/>
  <c r="E51" i="3"/>
  <c r="P51" i="3"/>
  <c r="E45" i="3"/>
  <c r="F45" i="3"/>
  <c r="P45" i="3"/>
  <c r="E67" i="3"/>
  <c r="F67" i="3"/>
  <c r="L67" i="3"/>
  <c r="J67" i="3"/>
  <c r="K67" i="3" s="1"/>
  <c r="P67" i="3"/>
  <c r="C67" i="3"/>
  <c r="D67" i="3"/>
  <c r="I67" i="3"/>
  <c r="B67" i="3"/>
  <c r="F7" i="3"/>
  <c r="P7" i="3"/>
  <c r="E7" i="3"/>
  <c r="P13" i="3"/>
  <c r="F13" i="3"/>
  <c r="E13" i="3"/>
  <c r="F19" i="3"/>
  <c r="E19" i="3"/>
  <c r="P19" i="3"/>
  <c r="F35" i="3"/>
  <c r="E35" i="3"/>
  <c r="P35" i="3"/>
  <c r="F40" i="3"/>
  <c r="E40" i="3"/>
  <c r="P40" i="3"/>
  <c r="J66" i="3"/>
  <c r="K66" i="3" s="1"/>
  <c r="C66" i="3"/>
  <c r="L66" i="3"/>
  <c r="B66" i="3"/>
  <c r="F66" i="3"/>
  <c r="I66" i="3"/>
  <c r="E66" i="3"/>
  <c r="P66" i="3"/>
  <c r="D66" i="3"/>
  <c r="E16" i="3"/>
  <c r="P16" i="3"/>
  <c r="F16" i="3"/>
  <c r="P31" i="3"/>
  <c r="F31" i="3"/>
  <c r="E31" i="3"/>
  <c r="E29" i="3"/>
  <c r="P29" i="3"/>
  <c r="F29" i="3"/>
  <c r="P71" i="3"/>
  <c r="J71" i="3"/>
  <c r="K71" i="3" s="1"/>
  <c r="E71" i="3"/>
  <c r="D71" i="3"/>
  <c r="F71" i="3"/>
  <c r="B71" i="3"/>
  <c r="I71" i="3"/>
  <c r="C71" i="3"/>
  <c r="L71" i="3"/>
  <c r="F18" i="3"/>
  <c r="E18" i="3"/>
  <c r="P18" i="3"/>
  <c r="P53" i="3"/>
  <c r="E53" i="3"/>
  <c r="F53" i="3"/>
  <c r="E33" i="3"/>
  <c r="P33" i="3"/>
  <c r="F33" i="3"/>
  <c r="J58" i="3"/>
  <c r="K58" i="3" s="1"/>
  <c r="F58" i="3"/>
  <c r="D58" i="3"/>
  <c r="I58" i="3"/>
  <c r="B58" i="3"/>
  <c r="L58" i="3"/>
  <c r="C58" i="3"/>
  <c r="E58" i="3"/>
  <c r="P58" i="3"/>
  <c r="C61" i="3"/>
  <c r="B61" i="3"/>
  <c r="F61" i="3"/>
  <c r="E61" i="3"/>
  <c r="I61" i="3"/>
  <c r="D61" i="3"/>
  <c r="P61" i="3"/>
  <c r="J61" i="3"/>
  <c r="K61" i="3" s="1"/>
  <c r="L61" i="3"/>
  <c r="E41" i="3"/>
  <c r="P41" i="3"/>
  <c r="F41" i="3"/>
  <c r="E4" i="3"/>
  <c r="P4" i="3"/>
  <c r="F4" i="3"/>
  <c r="P24" i="3"/>
  <c r="E24" i="3"/>
  <c r="F24" i="3"/>
  <c r="E43" i="3"/>
  <c r="P43" i="3"/>
  <c r="F43" i="3"/>
  <c r="E52" i="3"/>
  <c r="P52" i="3"/>
  <c r="F52" i="3"/>
  <c r="F27" i="3"/>
  <c r="P27" i="3"/>
  <c r="E27" i="3"/>
  <c r="E8" i="3"/>
  <c r="F8" i="3"/>
  <c r="P8" i="3"/>
  <c r="E48" i="3"/>
  <c r="F48" i="3"/>
  <c r="P48" i="3"/>
  <c r="F42" i="3"/>
  <c r="P42" i="3"/>
  <c r="E42" i="3"/>
  <c r="E14" i="3"/>
  <c r="P14" i="3"/>
  <c r="F14" i="3"/>
  <c r="F38" i="3"/>
  <c r="P38" i="3"/>
  <c r="E38" i="3"/>
  <c r="E37" i="3"/>
  <c r="F37" i="3"/>
  <c r="P37" i="3"/>
  <c r="P63" i="3"/>
  <c r="B63" i="3"/>
  <c r="J63" i="3"/>
  <c r="K63" i="3" s="1"/>
  <c r="D63" i="3"/>
  <c r="L63" i="3"/>
  <c r="C63" i="3"/>
  <c r="F63" i="3"/>
  <c r="I63" i="3"/>
  <c r="E63" i="3"/>
  <c r="E30" i="3"/>
  <c r="P30" i="3"/>
  <c r="F30" i="3"/>
  <c r="E21" i="3"/>
  <c r="F21" i="3"/>
  <c r="P21" i="3"/>
  <c r="E25" i="3"/>
  <c r="P25" i="3"/>
  <c r="F25" i="3"/>
  <c r="J62" i="3"/>
  <c r="K62" i="3" s="1"/>
  <c r="I62" i="3"/>
  <c r="B62" i="3"/>
  <c r="D62" i="3"/>
  <c r="P62" i="3"/>
  <c r="C62" i="3"/>
  <c r="E62" i="3"/>
  <c r="L62" i="3"/>
  <c r="F62" i="3"/>
  <c r="B56" i="3"/>
  <c r="L56" i="3"/>
  <c r="I56" i="3"/>
  <c r="J56" i="3"/>
  <c r="K56" i="3" s="1"/>
  <c r="P56" i="3"/>
  <c r="D56" i="3"/>
  <c r="E56" i="3"/>
  <c r="F56" i="3"/>
  <c r="C56" i="3"/>
  <c r="J70" i="3"/>
  <c r="K70" i="3" s="1"/>
  <c r="I70" i="3"/>
  <c r="F70" i="3"/>
  <c r="E70" i="3"/>
  <c r="C70" i="3"/>
  <c r="D70" i="3"/>
  <c r="B70" i="3"/>
  <c r="L70" i="3"/>
  <c r="P70" i="3"/>
  <c r="E15" i="3"/>
  <c r="P15" i="3"/>
  <c r="F15" i="3"/>
  <c r="P54" i="3"/>
  <c r="F54" i="3"/>
  <c r="E54" i="3"/>
  <c r="E12" i="3"/>
  <c r="F12" i="3"/>
  <c r="P12" i="3"/>
  <c r="E11" i="3"/>
  <c r="P11" i="3"/>
  <c r="F11" i="3"/>
  <c r="E20" i="3"/>
  <c r="P20" i="3"/>
  <c r="F20" i="3"/>
  <c r="F34" i="3"/>
  <c r="E34" i="3"/>
  <c r="P34" i="3"/>
  <c r="P36" i="3"/>
  <c r="E36" i="3"/>
  <c r="F36" i="3"/>
  <c r="F44" i="3"/>
  <c r="E44" i="3"/>
  <c r="P44" i="3"/>
  <c r="F68" i="3"/>
  <c r="J68" i="3"/>
  <c r="K68" i="3" s="1"/>
  <c r="I68" i="3"/>
  <c r="C68" i="3"/>
  <c r="L68" i="3"/>
  <c r="E68" i="3"/>
  <c r="P68" i="3"/>
  <c r="D68" i="3"/>
  <c r="B68" i="3"/>
  <c r="F46" i="3"/>
  <c r="P46" i="3"/>
  <c r="E46" i="3"/>
  <c r="P5" i="3"/>
  <c r="E5" i="3"/>
  <c r="F5" i="3"/>
  <c r="L57" i="3"/>
  <c r="J57" i="3"/>
  <c r="K57" i="3" s="1"/>
  <c r="D57" i="3"/>
  <c r="B57" i="3"/>
  <c r="P57" i="3"/>
  <c r="E57" i="3"/>
  <c r="I57" i="3"/>
  <c r="C57" i="3"/>
  <c r="F57" i="3"/>
  <c r="B69" i="3"/>
  <c r="P69" i="3"/>
  <c r="F69" i="3"/>
  <c r="I69" i="3"/>
  <c r="C69" i="3"/>
  <c r="E69" i="3"/>
  <c r="J69" i="3"/>
  <c r="K69" i="3" s="1"/>
  <c r="L69" i="3"/>
  <c r="D69" i="3"/>
  <c r="E17" i="3"/>
  <c r="P17" i="3"/>
  <c r="F17" i="3"/>
  <c r="J3" i="3"/>
  <c r="I39" i="3"/>
  <c r="I32" i="3"/>
  <c r="B22" i="3"/>
  <c r="B35" i="3"/>
  <c r="J16" i="3"/>
  <c r="B18" i="3"/>
  <c r="C53" i="3"/>
  <c r="C33" i="3"/>
  <c r="C24" i="3"/>
  <c r="I52" i="3"/>
  <c r="B8" i="3"/>
  <c r="B37" i="3"/>
  <c r="B25" i="3"/>
  <c r="J15" i="3"/>
  <c r="J54" i="3"/>
  <c r="J20" i="3"/>
  <c r="J36" i="3"/>
  <c r="J46" i="3"/>
  <c r="B24" i="3"/>
  <c r="B27" i="3"/>
  <c r="C48" i="3"/>
  <c r="C42" i="3"/>
  <c r="C25" i="3"/>
  <c r="C54" i="3"/>
  <c r="I12" i="3"/>
  <c r="J12" i="3"/>
  <c r="I34" i="3"/>
  <c r="C36" i="3"/>
  <c r="B44" i="3"/>
  <c r="B5" i="3"/>
  <c r="B43" i="3"/>
  <c r="I8" i="3"/>
  <c r="C14" i="3"/>
  <c r="C20" i="3"/>
  <c r="J44" i="3"/>
  <c r="C5" i="3"/>
  <c r="D5" i="3" s="1"/>
  <c r="B52" i="3"/>
  <c r="D48" i="3"/>
  <c r="I20" i="3"/>
  <c r="B36" i="3"/>
  <c r="C44" i="3"/>
  <c r="J19" i="3"/>
  <c r="B33" i="3"/>
  <c r="J25" i="3"/>
  <c r="I54" i="3"/>
  <c r="J11" i="3"/>
  <c r="I46" i="3"/>
  <c r="B11" i="3"/>
  <c r="J17" i="3"/>
  <c r="I44" i="3"/>
  <c r="I3" i="3"/>
  <c r="C47" i="3"/>
  <c r="J10" i="3"/>
  <c r="J50" i="3"/>
  <c r="B50" i="3"/>
  <c r="B55" i="3"/>
  <c r="I6" i="3"/>
  <c r="J45" i="3"/>
  <c r="C7" i="3"/>
  <c r="I35" i="3"/>
  <c r="I40" i="3"/>
  <c r="J40" i="3"/>
  <c r="I31" i="3"/>
  <c r="J53" i="3"/>
  <c r="I41" i="3"/>
  <c r="J4" i="3"/>
  <c r="J43" i="3"/>
  <c r="I14" i="3"/>
  <c r="J30" i="3"/>
  <c r="C17" i="3"/>
  <c r="D17" i="3" s="1"/>
  <c r="D36" i="3"/>
  <c r="B46" i="3"/>
  <c r="C8" i="3"/>
  <c r="B38" i="3"/>
  <c r="C21" i="3"/>
  <c r="B15" i="3"/>
  <c r="B12" i="3"/>
  <c r="I15" i="3"/>
  <c r="B34" i="3"/>
  <c r="B14" i="3"/>
  <c r="I25" i="3"/>
  <c r="D53" i="3"/>
  <c r="J42" i="3"/>
  <c r="B54" i="3"/>
  <c r="B9" i="3"/>
  <c r="I28" i="3"/>
  <c r="C28" i="3"/>
  <c r="D28" i="3" s="1"/>
  <c r="B26" i="3"/>
  <c r="J32" i="3"/>
  <c r="I50" i="3"/>
  <c r="B49" i="3"/>
  <c r="J55" i="3"/>
  <c r="C6" i="3"/>
  <c r="C23" i="3"/>
  <c r="C51" i="3"/>
  <c r="D51" i="3" s="1"/>
  <c r="J7" i="3"/>
  <c r="B13" i="3"/>
  <c r="J35" i="3"/>
  <c r="C31" i="3"/>
  <c r="B29" i="3"/>
  <c r="I53" i="3"/>
  <c r="J33" i="3"/>
  <c r="B4" i="3"/>
  <c r="J52" i="3"/>
  <c r="J8" i="3"/>
  <c r="B42" i="3"/>
  <c r="B30" i="3"/>
  <c r="D21" i="3"/>
  <c r="I21" i="3"/>
  <c r="C11" i="3"/>
  <c r="C34" i="3"/>
  <c r="C43" i="3"/>
  <c r="D43" i="3" s="1"/>
  <c r="I30" i="3"/>
  <c r="I45" i="3"/>
  <c r="I43" i="3"/>
  <c r="I17" i="3"/>
  <c r="I42" i="3"/>
  <c r="J21" i="3"/>
  <c r="C4" i="3"/>
  <c r="J9" i="3"/>
  <c r="B39" i="3"/>
  <c r="B32" i="3"/>
  <c r="J49" i="3"/>
  <c r="I55" i="3"/>
  <c r="B6" i="3"/>
  <c r="I51" i="3"/>
  <c r="C45" i="3"/>
  <c r="D45" i="3" s="1"/>
  <c r="D7" i="3"/>
  <c r="B19" i="3"/>
  <c r="C35" i="3"/>
  <c r="I16" i="3"/>
  <c r="D31" i="3"/>
  <c r="C29" i="3"/>
  <c r="D29" i="3" s="1"/>
  <c r="I18" i="3"/>
  <c r="I33" i="3"/>
  <c r="I48" i="3"/>
  <c r="J37" i="3"/>
  <c r="D34" i="3"/>
  <c r="D35" i="3"/>
  <c r="J24" i="3"/>
  <c r="J27" i="3"/>
  <c r="C38" i="3"/>
  <c r="D38" i="3" s="1"/>
  <c r="C12" i="3"/>
  <c r="D12" i="3" s="1"/>
  <c r="D44" i="3"/>
  <c r="J14" i="3"/>
  <c r="I24" i="3"/>
  <c r="C27" i="3"/>
  <c r="D27" i="3" s="1"/>
  <c r="J38" i="3"/>
  <c r="C30" i="3"/>
  <c r="C9" i="3"/>
  <c r="D9" i="3" s="1"/>
  <c r="C3" i="3"/>
  <c r="D3" i="3" s="1"/>
  <c r="D47" i="3"/>
  <c r="J39" i="3"/>
  <c r="I26" i="3"/>
  <c r="J6" i="3"/>
  <c r="J23" i="3"/>
  <c r="I7" i="3"/>
  <c r="J13" i="3"/>
  <c r="J31" i="3"/>
  <c r="I9" i="3"/>
  <c r="B3" i="3"/>
  <c r="B47" i="3"/>
  <c r="C39" i="3"/>
  <c r="I23" i="3"/>
  <c r="I22" i="3"/>
  <c r="C40" i="3"/>
  <c r="D40" i="3" s="1"/>
  <c r="B16" i="3"/>
  <c r="I29" i="3"/>
  <c r="D33" i="3"/>
  <c r="J41" i="3"/>
  <c r="I4" i="3"/>
  <c r="B48" i="3"/>
  <c r="I38" i="3"/>
  <c r="C18" i="3"/>
  <c r="D24" i="3"/>
  <c r="J48" i="3"/>
  <c r="I37" i="3"/>
  <c r="J28" i="3"/>
  <c r="J47" i="3"/>
  <c r="J26" i="3"/>
  <c r="C10" i="3"/>
  <c r="D10" i="3" s="1"/>
  <c r="C32" i="3"/>
  <c r="D32" i="3" s="1"/>
  <c r="C49" i="3"/>
  <c r="D49" i="3" s="1"/>
  <c r="D6" i="3"/>
  <c r="B23" i="3"/>
  <c r="J51" i="3"/>
  <c r="B45" i="3"/>
  <c r="B7" i="3"/>
  <c r="C13" i="3"/>
  <c r="D13" i="3" s="1"/>
  <c r="I13" i="3"/>
  <c r="C19" i="3"/>
  <c r="D19" i="3" s="1"/>
  <c r="C41" i="3"/>
  <c r="D41" i="3" s="1"/>
  <c r="B20" i="3"/>
  <c r="B28" i="3"/>
  <c r="I47" i="3"/>
  <c r="D39" i="3"/>
  <c r="C26" i="3"/>
  <c r="D26" i="3" s="1"/>
  <c r="I10" i="3"/>
  <c r="B10" i="3"/>
  <c r="C50" i="3"/>
  <c r="D50" i="3" s="1"/>
  <c r="I49" i="3"/>
  <c r="C55" i="3"/>
  <c r="D55" i="3" s="1"/>
  <c r="D23" i="3"/>
  <c r="J22" i="3"/>
  <c r="C22" i="3"/>
  <c r="D22" i="3" s="1"/>
  <c r="B51" i="3"/>
  <c r="I19" i="3"/>
  <c r="B40" i="3"/>
  <c r="C16" i="3"/>
  <c r="D16" i="3" s="1"/>
  <c r="B31" i="3"/>
  <c r="J29" i="3"/>
  <c r="J18" i="3"/>
  <c r="D18" i="3"/>
  <c r="B53" i="3"/>
  <c r="B41" i="3"/>
  <c r="D4" i="3"/>
  <c r="C52" i="3"/>
  <c r="D52" i="3" s="1"/>
  <c r="I27" i="3"/>
  <c r="D8" i="3"/>
  <c r="D42" i="3"/>
  <c r="D14" i="3"/>
  <c r="C37" i="3"/>
  <c r="D37" i="3" s="1"/>
  <c r="D30" i="3"/>
  <c r="B21" i="3"/>
  <c r="D25" i="3"/>
  <c r="C15" i="3"/>
  <c r="D15" i="3" s="1"/>
  <c r="D54" i="3"/>
  <c r="I11" i="3"/>
  <c r="D20" i="3"/>
  <c r="J34" i="3"/>
  <c r="C46" i="3"/>
  <c r="D46" i="3" s="1"/>
  <c r="I5" i="3"/>
  <c r="B17" i="3"/>
  <c r="I36" i="3"/>
  <c r="J5" i="3"/>
  <c r="D11" i="3"/>
  <c r="K5" i="3" l="1"/>
  <c r="L5" i="3" s="1"/>
  <c r="K34" i="3"/>
  <c r="L34" i="3" s="1"/>
  <c r="K18" i="3"/>
  <c r="L18" i="3" s="1"/>
  <c r="K29" i="3"/>
  <c r="L29" i="3" s="1"/>
  <c r="K22" i="3"/>
  <c r="L22" i="3" s="1"/>
  <c r="K51" i="3"/>
  <c r="L51" i="3" s="1"/>
  <c r="K26" i="3"/>
  <c r="L26" i="3" s="1"/>
  <c r="K47" i="3"/>
  <c r="L47" i="3" s="1"/>
  <c r="K28" i="3"/>
  <c r="L28" i="3" s="1"/>
  <c r="K48" i="3"/>
  <c r="L48" i="3" s="1"/>
  <c r="K41" i="3"/>
  <c r="L41" i="3" s="1"/>
  <c r="K31" i="3"/>
  <c r="L31" i="3" s="1"/>
  <c r="K13" i="3"/>
  <c r="L13" i="3" s="1"/>
  <c r="K23" i="3"/>
  <c r="L23" i="3" s="1"/>
  <c r="K6" i="3"/>
  <c r="L6" i="3" s="1"/>
  <c r="K39" i="3"/>
  <c r="L39" i="3" s="1"/>
  <c r="K38" i="3"/>
  <c r="L38" i="3" s="1"/>
  <c r="K14" i="3"/>
  <c r="L14" i="3" s="1"/>
  <c r="K27" i="3"/>
  <c r="L27" i="3" s="1"/>
  <c r="K24" i="3"/>
  <c r="L24" i="3" s="1"/>
  <c r="K37" i="3"/>
  <c r="L37" i="3" s="1"/>
  <c r="K49" i="3"/>
  <c r="L49" i="3" s="1"/>
  <c r="K9" i="3"/>
  <c r="L9" i="3" s="1"/>
  <c r="K21" i="3"/>
  <c r="L21" i="3" s="1"/>
  <c r="K8" i="3"/>
  <c r="L8" i="3" s="1"/>
  <c r="K52" i="3"/>
  <c r="L52" i="3" s="1"/>
  <c r="K33" i="3"/>
  <c r="L33" i="3" s="1"/>
  <c r="K35" i="3"/>
  <c r="L35" i="3" s="1"/>
  <c r="K7" i="3"/>
  <c r="L7" i="3" s="1"/>
  <c r="K55" i="3"/>
  <c r="L55" i="3" s="1"/>
  <c r="K32" i="3"/>
  <c r="L32" i="3" s="1"/>
  <c r="K42" i="3"/>
  <c r="L42" i="3" s="1"/>
  <c r="K30" i="3"/>
  <c r="L30" i="3" s="1"/>
  <c r="K43" i="3"/>
  <c r="L43" i="3" s="1"/>
  <c r="K4" i="3"/>
  <c r="L4" i="3" s="1"/>
  <c r="K53" i="3"/>
  <c r="L53" i="3" s="1"/>
  <c r="K40" i="3"/>
  <c r="L40" i="3" s="1"/>
  <c r="K45" i="3"/>
  <c r="L45" i="3" s="1"/>
  <c r="K50" i="3"/>
  <c r="L50" i="3" s="1"/>
  <c r="K10" i="3"/>
  <c r="L10" i="3" s="1"/>
  <c r="I1" i="3"/>
  <c r="K17" i="3"/>
  <c r="L17" i="3" s="1"/>
  <c r="K11" i="3"/>
  <c r="L11" i="3" s="1"/>
  <c r="K25" i="3"/>
  <c r="L25" i="3" s="1"/>
  <c r="K19" i="3"/>
  <c r="L19" i="3" s="1"/>
  <c r="K44" i="3"/>
  <c r="L44" i="3" s="1"/>
  <c r="K12" i="3"/>
  <c r="L12" i="3" s="1"/>
  <c r="K46" i="3"/>
  <c r="L46" i="3" s="1"/>
  <c r="K36" i="3"/>
  <c r="L36" i="3" s="1"/>
  <c r="K20" i="3"/>
  <c r="L20" i="3" s="1"/>
  <c r="K54" i="3"/>
  <c r="L54" i="3" s="1"/>
  <c r="K15" i="3"/>
  <c r="L15" i="3" s="1"/>
  <c r="K16" i="3"/>
  <c r="L16" i="3" s="1"/>
  <c r="K3" i="3"/>
  <c r="K1" i="3" l="1"/>
  <c r="L3" i="3"/>
  <c r="B4" i="4" l="1"/>
  <c r="A1" i="3"/>
  <c r="D1" i="3"/>
  <c r="B7" i="4"/>
  <c r="B3" i="5"/>
  <c r="D5" i="5" a="1"/>
  <c r="D27" i="5"/>
  <c r="D26" i="5"/>
  <c r="D25" i="5"/>
  <c r="D10" i="5"/>
  <c r="D9" i="5"/>
  <c r="D24" i="5"/>
  <c r="D20" i="5"/>
  <c r="D36" i="5"/>
  <c r="D16" i="5"/>
  <c r="D35" i="5"/>
  <c r="D15" i="5"/>
  <c r="D34" i="5"/>
  <c r="D11" i="5"/>
  <c r="D33" i="5"/>
  <c r="D19" i="5"/>
  <c r="D8" i="5"/>
  <c r="D29" i="5"/>
  <c r="D18" i="5"/>
  <c r="D7" i="5"/>
  <c r="D28" i="5"/>
  <c r="D17" i="5"/>
  <c r="D5" i="5"/>
  <c r="D32" i="5"/>
  <c r="D23" i="5"/>
  <c r="D13" i="5"/>
  <c r="D31" i="5"/>
  <c r="D21" i="5"/>
  <c r="D12" i="5"/>
  <c r="D30" i="5"/>
  <c r="D22" i="5"/>
  <c r="D14" i="5"/>
  <c r="D6" i="5"/>
  <c r="B1" i="5"/>
  <c r="A3" i="5"/>
  <c r="F2" i="3"/>
  <c r="B5" i="5" a="1"/>
  <c r="B21" i="5"/>
  <c r="B6" i="5"/>
  <c r="B36" i="5"/>
  <c r="B23" i="5"/>
  <c r="B22" i="5"/>
  <c r="B35" i="5"/>
  <c r="B18" i="5"/>
  <c r="B34" i="5"/>
  <c r="B13" i="5"/>
  <c r="B33" i="5"/>
  <c r="B12" i="5"/>
  <c r="B31" i="5"/>
  <c r="B9" i="5"/>
  <c r="B25" i="5"/>
  <c r="B7" i="5"/>
  <c r="B30" i="5"/>
  <c r="B17" i="5"/>
  <c r="B5" i="5"/>
  <c r="B27" i="5"/>
  <c r="B15" i="5"/>
  <c r="B26" i="5"/>
  <c r="B14" i="5"/>
  <c r="B29" i="5"/>
  <c r="B20" i="5"/>
  <c r="B11" i="5"/>
  <c r="B28" i="5"/>
  <c r="B19" i="5"/>
  <c r="B10" i="5"/>
  <c r="B32" i="5"/>
  <c r="B24" i="5"/>
  <c r="B16" i="5"/>
  <c r="B8" i="5"/>
  <c r="D3" i="5"/>
  <c r="C3" i="5"/>
  <c r="L1" i="3"/>
  <c r="B8" i="4"/>
  <c r="C8" i="4"/>
  <c r="O1" i="3"/>
  <c r="D1" i="5"/>
  <c r="A5" i="5" a="1"/>
  <c r="A32" i="5"/>
  <c r="A31" i="5"/>
  <c r="A19" i="5"/>
  <c r="A18" i="5"/>
  <c r="A14" i="5"/>
  <c r="A30" i="5"/>
  <c r="A10" i="5"/>
  <c r="A29" i="5"/>
  <c r="A8" i="5"/>
  <c r="A28" i="5"/>
  <c r="A5" i="5"/>
  <c r="A21" i="5"/>
  <c r="A20" i="5"/>
  <c r="A27" i="5"/>
  <c r="A13" i="5"/>
  <c r="A23" i="5"/>
  <c r="A12" i="5"/>
  <c r="A36" i="5"/>
  <c r="A22" i="5"/>
  <c r="A11" i="5"/>
  <c r="A35" i="5"/>
  <c r="A26" i="5"/>
  <c r="A16" i="5"/>
  <c r="A7" i="5"/>
  <c r="A34" i="5"/>
  <c r="A24" i="5"/>
  <c r="A15" i="5"/>
  <c r="A6" i="5"/>
  <c r="A33" i="5"/>
  <c r="A25" i="5"/>
  <c r="A17" i="5"/>
  <c r="A9" i="5"/>
  <c r="B9" i="4"/>
  <c r="C9" i="4"/>
  <c r="Q3" i="3" a="1"/>
  <c r="Q58" i="3"/>
  <c r="R70" i="3"/>
  <c r="S70" i="3"/>
  <c r="R46" i="3"/>
  <c r="S46" i="3"/>
  <c r="R28" i="3"/>
  <c r="S28" i="3"/>
  <c r="R11" i="3"/>
  <c r="S11" i="3" s="1"/>
  <c r="R66" i="3"/>
  <c r="S66" i="3"/>
  <c r="Q55" i="3"/>
  <c r="R42" i="3"/>
  <c r="S42" i="3"/>
  <c r="Q28" i="3"/>
  <c r="R6" i="3"/>
  <c r="S6" i="3" s="1"/>
  <c r="Q66" i="3"/>
  <c r="Q53" i="3"/>
  <c r="Q42" i="3"/>
  <c r="Q26" i="3"/>
  <c r="Q6" i="3"/>
  <c r="Q65" i="3"/>
  <c r="R52" i="3"/>
  <c r="S52" i="3" s="1"/>
  <c r="Q41" i="3"/>
  <c r="R20" i="3"/>
  <c r="S20" i="3" s="1"/>
  <c r="Q5" i="3"/>
  <c r="R64" i="3"/>
  <c r="S64" i="3"/>
  <c r="Q52" i="3"/>
  <c r="R39" i="3"/>
  <c r="S39" i="3" s="1"/>
  <c r="Q20" i="3"/>
  <c r="R60" i="3"/>
  <c r="S60" i="3" s="1"/>
  <c r="Q48" i="3"/>
  <c r="Q35" i="3"/>
  <c r="R19" i="3"/>
  <c r="S19" i="3" s="1"/>
  <c r="R71" i="3"/>
  <c r="S71" i="3"/>
  <c r="Q60" i="3"/>
  <c r="R47" i="3"/>
  <c r="S47" i="3" s="1"/>
  <c r="R34" i="3"/>
  <c r="S34" i="3"/>
  <c r="R14" i="3"/>
  <c r="S14" i="3"/>
  <c r="Q71" i="3"/>
  <c r="R59" i="3"/>
  <c r="S59" i="3" s="1"/>
  <c r="Q47" i="3"/>
  <c r="Q34" i="3"/>
  <c r="Q12" i="3"/>
  <c r="Q33" i="3"/>
  <c r="Q25" i="3"/>
  <c r="Q19" i="3"/>
  <c r="Q11" i="3"/>
  <c r="R4" i="3"/>
  <c r="S4" i="3"/>
  <c r="Q70" i="3"/>
  <c r="Q64" i="3"/>
  <c r="Q57" i="3"/>
  <c r="R51" i="3"/>
  <c r="S51" i="3"/>
  <c r="Q46" i="3"/>
  <c r="Q39" i="3"/>
  <c r="R32" i="3"/>
  <c r="S32" i="3" s="1"/>
  <c r="R24" i="3"/>
  <c r="S24" i="3" s="1"/>
  <c r="R16" i="3"/>
  <c r="S16" i="3" s="1"/>
  <c r="R10" i="3"/>
  <c r="S10" i="3" s="1"/>
  <c r="Q3" i="3"/>
  <c r="Q69" i="3"/>
  <c r="R62" i="3"/>
  <c r="S62" i="3" s="1"/>
  <c r="R56" i="3"/>
  <c r="S56" i="3"/>
  <c r="Q51" i="3"/>
  <c r="Q44" i="3"/>
  <c r="R38" i="3"/>
  <c r="S38" i="3" s="1"/>
  <c r="R30" i="3"/>
  <c r="S30" i="3" s="1"/>
  <c r="Q24" i="3"/>
  <c r="Q16" i="3"/>
  <c r="Q10" i="3"/>
  <c r="R68" i="3"/>
  <c r="S68" i="3"/>
  <c r="Q62" i="3"/>
  <c r="Q56" i="3"/>
  <c r="R50" i="3"/>
  <c r="S50" i="3"/>
  <c r="R43" i="3"/>
  <c r="S43" i="3"/>
  <c r="Q38" i="3"/>
  <c r="Q30" i="3"/>
  <c r="R23" i="3"/>
  <c r="S23" i="3" s="1"/>
  <c r="R15" i="3"/>
  <c r="S15" i="3" s="1"/>
  <c r="R7" i="3"/>
  <c r="S7" i="3" s="1"/>
  <c r="Q67" i="3"/>
  <c r="Q61" i="3"/>
  <c r="R55" i="3"/>
  <c r="S55" i="3" s="1"/>
  <c r="R48" i="3"/>
  <c r="S48" i="3"/>
  <c r="Q43" i="3"/>
  <c r="Q37" i="3"/>
  <c r="Q29" i="3"/>
  <c r="Q21" i="3"/>
  <c r="Q15" i="3"/>
  <c r="Q7" i="3"/>
  <c r="R36" i="3"/>
  <c r="S36" i="3"/>
  <c r="Q32" i="3"/>
  <c r="R27" i="3"/>
  <c r="S27" i="3" s="1"/>
  <c r="Q23" i="3"/>
  <c r="R18" i="3"/>
  <c r="S18" i="3" s="1"/>
  <c r="Q14" i="3"/>
  <c r="Q9" i="3"/>
  <c r="Q68" i="3"/>
  <c r="R63" i="3"/>
  <c r="S63" i="3"/>
  <c r="Q59" i="3"/>
  <c r="R54" i="3"/>
  <c r="S54" i="3" s="1"/>
  <c r="Q50" i="3"/>
  <c r="Q45" i="3"/>
  <c r="R40" i="3"/>
  <c r="S40" i="3"/>
  <c r="Q36" i="3"/>
  <c r="R31" i="3"/>
  <c r="S31" i="3" s="1"/>
  <c r="Q27" i="3"/>
  <c r="R22" i="3"/>
  <c r="S22" i="3"/>
  <c r="Q18" i="3"/>
  <c r="Q13" i="3"/>
  <c r="R8" i="3"/>
  <c r="S8" i="3"/>
  <c r="Q4" i="3"/>
  <c r="R67" i="3"/>
  <c r="S67" i="3" s="1"/>
  <c r="Q63" i="3"/>
  <c r="R58" i="3"/>
  <c r="S58" i="3"/>
  <c r="Q54" i="3"/>
  <c r="Q49" i="3"/>
  <c r="R44" i="3"/>
  <c r="S44" i="3" s="1"/>
  <c r="Q40" i="3"/>
  <c r="R35" i="3"/>
  <c r="S35" i="3" s="1"/>
  <c r="Q31" i="3"/>
  <c r="R26" i="3"/>
  <c r="S26" i="3"/>
  <c r="Q22" i="3"/>
  <c r="Q17" i="3"/>
  <c r="R12" i="3"/>
  <c r="S12" i="3" s="1"/>
  <c r="Q8" i="3"/>
  <c r="R3" i="3"/>
  <c r="S3" i="3"/>
  <c r="R69" i="3"/>
  <c r="S69" i="3"/>
  <c r="R65" i="3"/>
  <c r="S65" i="3" s="1"/>
  <c r="R61" i="3"/>
  <c r="S61" i="3" s="1"/>
  <c r="R57" i="3"/>
  <c r="S57" i="3"/>
  <c r="R53" i="3"/>
  <c r="S53" i="3"/>
  <c r="R49" i="3"/>
  <c r="S49" i="3" s="1"/>
  <c r="R45" i="3"/>
  <c r="S45" i="3" s="1"/>
  <c r="R41" i="3"/>
  <c r="S41" i="3" s="1"/>
  <c r="R37" i="3"/>
  <c r="S37" i="3" s="1"/>
  <c r="R33" i="3"/>
  <c r="S33" i="3" s="1"/>
  <c r="R29" i="3"/>
  <c r="S29" i="3" s="1"/>
  <c r="R25" i="3"/>
  <c r="S25" i="3"/>
  <c r="R21" i="3"/>
  <c r="S21" i="3" s="1"/>
  <c r="R17" i="3"/>
  <c r="S17" i="3" s="1"/>
  <c r="R13" i="3"/>
  <c r="S13" i="3"/>
  <c r="R9" i="3"/>
  <c r="S9" i="3" s="1"/>
  <c r="R5" i="3"/>
  <c r="S5" i="3"/>
  <c r="O3" i="3" a="1"/>
  <c r="O42" i="3"/>
  <c r="O41" i="3"/>
  <c r="O71" i="3"/>
  <c r="O30" i="3"/>
  <c r="O70" i="3"/>
  <c r="O25" i="3"/>
  <c r="O60" i="3"/>
  <c r="O23" i="3"/>
  <c r="O58" i="3"/>
  <c r="O12" i="3"/>
  <c r="O54" i="3"/>
  <c r="O10" i="3"/>
  <c r="O44" i="3"/>
  <c r="O9" i="3"/>
  <c r="O69" i="3"/>
  <c r="O53" i="3"/>
  <c r="O40" i="3"/>
  <c r="O22" i="3"/>
  <c r="O4" i="3"/>
  <c r="O68" i="3"/>
  <c r="O52" i="3"/>
  <c r="O36" i="3"/>
  <c r="O21" i="3"/>
  <c r="O63" i="3"/>
  <c r="O50" i="3"/>
  <c r="O34" i="3"/>
  <c r="O20" i="3"/>
  <c r="O62" i="3"/>
  <c r="O49" i="3"/>
  <c r="O32" i="3"/>
  <c r="O14" i="3"/>
  <c r="O61" i="3"/>
  <c r="O45" i="3"/>
  <c r="O31" i="3"/>
  <c r="O13" i="3"/>
  <c r="O66" i="3"/>
  <c r="O57" i="3"/>
  <c r="O48" i="3"/>
  <c r="O39" i="3"/>
  <c r="O29" i="3"/>
  <c r="O18" i="3"/>
  <c r="O8" i="3"/>
  <c r="O65" i="3"/>
  <c r="O56" i="3"/>
  <c r="O47" i="3"/>
  <c r="O38" i="3"/>
  <c r="O28" i="3"/>
  <c r="O17" i="3"/>
  <c r="O7" i="3"/>
  <c r="O64" i="3"/>
  <c r="O55" i="3"/>
  <c r="O46" i="3"/>
  <c r="O37" i="3"/>
  <c r="O26" i="3"/>
  <c r="O16" i="3"/>
  <c r="O5" i="3"/>
  <c r="O33" i="3"/>
  <c r="O24" i="3"/>
  <c r="O15" i="3"/>
  <c r="O6" i="3"/>
  <c r="O67" i="3"/>
  <c r="O59" i="3"/>
  <c r="O51" i="3"/>
  <c r="O43" i="3"/>
  <c r="O35" i="3"/>
  <c r="O27" i="3"/>
  <c r="O19" i="3"/>
  <c r="O11" i="3"/>
  <c r="O3" i="3"/>
  <c r="C1" i="5"/>
  <c r="S1" i="3"/>
  <c r="C5" i="5" a="1"/>
  <c r="C22" i="5"/>
  <c r="C21" i="5"/>
  <c r="C7" i="5"/>
  <c r="C6" i="5"/>
  <c r="C5" i="5"/>
  <c r="C35" i="5"/>
  <c r="C34" i="5"/>
  <c r="C23" i="5"/>
  <c r="C32" i="5"/>
  <c r="C16" i="5"/>
  <c r="C31" i="5"/>
  <c r="C15" i="5"/>
  <c r="C30" i="5"/>
  <c r="C14" i="5"/>
  <c r="C26" i="5"/>
  <c r="C13" i="5"/>
  <c r="C24" i="5"/>
  <c r="C12" i="5"/>
  <c r="C29" i="5"/>
  <c r="C20" i="5"/>
  <c r="C11" i="5"/>
  <c r="C28" i="5"/>
  <c r="C19" i="5"/>
  <c r="C10" i="5"/>
  <c r="C36" i="5"/>
  <c r="C27" i="5"/>
  <c r="C18" i="5"/>
  <c r="C8" i="5"/>
  <c r="C33" i="5"/>
  <c r="C25" i="5"/>
  <c r="C17" i="5"/>
  <c r="C9" i="5"/>
  <c r="N3" i="3" a="1"/>
  <c r="N69" i="3"/>
  <c r="N44" i="3"/>
  <c r="N21" i="3"/>
  <c r="N61" i="3"/>
  <c r="N38" i="3"/>
  <c r="N13" i="3"/>
  <c r="N60" i="3"/>
  <c r="N35" i="3"/>
  <c r="N12" i="3"/>
  <c r="N59" i="3"/>
  <c r="N34" i="3"/>
  <c r="N11" i="3"/>
  <c r="N58" i="3"/>
  <c r="N32" i="3"/>
  <c r="N7" i="3"/>
  <c r="N50" i="3"/>
  <c r="N24" i="3"/>
  <c r="N71" i="3"/>
  <c r="N48" i="3"/>
  <c r="N23" i="3"/>
  <c r="N70" i="3"/>
  <c r="N47" i="3"/>
  <c r="N22" i="3"/>
  <c r="N68" i="3"/>
  <c r="N56" i="3"/>
  <c r="N43" i="3"/>
  <c r="N31" i="3"/>
  <c r="N20" i="3"/>
  <c r="N6" i="3"/>
  <c r="N67" i="3"/>
  <c r="N53" i="3"/>
  <c r="N42" i="3"/>
  <c r="N30" i="3"/>
  <c r="N16" i="3"/>
  <c r="N5" i="3"/>
  <c r="N66" i="3"/>
  <c r="N52" i="3"/>
  <c r="N40" i="3"/>
  <c r="N29" i="3"/>
  <c r="N15" i="3"/>
  <c r="N4" i="3"/>
  <c r="N62" i="3"/>
  <c r="N51" i="3"/>
  <c r="N39" i="3"/>
  <c r="N26" i="3"/>
  <c r="N14" i="3"/>
  <c r="N3" i="3"/>
  <c r="N64" i="3"/>
  <c r="N55" i="3"/>
  <c r="N46" i="3"/>
  <c r="N37" i="3"/>
  <c r="N28" i="3"/>
  <c r="N19" i="3"/>
  <c r="N10" i="3"/>
  <c r="N63" i="3"/>
  <c r="N54" i="3"/>
  <c r="N45" i="3"/>
  <c r="N36" i="3"/>
  <c r="N27" i="3"/>
  <c r="N18" i="3"/>
  <c r="N8" i="3"/>
  <c r="N65" i="3"/>
  <c r="N57" i="3"/>
  <c r="N49" i="3"/>
  <c r="N41" i="3"/>
  <c r="N33" i="3"/>
  <c r="N25" i="3"/>
  <c r="N17" i="3"/>
  <c r="N9" i="3"/>
  <c r="N1" i="3"/>
  <c r="V12" i="3"/>
  <c r="M3" i="3" a="1"/>
  <c r="M47" i="3"/>
  <c r="M16" i="3"/>
  <c r="M46" i="3"/>
  <c r="M44" i="3"/>
  <c r="M34" i="3"/>
  <c r="M30" i="3"/>
  <c r="M63" i="3"/>
  <c r="M28" i="3"/>
  <c r="M62" i="3"/>
  <c r="M18" i="3"/>
  <c r="M57" i="3"/>
  <c r="M17" i="3"/>
  <c r="M56" i="3"/>
  <c r="M43" i="3"/>
  <c r="M27" i="3"/>
  <c r="M11" i="3"/>
  <c r="M71" i="3"/>
  <c r="M55" i="3"/>
  <c r="M39" i="3"/>
  <c r="M26" i="3"/>
  <c r="M10" i="3"/>
  <c r="M66" i="3"/>
  <c r="M54" i="3"/>
  <c r="M38" i="3"/>
  <c r="M25" i="3"/>
  <c r="M9" i="3"/>
  <c r="M65" i="3"/>
  <c r="M52" i="3"/>
  <c r="M36" i="3"/>
  <c r="M20" i="3"/>
  <c r="M8" i="3"/>
  <c r="M64" i="3"/>
  <c r="M48" i="3"/>
  <c r="M35" i="3"/>
  <c r="M19" i="3"/>
  <c r="M7" i="3"/>
  <c r="M70" i="3"/>
  <c r="M60" i="3"/>
  <c r="M51" i="3"/>
  <c r="M33" i="3"/>
  <c r="M24" i="3"/>
  <c r="M15" i="3"/>
  <c r="M6" i="3"/>
  <c r="M68" i="3"/>
  <c r="M59" i="3"/>
  <c r="M50" i="3"/>
  <c r="M41" i="3"/>
  <c r="M32" i="3"/>
  <c r="M23" i="3"/>
  <c r="M14" i="3"/>
  <c r="M4" i="3"/>
  <c r="M42" i="3"/>
  <c r="M67" i="3"/>
  <c r="M58" i="3"/>
  <c r="M49" i="3"/>
  <c r="M40" i="3"/>
  <c r="M31" i="3"/>
  <c r="M22" i="3"/>
  <c r="M12" i="3"/>
  <c r="M3" i="3"/>
  <c r="M69" i="3"/>
  <c r="M61" i="3"/>
  <c r="M53" i="3"/>
  <c r="M45" i="3"/>
  <c r="M37" i="3"/>
  <c r="M29" i="3"/>
  <c r="M21" i="3"/>
  <c r="M13" i="3"/>
  <c r="M5" i="3"/>
  <c r="V13" i="3"/>
  <c r="V17" i="3"/>
  <c r="U17" i="3"/>
  <c r="M1" i="3"/>
  <c r="R1" i="3"/>
  <c r="Q1" i="3"/>
</calcChain>
</file>

<file path=xl/sharedStrings.xml><?xml version="1.0" encoding="utf-8"?>
<sst xmlns="http://schemas.openxmlformats.org/spreadsheetml/2006/main" count="45" uniqueCount="41">
  <si>
    <t>Yield</t>
  </si>
  <si>
    <t>Duration</t>
  </si>
  <si>
    <t>Length</t>
  </si>
  <si>
    <t>Trigger</t>
  </si>
  <si>
    <t>ISIN</t>
  </si>
  <si>
    <t>Description</t>
  </si>
  <si>
    <t>Outstanding</t>
  </si>
  <si>
    <t>Rate</t>
  </si>
  <si>
    <t>Contribute</t>
  </si>
  <si>
    <t>SourceAlias</t>
  </si>
  <si>
    <t>DTSIMI1</t>
  </si>
  <si>
    <t>RIC</t>
  </si>
  <si>
    <t>Last Contribution</t>
  </si>
  <si>
    <t>BID</t>
  </si>
  <si>
    <t>ASK</t>
  </si>
  <si>
    <t>EURRENDK1Y=</t>
  </si>
  <si>
    <t>RendistatoBasket</t>
  </si>
  <si>
    <t>RendistatoCalculator</t>
  </si>
  <si>
    <t>Euribor6M</t>
  </si>
  <si>
    <t>EuriborIndex</t>
  </si>
  <si>
    <t>DiscountingCurve</t>
  </si>
  <si>
    <t>Change</t>
  </si>
  <si>
    <t>Contribution Password</t>
  </si>
  <si>
    <t>Quote Objects</t>
  </si>
  <si>
    <t>Swap</t>
  </si>
  <si>
    <t>Basket</t>
  </si>
  <si>
    <t>Mid Price</t>
  </si>
  <si>
    <t>Weight</t>
  </si>
  <si>
    <t>Book Sensitivity to Spread</t>
  </si>
  <si>
    <t>Swap Length</t>
  </si>
  <si>
    <t>Spread over Swap</t>
  </si>
  <si>
    <t>RendistatoEquivalentSwapSpreadQuote</t>
  </si>
  <si>
    <t>RendistatoEquivalentSwapLengthQuote</t>
  </si>
  <si>
    <t>Swap Length Delta</t>
  </si>
  <si>
    <t>Swap Spread Delta</t>
  </si>
  <si>
    <t>Swap Spread Nominal Hedge</t>
  </si>
  <si>
    <t>AMT_OUTSTANDING</t>
  </si>
  <si>
    <t>EvaluationDate</t>
  </si>
  <si>
    <t>Reuters</t>
  </si>
  <si>
    <t>GN_TXT16_4</t>
  </si>
  <si>
    <t>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</si>
</sst>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72" formatCode="ddd\,\ dd\-mmm\-yyyy"/>
    <numFmt numFmtId="176" formatCode="0.0000"/>
    <numFmt numFmtId="180" formatCode="0.0"/>
    <numFmt numFmtId="181" formatCode="0.0000%"/>
    <numFmt numFmtId="220" formatCode="ddd\,\ d\-mmm\-yyyy\,\ hh:mm:ss"/>
  </numFmts>
  <fonts count="6" x14ac:knownFonts="1">
    <font>
      <sz val="10"/>
      <name val="Arial"/>
    </font>
    <font>
      <sz val="10"/>
      <name val="Arial"/>
    </font>
    <font>
      <sz val="8"/>
      <name val="Courier New"/>
      <family val="3"/>
    </font>
    <font>
      <sz val="8"/>
      <name val="Arial"/>
      <family val="2"/>
    </font>
    <font>
      <sz val="8"/>
      <color indexed="10"/>
      <name val="Courier New"/>
      <family val="3"/>
    </font>
    <font>
      <b/>
      <sz val="8"/>
      <color indexed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5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43" fontId="2" fillId="0" borderId="0" xfId="1" applyNumberFormat="1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43" fontId="2" fillId="0" borderId="0" xfId="1" applyNumberFormat="1" applyFont="1" applyFill="1" applyBorder="1" applyAlignment="1">
      <alignment horizontal="center"/>
    </xf>
    <xf numFmtId="10" fontId="2" fillId="0" borderId="0" xfId="2" applyNumberFormat="1" applyFont="1"/>
    <xf numFmtId="10" fontId="2" fillId="0" borderId="0" xfId="2" applyNumberFormat="1" applyFont="1" applyFill="1" applyBorder="1" applyAlignment="1"/>
    <xf numFmtId="10" fontId="2" fillId="0" borderId="0" xfId="2" applyNumberFormat="1" applyFont="1" applyAlignment="1"/>
    <xf numFmtId="176" fontId="2" fillId="0" borderId="0" xfId="2" applyNumberFormat="1" applyFont="1"/>
    <xf numFmtId="176" fontId="2" fillId="0" borderId="0" xfId="0" applyNumberFormat="1" applyFont="1"/>
    <xf numFmtId="181" fontId="2" fillId="0" borderId="0" xfId="0" applyNumberFormat="1" applyFont="1"/>
    <xf numFmtId="10" fontId="2" fillId="0" borderId="0" xfId="2" quotePrefix="1" applyNumberFormat="1" applyFont="1"/>
    <xf numFmtId="176" fontId="2" fillId="0" borderId="0" xfId="2" quotePrefix="1" applyNumberFormat="1" applyFont="1"/>
    <xf numFmtId="0" fontId="2" fillId="0" borderId="0" xfId="0" applyFont="1" applyAlignment="1">
      <alignment horizontal="center" vertical="center" wrapText="1"/>
    </xf>
    <xf numFmtId="2" fontId="4" fillId="0" borderId="0" xfId="2" applyNumberFormat="1" applyFont="1"/>
    <xf numFmtId="2" fontId="2" fillId="0" borderId="0" xfId="0" applyNumberFormat="1" applyFont="1"/>
    <xf numFmtId="2" fontId="2" fillId="0" borderId="0" xfId="2" applyNumberFormat="1" applyFont="1"/>
    <xf numFmtId="2" fontId="4" fillId="0" borderId="0" xfId="0" applyNumberFormat="1" applyFont="1"/>
    <xf numFmtId="181" fontId="4" fillId="0" borderId="0" xfId="2" applyNumberFormat="1" applyFont="1"/>
    <xf numFmtId="10" fontId="2" fillId="0" borderId="0" xfId="0" applyNumberFormat="1" applyFont="1"/>
    <xf numFmtId="3" fontId="2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left"/>
    </xf>
    <xf numFmtId="176" fontId="2" fillId="0" borderId="4" xfId="0" applyNumberFormat="1" applyFont="1" applyBorder="1" applyAlignment="1">
      <alignment horizontal="right"/>
    </xf>
    <xf numFmtId="176" fontId="2" fillId="0" borderId="5" xfId="0" applyNumberFormat="1" applyFont="1" applyBorder="1" applyAlignment="1">
      <alignment horizontal="left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right"/>
    </xf>
    <xf numFmtId="4" fontId="5" fillId="2" borderId="7" xfId="0" applyNumberFormat="1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220" fontId="2" fillId="0" borderId="0" xfId="0" quotePrefix="1" applyNumberFormat="1" applyFont="1" applyProtection="1">
      <protection locked="0"/>
    </xf>
    <xf numFmtId="0" fontId="2" fillId="0" borderId="8" xfId="0" applyFont="1" applyBorder="1" applyAlignment="1" applyProtection="1">
      <alignment horizontal="left"/>
    </xf>
    <xf numFmtId="180" fontId="2" fillId="3" borderId="8" xfId="0" applyNumberFormat="1" applyFont="1" applyFill="1" applyBorder="1"/>
    <xf numFmtId="172" fontId="2" fillId="0" borderId="0" xfId="0" applyNumberFormat="1" applyFont="1"/>
    <xf numFmtId="181" fontId="2" fillId="3" borderId="6" xfId="2" applyNumberFormat="1" applyFont="1" applyFill="1" applyBorder="1"/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 xml:space="preserve">24.9B           </v>
        <stp/>
        <stp xml:space="preserve">	IT416477=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1" s="3"/>
      </tp>
      <tp t="s">
        <v xml:space="preserve">24.3B           </v>
        <stp/>
        <stp xml:space="preserve">	IT324274=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4" s="3"/>
      </tp>
      <tp t="s">
        <v xml:space="preserve">24.9B           </v>
        <stp/>
        <stp xml:space="preserve">	IT459493=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7" s="3"/>
      </tp>
      <tp t="s">
        <v xml:space="preserve">9.4B            </v>
        <stp/>
        <stp xml:space="preserve">	IT108656=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4" s="3"/>
      </tp>
      <tp t="s">
        <v xml:space="preserve">28.1B           </v>
        <stp/>
        <stp xml:space="preserve">	IT400967=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0" s="3"/>
      </tp>
      <tp t="s">
        <v xml:space="preserve">25.5B           </v>
        <stp/>
        <stp xml:space="preserve">	IT436104=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8" s="3"/>
      </tp>
      <tp t="s">
        <v xml:space="preserve">24.8B           </v>
        <stp/>
        <stp xml:space="preserve">	IT435684=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7" s="3"/>
      </tp>
      <tp t="s">
        <v xml:space="preserve">7.5B            </v>
        <stp/>
        <stp xml:space="preserve">	IT504527=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1" s="3"/>
      </tp>
      <tp t="s">
        <v xml:space="preserve">19.8B           </v>
        <stp/>
        <stp xml:space="preserve">	IT500154=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0" s="3"/>
      </tp>
      <tp t="s">
        <v xml:space="preserve">18.7B           </v>
        <stp/>
        <stp xml:space="preserve">	IT428696=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53" s="3"/>
      </tp>
      <tp t="s">
        <v xml:space="preserve">24.3B           </v>
        <stp/>
        <stp xml:space="preserve">	IT463413=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8" s="3"/>
      </tp>
      <tp t="s">
        <v xml:space="preserve">20.7B           </v>
        <stp/>
        <stp xml:space="preserve">	IT464473=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3" s="3"/>
      </tp>
      <tp t="s">
        <v xml:space="preserve">25.0B           </v>
        <stp/>
        <stp xml:space="preserve">	IT448961=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4" s="3"/>
      </tp>
      <tp t="s">
        <v xml:space="preserve">16.0B           </v>
        <stp/>
        <stp xml:space="preserve">	IT476195=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8" s="3"/>
      </tp>
      <tp t="s">
        <v xml:space="preserve">11.3B           </v>
        <stp/>
        <stp xml:space="preserve">	IT502423=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8" s="3"/>
      </tp>
      <tp t="s">
        <v xml:space="preserve">16.2B           </v>
        <stp/>
        <stp xml:space="preserve">	IT471274=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5" s="3"/>
      </tp>
      <tp t="s">
        <v xml:space="preserve">28.1B           </v>
        <stp/>
        <stp xml:space="preserve">	IT127851=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7" s="3"/>
      </tp>
      <tp t="s">
        <v xml:space="preserve">29.8B           </v>
        <stp/>
        <stp xml:space="preserve">	IT144437=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9" s="3"/>
      </tp>
      <tp t="s">
        <v xml:space="preserve">21.8B           </v>
        <stp/>
        <stp xml:space="preserve">	IT353515=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51" s="3"/>
      </tp>
      <tp t="s">
        <v xml:space="preserve">13.5B           </v>
        <stp/>
        <stp xml:space="preserve">	IT503050=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3" s="3"/>
      </tp>
      <tp t="s">
        <v xml:space="preserve">21.0B           </v>
        <stp/>
        <stp xml:space="preserve">	IT453255=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54" s="3"/>
      </tp>
      <tp t="s">
        <v xml:space="preserve">14.9B           </v>
        <stp/>
        <stp xml:space="preserve">	IT492399=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55" s="3"/>
      </tp>
      <tp t="s">
        <v xml:space="preserve">12.6B           </v>
        <stp/>
        <stp xml:space="preserve">	IT502800=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2" s="3"/>
      </tp>
      <tp t="s">
        <v xml:space="preserve">14.8B           </v>
        <stp/>
        <stp xml:space="preserve">	IT491779=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6" s="3"/>
      </tp>
      <tp t="s">
        <v xml:space="preserve">26.0B           </v>
        <stp/>
        <stp xml:space="preserve">	IT117461=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5" s="3"/>
      </tp>
      <tp t="s">
        <v xml:space="preserve">15.5B           </v>
        <stp/>
        <stp xml:space="preserve">	IT325682=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50" s="3"/>
      </tp>
      <tp t="s">
        <v xml:space="preserve">20.6B           </v>
        <stp/>
        <stp xml:space="preserve">	IT475967=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3" s="3"/>
      </tp>
      <tp t="s">
        <v xml:space="preserve">22.7B           </v>
        <stp/>
        <stp xml:space="preserve">	IT364476=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5" s="3"/>
      </tp>
      <tp t="s">
        <v xml:space="preserve">13.6B           </v>
        <stp/>
        <stp xml:space="preserve">	IT479347=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2" s="3"/>
      </tp>
      <tp t="s">
        <v xml:space="preserve">16.0B           </v>
        <stp/>
        <stp xml:space="preserve">	IT498719=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0" s="3"/>
      </tp>
      <tp t="s">
        <v xml:space="preserve">24.3B           </v>
        <stp/>
        <stp xml:space="preserve">	IT453694=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6" s="3"/>
      </tp>
      <tp t="s">
        <v xml:space="preserve">24.1B           </v>
        <stp/>
        <stp xml:space="preserve">	IT442395=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1" s="3"/>
      </tp>
      <tp t="s">
        <v xml:space="preserve">22.2B           </v>
        <stp/>
        <stp xml:space="preserve">	IT451364=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2" s="3"/>
      </tp>
      <tp t="s">
        <v xml:space="preserve">17.3B           </v>
        <stp/>
        <stp xml:space="preserve">	IT465627=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" s="3"/>
      </tp>
      <tp t="s">
        <v xml:space="preserve">25.0B           </v>
        <stp/>
        <stp xml:space="preserve">	IT469507=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1" s="3"/>
      </tp>
      <tp t="s">
        <v xml:space="preserve">24.6B           </v>
        <stp/>
        <stp xml:space="preserve">	IT349325=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0" s="3"/>
      </tp>
      <tp t="s">
        <v xml:space="preserve">14.5B           </v>
        <stp/>
        <stp xml:space="preserve">	IT488099=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" s="3"/>
      </tp>
      <tp t="s">
        <v xml:space="preserve">19.9B           </v>
        <stp/>
        <stp xml:space="preserve">	IT495757=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9" s="3"/>
      </tp>
      <tp t="s">
        <v xml:space="preserve">17.3B           </v>
        <stp/>
        <stp xml:space="preserve">	IT486707=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5" s="3"/>
      </tp>
      <tp t="s">
        <v xml:space="preserve">26.3B           </v>
        <stp/>
        <stp xml:space="preserve">	IT393465=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52" s="3"/>
      </tp>
      <tp t="s">
        <v xml:space="preserve">19.6B           </v>
        <stp/>
        <stp xml:space="preserve">	IT480154=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4" s="3"/>
      </tp>
      <tp t="s">
        <v xml:space="preserve">20.0B           </v>
        <stp/>
        <stp xml:space="preserve">	IT490784=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7" s="3"/>
      </tp>
      <tp t="s">
        <v xml:space="preserve">15.8B           </v>
        <stp/>
        <stp xml:space="preserve">	IT482042=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3" s="3"/>
      </tp>
      <tp t="s">
        <v xml:space="preserve">24.8B           </v>
        <stp/>
        <stp xml:space="preserve">	IT427349=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6" s="3"/>
      </tp>
      <tp t="s">
        <v xml:space="preserve">12.4B           </v>
        <stp/>
        <stp xml:space="preserve">	IT496082=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9" s="3"/>
      </tp>
      <tp t="s">
        <v xml:space="preserve">21.4B           </v>
        <stp/>
        <stp xml:space="preserve">	IT484883=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5" s="3"/>
      </tp>
      <tp t="s">
        <v xml:space="preserve">18.1B           </v>
        <stp/>
        <stp xml:space="preserve">	IT489803=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6" s="3"/>
      </tp>
      <tp t="s">
        <v xml:space="preserve">18.2B           </v>
        <stp/>
        <stp xml:space="preserve">	IT488903=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6" s="3"/>
      </tp>
      <tp t="s">
        <v xml:space="preserve">26.7B           </v>
        <stp/>
        <stp xml:space="preserve">	IT401958=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7" s="3"/>
      </tp>
      <tp t="s">
        <v xml:space="preserve">23.3B           </v>
        <stp/>
        <stp xml:space="preserve">	IT495341=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9" s="3"/>
      </tp>
      <tp t="s">
        <v xml:space="preserve">18.4B           </v>
        <stp/>
        <stp xml:space="preserve">	IT496640=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9" s="3"/>
      </tp>
      <tp t="s">
        <v xml:space="preserve">18.3B           </v>
        <stp/>
        <stp xml:space="preserve">	IT499230=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2" s="3"/>
      </tp>
    </main>
    <main first="pldatasource.rdatartdserver">
      <tp t="s">
        <v>Updated at 14:50:03</v>
        <stp/>
        <stp>{BAAD6789-FEF4-410D-8E8C-143AF38EEF3D}</stp>
        <tr r="F2" s="3"/>
      </tp>
    </main>
    <main first="pldatasource.rtgetrtdserver">
      <tp t="s">
        <v xml:space="preserve">12.2B           </v>
        <stp/>
        <stp>_x0008_IT36665=
GN_TXT16_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8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Projects\QuantLib\trunk\QuantLibXL\Workbooks\MarketData\ReutersFeed\EUR_BTPQuotesFe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TP"/>
      <sheetName val="CCT"/>
      <sheetName val="BTPInflation"/>
    </sheetNames>
    <sheetDataSet>
      <sheetData sheetId="0">
        <row r="6">
          <cell r="D6" t="str">
            <v>FRQ:5S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9"/>
  <sheetViews>
    <sheetView tabSelected="1" workbookViewId="0">
      <selection activeCell="B2" sqref="B2"/>
    </sheetView>
  </sheetViews>
  <sheetFormatPr defaultRowHeight="11.25" x14ac:dyDescent="0.2"/>
  <cols>
    <col min="1" max="1" width="36.85546875" style="2" bestFit="1" customWidth="1"/>
    <col min="2" max="2" width="27.5703125" style="2" bestFit="1" customWidth="1"/>
    <col min="3" max="3" width="8" style="2" bestFit="1" customWidth="1"/>
    <col min="4" max="16384" width="9.140625" style="2"/>
  </cols>
  <sheetData>
    <row r="2" spans="1:3" x14ac:dyDescent="0.2">
      <c r="A2" s="31" t="s">
        <v>3</v>
      </c>
      <c r="B2" s="34">
        <v>41933.61619212963</v>
      </c>
    </row>
    <row r="3" spans="1:3" x14ac:dyDescent="0.2">
      <c r="A3" s="31" t="s">
        <v>37</v>
      </c>
      <c r="B3" s="37">
        <f>_xll.qlSettingsEvaluationDate(Trigger)</f>
        <v>41933</v>
      </c>
    </row>
    <row r="4" spans="1:3" x14ac:dyDescent="0.2">
      <c r="A4" s="31" t="s">
        <v>16</v>
      </c>
      <c r="B4" s="2" t="str">
        <f>_xll.qlRendistatoBasket(,_xll.ohPack(Rendistato!A3:A71),_xll.ohPack(Rendistato!L3:L71),_xll.ohPack(Rendistato!C3:C71))</f>
        <v>obj_00e07#0005</v>
      </c>
    </row>
    <row r="5" spans="1:3" x14ac:dyDescent="0.2">
      <c r="A5" s="31" t="s">
        <v>19</v>
      </c>
      <c r="B5" s="2" t="s">
        <v>18</v>
      </c>
    </row>
    <row r="6" spans="1:3" x14ac:dyDescent="0.2">
      <c r="A6" s="31" t="s">
        <v>20</v>
      </c>
      <c r="B6" s="2" t="s">
        <v>40</v>
      </c>
    </row>
    <row r="7" spans="1:3" x14ac:dyDescent="0.2">
      <c r="A7" s="31" t="s">
        <v>17</v>
      </c>
      <c r="B7" s="2" t="str">
        <f>_xll.qlRendistatoCalculator(,RendistatoBasket,EuriborIndex,DiscountingCurve)</f>
        <v>obj_00e08#0002</v>
      </c>
    </row>
    <row r="8" spans="1:3" x14ac:dyDescent="0.2">
      <c r="A8" s="31" t="s">
        <v>32</v>
      </c>
      <c r="B8" s="2" t="str">
        <f>_xll.qlRendistatoEquivalentSwapLengthQuote(,RendistatoCalculator)</f>
        <v>obj_00e09#0002</v>
      </c>
      <c r="C8" s="17">
        <f>_xll.qlQuoteValue(RendistatoEquivalentSwapLengthQuote,RTtrigger)</f>
        <v>6</v>
      </c>
    </row>
    <row r="9" spans="1:3" x14ac:dyDescent="0.2">
      <c r="A9" s="31" t="s">
        <v>31</v>
      </c>
      <c r="B9" s="2" t="str">
        <f>_xll.qlRendistatoEquivalentSwapSpreadQuote(,RendistatoCalculator)</f>
        <v>obj_00e0a#0002</v>
      </c>
      <c r="C9" s="18">
        <f>_xll.qlQuoteValue(RendistatoEquivalentSwapSpreadQuote,RTtrigger)</f>
        <v>1.2773627260592051E-2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workbookViewId="0">
      <pane ySplit="2" topLeftCell="A3" activePane="bottomLeft" state="frozen"/>
      <selection pane="bottomLeft"/>
    </sheetView>
  </sheetViews>
  <sheetFormatPr defaultRowHeight="11.25" outlineLevelCol="1" x14ac:dyDescent="0.2"/>
  <cols>
    <col min="1" max="1" width="13.140625" style="2" bestFit="1" customWidth="1"/>
    <col min="2" max="2" width="21.42578125" style="2" bestFit="1" customWidth="1"/>
    <col min="3" max="3" width="15.140625" style="2" hidden="1" customWidth="1" outlineLevel="1"/>
    <col min="4" max="4" width="9" style="2" hidden="1" customWidth="1" outlineLevel="1"/>
    <col min="5" max="5" width="10" style="2" hidden="1" customWidth="1" outlineLevel="1"/>
    <col min="6" max="6" width="12" style="2" hidden="1" customWidth="1" outlineLevel="1"/>
    <col min="7" max="7" width="9.140625" style="2" hidden="1" customWidth="1" outlineLevel="1"/>
    <col min="8" max="8" width="9" style="2" hidden="1" customWidth="1" outlineLevel="1"/>
    <col min="9" max="9" width="22.42578125" style="2" hidden="1" customWidth="1" outlineLevel="1"/>
    <col min="10" max="10" width="19.28515625" style="2" hidden="1" customWidth="1" outlineLevel="1"/>
    <col min="11" max="11" width="23.42578125" style="2" hidden="1" customWidth="1" outlineLevel="1"/>
    <col min="12" max="12" width="23.42578125" style="2" bestFit="1" customWidth="1" collapsed="1"/>
    <col min="13" max="13" width="8" style="2" customWidth="1" outlineLevel="1"/>
    <col min="14" max="14" width="6" style="2" bestFit="1" customWidth="1" outlineLevel="1"/>
    <col min="15" max="15" width="9" style="2" customWidth="1" outlineLevel="1"/>
    <col min="16" max="16" width="9" style="2" bestFit="1" customWidth="1"/>
    <col min="17" max="18" width="7" style="2" bestFit="1" customWidth="1"/>
    <col min="19" max="19" width="11" style="2" customWidth="1"/>
    <col min="20" max="20" width="2.5703125" style="2" customWidth="1"/>
    <col min="21" max="21" width="18.28515625" style="2" bestFit="1" customWidth="1"/>
    <col min="22" max="22" width="17.28515625" style="2" bestFit="1" customWidth="1"/>
    <col min="23" max="23" width="20.28515625" style="2" bestFit="1" customWidth="1"/>
    <col min="24" max="24" width="2.140625" style="2" customWidth="1"/>
    <col min="25" max="16384" width="9.140625" style="2"/>
  </cols>
  <sheetData>
    <row r="1" spans="1:22" x14ac:dyDescent="0.2">
      <c r="A1" s="3">
        <f>_xll.qlRendistatoBasketSize('General Settings'!$B4)</f>
        <v>53</v>
      </c>
      <c r="D1" s="2">
        <f>_xll.ohTrigger(D3:D71)</f>
        <v>96</v>
      </c>
      <c r="I1" s="4" t="e">
        <f ca="1">SUM(I3:I71)</f>
        <v>#NAME?</v>
      </c>
      <c r="J1" s="8"/>
      <c r="K1" s="4">
        <f>SUM(K3:K71)</f>
        <v>1057000000000</v>
      </c>
      <c r="L1" s="4">
        <f>_xll.qlRendistatoBasketOutstanding(RendistatoBasket)</f>
        <v>1057000000000</v>
      </c>
      <c r="M1" s="5">
        <f>SUM(_xll.ohPack(M3:M71))</f>
        <v>1.0000000000000002</v>
      </c>
      <c r="N1" s="5">
        <f>_xll.qlRendistatoCalculatorYield(RendistatoCalculator,RTtrigger)</f>
        <v>1.8746496087176059E-2</v>
      </c>
      <c r="O1" s="8">
        <f>_xll.qlRendistatoCalculatorDuration(RendistatoCalculator,RTtrigger)</f>
        <v>6.3281740990022275</v>
      </c>
      <c r="Q1" s="12">
        <f>SUM(_xll.ohPack(Q3:Q71))</f>
        <v>0</v>
      </c>
      <c r="R1" s="19">
        <f>SUM(_xll.ohPack(R3:R71))</f>
        <v>-2.2435253634218999E-3</v>
      </c>
      <c r="S1" s="20">
        <f>SUM(_xll.ohPack(S3:S71))</f>
        <v>11417300.574454049</v>
      </c>
      <c r="T1" s="20"/>
      <c r="U1" s="32">
        <v>5089</v>
      </c>
      <c r="V1" s="33"/>
    </row>
    <row r="2" spans="1:22" ht="46.5" customHeight="1" x14ac:dyDescent="0.2">
      <c r="A2" s="13" t="s">
        <v>4</v>
      </c>
      <c r="B2" s="13" t="s">
        <v>5</v>
      </c>
      <c r="C2" s="13" t="s">
        <v>23</v>
      </c>
      <c r="D2" s="13" t="s">
        <v>21</v>
      </c>
      <c r="E2" s="13"/>
      <c r="F2" s="13" t="str">
        <f>_xll.RData(_xll.ohPack(F3:F71),G2:H2,,,,G3)</f>
        <v>Updated at 14:50:03</v>
      </c>
      <c r="G2" s="13" t="s">
        <v>13</v>
      </c>
      <c r="H2" s="13" t="s">
        <v>14</v>
      </c>
      <c r="I2" s="13" t="s">
        <v>36</v>
      </c>
      <c r="J2" s="13" t="s">
        <v>39</v>
      </c>
      <c r="K2" s="13" t="s">
        <v>38</v>
      </c>
      <c r="L2" s="13" t="s">
        <v>6</v>
      </c>
      <c r="M2" s="13" t="s">
        <v>27</v>
      </c>
      <c r="N2" s="13" t="s">
        <v>0</v>
      </c>
      <c r="O2" s="13" t="s">
        <v>1</v>
      </c>
      <c r="P2" s="13" t="s">
        <v>26</v>
      </c>
      <c r="Q2" s="13" t="s">
        <v>33</v>
      </c>
      <c r="R2" s="13" t="s">
        <v>34</v>
      </c>
      <c r="S2" s="13" t="s">
        <v>35</v>
      </c>
      <c r="T2" s="13"/>
      <c r="U2" s="21" t="s">
        <v>28</v>
      </c>
      <c r="V2" s="21" t="s">
        <v>22</v>
      </c>
    </row>
    <row r="3" spans="1:22" x14ac:dyDescent="0.2">
      <c r="A3" s="2" t="str">
        <f t="array" ref="A3:A71">_xll.qlBondAlive(_xll.ohGroupList("BTPs",Trigger),EvaluationDate+365)</f>
        <v>IT0004656275</v>
      </c>
      <c r="B3" s="2" t="str">
        <f>IF(ISNA(A3),NA(),_xll.qlBondDescription(A3))</f>
        <v>BTP 2015-11-01 3%</v>
      </c>
      <c r="C3" s="9" t="str">
        <f>IF(ISNA(A3),NA(),_xll.qlSimpleQuote(,,,,Trigger))</f>
        <v>obj_00df4#0001</v>
      </c>
      <c r="D3" s="9">
        <f>IF(ISNA(A3),NA(),_xll.qlSimpleQuoteSetValue(C3,P3))</f>
        <v>2.5499999999993861E-2</v>
      </c>
      <c r="E3" s="9" t="str">
        <f>"IT"&amp;VALUE(RIGHT(LEFT(A3,11),6))&amp;"="</f>
        <v>IT465627=</v>
      </c>
      <c r="F3" s="2" t="str">
        <f>"IT"&amp;VALUE(RIGHT(LEFT(A3,11),6))&amp;"=TT"</f>
        <v>IT465627=TT</v>
      </c>
      <c r="G3" s="9">
        <v>102.57899999999999</v>
      </c>
      <c r="H3" s="9">
        <v>102.61</v>
      </c>
      <c r="I3" s="1" t="e">
        <f ca="1">IF(ISNA(A3),0,BDP($A3&amp;" Corp@bgm Corp",I$2))</f>
        <v>#NAME?</v>
      </c>
      <c r="J3" s="1" t="str">
        <f>IF(ISNA(A3),"0B",_xll.RtGet("IDN",E3,J$2))</f>
        <v xml:space="preserve">17.3B           </v>
      </c>
      <c r="K3" s="1">
        <f t="shared" ref="K3:K66" si="0">IF(LEN(J3),IF(UPPER(RIGHT(TRIM(J3),1))="B",LEFT(TRIM(J3),LEN(TRIM(J3))-1),0)*1000000000,0)</f>
        <v>17300000000</v>
      </c>
      <c r="L3" s="1">
        <f t="shared" ref="L3:L34" si="1">IF(ISNA(A3),NA(),IF(ISNUMBER(K3),K3,I3))</f>
        <v>17300000000</v>
      </c>
      <c r="M3" s="6">
        <f t="array" ref="M3:M71">_xll.qlRendistatoBasketWeights(RendistatoBasket)</f>
        <v>1.6367076631977295E-2</v>
      </c>
      <c r="N3" s="5">
        <f t="array" ref="N3:N71">_xll.qlRendistatoCalculatorYields(RendistatoCalculator)</f>
        <v>4.5772021304804119E-3</v>
      </c>
      <c r="O3" s="8">
        <f t="array" ref="O3:O71">_xll.qlRendistatoCalculatorDurations('General Settings'!B7)</f>
        <v>1.0011284748150451</v>
      </c>
      <c r="P3" s="9">
        <f t="shared" ref="P3:P66" si="2">IF(ISNA(A3),NA(),(G3+H3)/2)</f>
        <v>102.5945</v>
      </c>
      <c r="Q3" s="12">
        <f t="array" ref="Q3:R71">_xll.qlBucketAnalysisDelta2(_xll.ohPack(C3:C71),'General Settings'!B8:B9,0.0001)</f>
        <v>0</v>
      </c>
      <c r="R3" s="11">
        <v>-1.5718253030747031E-4</v>
      </c>
      <c r="S3" s="20">
        <f t="shared" ref="S3:S34" si="3">-(BookSensitivity/0.0001)*(R3*0.01)/(0.01/100)</f>
        <v>799901.89673471649</v>
      </c>
      <c r="T3" s="20"/>
    </row>
    <row r="4" spans="1:22" x14ac:dyDescent="0.2">
      <c r="A4" s="2" t="str">
        <v>IT0004880990</v>
      </c>
      <c r="B4" s="2" t="str">
        <f>IF(ISNA(A4),NA(),_xll.qlBondDescription(A4))</f>
        <v>BTP 2015-12-01 2.75%</v>
      </c>
      <c r="C4" s="9" t="str">
        <f>IF(ISNA(A4),NA(),_xll.qlSimpleQuote(,,,,Trigger))</f>
        <v>obj_00deb#0001</v>
      </c>
      <c r="D4" s="9">
        <f>IF(ISNA(A4),NA(),_xll.qlSimpleQuoteSetValue(C4,P4))</f>
        <v>-1.054000000000002</v>
      </c>
      <c r="E4" s="9" t="str">
        <f t="shared" ref="E4:E67" si="4">"IT"&amp;VALUE(RIGHT(LEFT(A4,11),6))&amp;"="</f>
        <v>IT488099=</v>
      </c>
      <c r="F4" s="2" t="str">
        <f t="shared" ref="F4:F67" si="5">"IT"&amp;VALUE(RIGHT(LEFT(A4,11),6))&amp;"=TT"</f>
        <v>IT488099=TT</v>
      </c>
      <c r="G4" s="9">
        <v>102.491</v>
      </c>
      <c r="H4" s="9">
        <v>102.52</v>
      </c>
      <c r="I4" s="1" t="e">
        <f ca="1">IF(ISNA(A4),0,BDP($A4&amp;" Corp@bgm Corp",I$2))</f>
        <v>#NAME?</v>
      </c>
      <c r="J4" s="1" t="str">
        <f>IF(ISNA(A4),"0B",_xll.RtGet("IDN",E4,J$2))</f>
        <v xml:space="preserve">14.5B           </v>
      </c>
      <c r="K4" s="1">
        <f t="shared" si="0"/>
        <v>14500000000</v>
      </c>
      <c r="L4" s="1">
        <f t="shared" si="1"/>
        <v>14500000000</v>
      </c>
      <c r="M4" s="7">
        <v>1.3718070009460738E-2</v>
      </c>
      <c r="N4" s="5">
        <v>4.7741015231410194E-3</v>
      </c>
      <c r="O4" s="9">
        <v>1.0815093128547464</v>
      </c>
      <c r="P4" s="9">
        <f t="shared" si="2"/>
        <v>102.5055</v>
      </c>
      <c r="Q4" s="12">
        <v>0</v>
      </c>
      <c r="R4" s="11">
        <v>-1.2246734534468451E-4</v>
      </c>
      <c r="S4" s="20">
        <f t="shared" si="3"/>
        <v>623236.32045909949</v>
      </c>
      <c r="T4" s="20"/>
    </row>
    <row r="5" spans="1:22" x14ac:dyDescent="0.2">
      <c r="A5" s="2" t="str">
        <v>IT0004712748</v>
      </c>
      <c r="B5" s="2" t="str">
        <f>IF(ISNA(A5),NA(),_xll.qlBondDescription(A5))</f>
        <v>BTP 2016-04-15 3.75%</v>
      </c>
      <c r="C5" s="9" t="str">
        <f>IF(ISNA(A5),NA(),_xll.qlSimpleQuote(,,,,Trigger))</f>
        <v>obj_00ddc#0001</v>
      </c>
      <c r="D5" s="9">
        <f>IF(ISNA(A5),NA(),_xll.qlSimpleQuoteSetValue(C5,P5))</f>
        <v>0.96200000000001751</v>
      </c>
      <c r="E5" s="9" t="str">
        <f t="shared" si="4"/>
        <v>IT471274=</v>
      </c>
      <c r="F5" s="2" t="str">
        <f t="shared" si="5"/>
        <v>IT471274=TT</v>
      </c>
      <c r="G5" s="9">
        <v>104.63800000000001</v>
      </c>
      <c r="H5" s="9">
        <v>104.669</v>
      </c>
      <c r="I5" s="1" t="e">
        <f ca="1">IF(ISNA(A5),0,BDP($A5&amp;" Corp@bgm Corp",I$2))</f>
        <v>#NAME?</v>
      </c>
      <c r="J5" s="1" t="str">
        <f>IF(ISNA(A5),"0B",_xll.RtGet("IDN",E5,J$2))</f>
        <v xml:space="preserve">16.2B           </v>
      </c>
      <c r="K5" s="1">
        <f t="shared" si="0"/>
        <v>16200000000</v>
      </c>
      <c r="L5" s="1">
        <f t="shared" si="1"/>
        <v>16200000000</v>
      </c>
      <c r="M5" s="7">
        <v>1.5326395458845791E-2</v>
      </c>
      <c r="N5" s="5">
        <v>5.8412648451842929E-3</v>
      </c>
      <c r="O5" s="9">
        <v>1.4428413236618549</v>
      </c>
      <c r="P5" s="9">
        <f t="shared" si="2"/>
        <v>104.65350000000001</v>
      </c>
      <c r="Q5" s="12">
        <v>0</v>
      </c>
      <c r="R5" s="11">
        <v>-1.014570294617656E-4</v>
      </c>
      <c r="S5" s="20">
        <f t="shared" si="3"/>
        <v>516314.82293092518</v>
      </c>
      <c r="T5" s="20"/>
    </row>
    <row r="6" spans="1:22" x14ac:dyDescent="0.2">
      <c r="A6" s="2" t="str">
        <v>IT0004917792</v>
      </c>
      <c r="B6" s="2" t="str">
        <f>IF(ISNA(A6),NA(),_xll.qlBondDescription(A6))</f>
        <v>BTP 2016-05-15 2.25%</v>
      </c>
      <c r="C6" s="9" t="str">
        <f>IF(ISNA(A6),NA(),_xll.qlSimpleQuote(,,,,Trigger))</f>
        <v>obj_00de4#0001</v>
      </c>
      <c r="D6" s="9">
        <f>IF(ISNA(A6),NA(),_xll.qlSimpleQuoteSetValue(C6,P6))</f>
        <v>-4.5649999999999977</v>
      </c>
      <c r="E6" s="9" t="str">
        <f t="shared" si="4"/>
        <v>IT491779=</v>
      </c>
      <c r="F6" s="2" t="str">
        <f t="shared" si="5"/>
        <v>IT491779=TT</v>
      </c>
      <c r="G6" s="9">
        <v>102.5</v>
      </c>
      <c r="H6" s="9">
        <v>102.56</v>
      </c>
      <c r="I6" s="1" t="e">
        <f ca="1">IF(ISNA(A6),0,BDP($A6&amp;" Corp@bgm Corp",I$2))</f>
        <v>#NAME?</v>
      </c>
      <c r="J6" s="1" t="str">
        <f>IF(ISNA(A6),"0B",_xll.RtGet("IDN",E6,J$2))</f>
        <v xml:space="preserve">14.8B           </v>
      </c>
      <c r="K6" s="1">
        <f t="shared" si="0"/>
        <v>14800000000</v>
      </c>
      <c r="L6" s="1">
        <f t="shared" si="1"/>
        <v>14800000000</v>
      </c>
      <c r="M6" s="7">
        <v>1.4001892147587512E-2</v>
      </c>
      <c r="N6" s="5">
        <v>6.2016764262231147E-3</v>
      </c>
      <c r="O6" s="9">
        <v>1.5232481762174941</v>
      </c>
      <c r="P6" s="9">
        <f t="shared" si="2"/>
        <v>102.53</v>
      </c>
      <c r="Q6" s="12">
        <v>0</v>
      </c>
      <c r="R6" s="11">
        <v>-8.8823633639240063E-5</v>
      </c>
      <c r="S6" s="20">
        <f t="shared" si="3"/>
        <v>452023.4715900927</v>
      </c>
      <c r="T6" s="20"/>
    </row>
    <row r="7" spans="1:22" x14ac:dyDescent="0.2">
      <c r="A7" s="2" t="str">
        <v>IT0004019581</v>
      </c>
      <c r="B7" s="2" t="str">
        <f>IF(ISNA(A7),NA(),_xll.qlBondDescription(A7))</f>
        <v>BTP 2016-08-01 3.75%</v>
      </c>
      <c r="C7" s="9" t="str">
        <f>IF(ISNA(A7),NA(),_xll.qlSimpleQuote(,,,,Trigger))</f>
        <v>obj_00ddf#0001</v>
      </c>
      <c r="D7" s="9">
        <f>IF(ISNA(A7),NA(),_xll.qlSimpleQuoteSetValue(C7,P7))</f>
        <v>0.73500000000001364</v>
      </c>
      <c r="E7" s="9" t="str">
        <f t="shared" si="4"/>
        <v>IT401958=</v>
      </c>
      <c r="F7" s="2" t="str">
        <f t="shared" si="5"/>
        <v>IT401958=TT</v>
      </c>
      <c r="G7" s="9">
        <v>105.42</v>
      </c>
      <c r="H7" s="9">
        <v>105.5</v>
      </c>
      <c r="I7" s="1" t="e">
        <f ca="1">IF(ISNA(A7),0,BDP($A7&amp;" Corp@bgm Corp",I$2))</f>
        <v>#NAME?</v>
      </c>
      <c r="J7" s="1" t="str">
        <f>IF(ISNA(A7),"0B",_xll.RtGet("IDN",E7,J$2))</f>
        <v xml:space="preserve">26.7B           </v>
      </c>
      <c r="K7" s="1">
        <f t="shared" si="0"/>
        <v>26700000000</v>
      </c>
      <c r="L7" s="1">
        <f t="shared" si="1"/>
        <v>26700000000</v>
      </c>
      <c r="M7" s="7">
        <v>2.5260170293282876E-2</v>
      </c>
      <c r="N7" s="5">
        <v>6.5080439012946576E-3</v>
      </c>
      <c r="O7" s="9">
        <v>1.7107625700591647</v>
      </c>
      <c r="P7" s="9">
        <f t="shared" si="2"/>
        <v>105.46000000000001</v>
      </c>
      <c r="Q7" s="12">
        <v>0</v>
      </c>
      <c r="R7" s="11">
        <v>-1.3892993555933431E-4</v>
      </c>
      <c r="S7" s="20">
        <f t="shared" si="3"/>
        <v>707014.4420614522</v>
      </c>
      <c r="T7" s="20"/>
    </row>
    <row r="8" spans="1:22" x14ac:dyDescent="0.2">
      <c r="A8" s="2" t="str">
        <v>IT0004761950</v>
      </c>
      <c r="B8" s="2" t="str">
        <f>IF(ISNA(A8),NA(),_xll.qlBondDescription(A8))</f>
        <v>BTP 2016-09-15 4.75%</v>
      </c>
      <c r="C8" s="9" t="str">
        <f>IF(ISNA(A8),NA(),_xll.qlSimpleQuote(,,,,Trigger))</f>
        <v>obj_00de1#0001</v>
      </c>
      <c r="D8" s="9">
        <f>IF(ISNA(A8),NA(),_xll.qlSimpleQuoteSetValue(C8,P8))</f>
        <v>6.0649999999999977</v>
      </c>
      <c r="E8" s="9" t="str">
        <f t="shared" si="4"/>
        <v>IT476195=</v>
      </c>
      <c r="F8" s="2" t="str">
        <f t="shared" si="5"/>
        <v>IT476195=TT</v>
      </c>
      <c r="G8" s="9">
        <v>107.56</v>
      </c>
      <c r="H8" s="9">
        <v>107.7</v>
      </c>
      <c r="I8" s="1" t="e">
        <f ca="1">IF(ISNA(A8),0,BDP($A8&amp;" Corp@bgm Corp",I$2))</f>
        <v>#NAME?</v>
      </c>
      <c r="J8" s="1" t="str">
        <f>IF(ISNA(A8),"0B",_xll.RtGet("IDN",E8,J$2))</f>
        <v xml:space="preserve">16.0B           </v>
      </c>
      <c r="K8" s="1">
        <f t="shared" si="0"/>
        <v>16000000000</v>
      </c>
      <c r="L8" s="1">
        <f t="shared" si="1"/>
        <v>16000000000</v>
      </c>
      <c r="M8" s="7">
        <v>1.5137180700094607E-2</v>
      </c>
      <c r="N8" s="5">
        <v>6.9115793282105067E-3</v>
      </c>
      <c r="O8" s="9">
        <v>1.8169654464186413</v>
      </c>
      <c r="P8" s="9">
        <f t="shared" si="2"/>
        <v>107.63</v>
      </c>
      <c r="Q8" s="12">
        <v>0</v>
      </c>
      <c r="R8" s="11">
        <v>-7.7082690577712221E-5</v>
      </c>
      <c r="S8" s="20">
        <f t="shared" si="3"/>
        <v>392273.8123499775</v>
      </c>
      <c r="T8" s="20"/>
    </row>
    <row r="9" spans="1:22" x14ac:dyDescent="0.2">
      <c r="A9" s="2" t="str">
        <v>IT0004960826</v>
      </c>
      <c r="B9" s="2" t="str">
        <f>IF(ISNA(A9),NA(),_xll.qlBondDescription(A9))</f>
        <v>BTP 2016-11-15 2.75%</v>
      </c>
      <c r="C9" s="9" t="str">
        <f>IF(ISNA(A9),NA(),_xll.qlSimpleQuote(,,,,Trigger))</f>
        <v>obj_00df3#0001</v>
      </c>
      <c r="D9" s="9">
        <f>IF(ISNA(A9),NA(),_xll.qlSimpleQuoteSetValue(C9,P9))</f>
        <v>0</v>
      </c>
      <c r="E9" s="9" t="str">
        <f t="shared" si="4"/>
        <v>IT496082=</v>
      </c>
      <c r="F9" s="2" t="str">
        <f t="shared" si="5"/>
        <v>IT496082=TT</v>
      </c>
      <c r="G9" s="9">
        <v>104.09</v>
      </c>
      <c r="H9" s="9">
        <v>104.17</v>
      </c>
      <c r="I9" s="1" t="e">
        <f ca="1">IF(ISNA(A9),0,BDP($A9&amp;" Corp@bgm Corp",I$2))</f>
        <v>#NAME?</v>
      </c>
      <c r="J9" s="1" t="str">
        <f>IF(ISNA(A9),"0B",_xll.RtGet("IDN",E9,J$2))</f>
        <v xml:space="preserve">12.4B           </v>
      </c>
      <c r="K9" s="1">
        <f t="shared" si="0"/>
        <v>12400000000</v>
      </c>
      <c r="L9" s="1">
        <f t="shared" si="1"/>
        <v>12400000000</v>
      </c>
      <c r="M9" s="7">
        <v>1.1731315042573321E-2</v>
      </c>
      <c r="N9" s="5">
        <v>7.2998818568417549E-3</v>
      </c>
      <c r="O9" s="9">
        <v>1.9831642502758857</v>
      </c>
      <c r="P9" s="9">
        <f t="shared" si="2"/>
        <v>104.13</v>
      </c>
      <c r="Q9" s="12">
        <v>0</v>
      </c>
      <c r="R9" s="11">
        <v>-5.6214344967137064E-5</v>
      </c>
      <c r="S9" s="20">
        <f t="shared" si="3"/>
        <v>286074.80153776053</v>
      </c>
      <c r="T9" s="20"/>
    </row>
    <row r="10" spans="1:22" x14ac:dyDescent="0.2">
      <c r="A10" s="2" t="str">
        <v>IT0004987191</v>
      </c>
      <c r="B10" s="2" t="str">
        <f>IF(ISNA(A10),NA(),_xll.qlBondDescription(A10))</f>
        <v>BTP 2016-12-15 1.5%</v>
      </c>
      <c r="C10" s="9" t="str">
        <f>IF(ISNA(A10),NA(),_xll.qlSimpleQuote(,,,,Trigger))</f>
        <v>obj_00df8#0001</v>
      </c>
      <c r="D10" s="9">
        <f>IF(ISNA(A10),NA(),_xll.qlSimpleQuoteSetValue(C10,P10))</f>
        <v>-0.62999999999999545</v>
      </c>
      <c r="E10" s="9" t="str">
        <f t="shared" si="4"/>
        <v>IT498719=</v>
      </c>
      <c r="F10" s="2" t="str">
        <f t="shared" si="5"/>
        <v>IT498719=TT</v>
      </c>
      <c r="G10" s="9">
        <v>101.57</v>
      </c>
      <c r="H10" s="9">
        <v>101.63</v>
      </c>
      <c r="I10" s="1" t="e">
        <f ca="1">IF(ISNA(A10),0,BDP($A10&amp;" Corp@bgm Corp",I$2))</f>
        <v>#NAME?</v>
      </c>
      <c r="J10" s="1" t="str">
        <f>IF(ISNA(A10),"0B",_xll.RtGet("IDN",E10,J$2))</f>
        <v xml:space="preserve">16.0B           </v>
      </c>
      <c r="K10" s="1">
        <f t="shared" si="0"/>
        <v>16000000000</v>
      </c>
      <c r="L10" s="1">
        <f t="shared" si="1"/>
        <v>16000000000</v>
      </c>
      <c r="M10" s="7">
        <v>1.5137180700094607E-2</v>
      </c>
      <c r="N10" s="5">
        <v>7.4788982796679445E-3</v>
      </c>
      <c r="O10" s="9">
        <v>2.0926170976808236</v>
      </c>
      <c r="P10" s="9">
        <f t="shared" si="2"/>
        <v>101.6</v>
      </c>
      <c r="Q10" s="12">
        <v>0</v>
      </c>
      <c r="R10" s="11">
        <v>-7.089082062691765E-5</v>
      </c>
      <c r="S10" s="20">
        <f t="shared" si="3"/>
        <v>360763.38617038395</v>
      </c>
      <c r="T10" s="20"/>
    </row>
    <row r="11" spans="1:22" x14ac:dyDescent="0.2">
      <c r="A11" s="2" t="str">
        <v>IT0004164775</v>
      </c>
      <c r="B11" s="2" t="str">
        <f>IF(ISNA(A11),NA(),_xll.qlBondDescription(A11))</f>
        <v>BTP 2017-02-01 4%</v>
      </c>
      <c r="C11" s="9" t="str">
        <f>IF(ISNA(A11),NA(),_xll.qlSimpleQuote(,,,,Trigger))</f>
        <v>obj_00de8#0001</v>
      </c>
      <c r="D11" s="9">
        <f>IF(ISNA(A11),NA(),_xll.qlSimpleQuoteSetValue(C11,P11))</f>
        <v>1.9549999999999983</v>
      </c>
      <c r="E11" s="9" t="str">
        <f t="shared" si="4"/>
        <v>IT416477=</v>
      </c>
      <c r="F11" s="2" t="str">
        <f t="shared" si="5"/>
        <v>IT416477=TT</v>
      </c>
      <c r="G11" s="9">
        <v>107.28</v>
      </c>
      <c r="H11" s="9">
        <v>107.36</v>
      </c>
      <c r="I11" s="1" t="e">
        <f ca="1">IF(ISNA(A11),0,BDP($A11&amp;" Corp@bgm Corp",I$2))</f>
        <v>#NAME?</v>
      </c>
      <c r="J11" s="1" t="str">
        <f>IF(ISNA(A11),"0B",_xll.RtGet("IDN",E11,J$2))</f>
        <v xml:space="preserve">24.9B           </v>
      </c>
      <c r="K11" s="1">
        <f t="shared" si="0"/>
        <v>24900000000</v>
      </c>
      <c r="L11" s="1">
        <f t="shared" si="1"/>
        <v>24900000000</v>
      </c>
      <c r="M11" s="7">
        <v>2.3557237464522231E-2</v>
      </c>
      <c r="N11" s="5">
        <v>7.4912696499113722E-3</v>
      </c>
      <c r="O11" s="9">
        <v>2.166508701172718</v>
      </c>
      <c r="P11" s="9">
        <f t="shared" si="2"/>
        <v>107.32</v>
      </c>
      <c r="Q11" s="12">
        <v>0</v>
      </c>
      <c r="R11" s="11">
        <v>-1.0054158231659338E-4</v>
      </c>
      <c r="S11" s="20">
        <f t="shared" si="3"/>
        <v>511656.11240914371</v>
      </c>
      <c r="T11" s="20"/>
    </row>
    <row r="12" spans="1:22" x14ac:dyDescent="0.2">
      <c r="A12" s="2" t="str">
        <v>IT0004793474</v>
      </c>
      <c r="B12" s="2" t="str">
        <f>IF(ISNA(A12),NA(),_xll.qlBondDescription(A12))</f>
        <v>BTP 2017-05-01 4.75%</v>
      </c>
      <c r="C12" s="9" t="str">
        <f>IF(ISNA(A12),NA(),_xll.qlSimpleQuote(,,,,Trigger))</f>
        <v>obj_00df0#0001</v>
      </c>
      <c r="D12" s="9">
        <f>IF(ISNA(A12),NA(),_xll.qlSimpleQuoteSetValue(C12,P12))</f>
        <v>0</v>
      </c>
      <c r="E12" s="9" t="str">
        <f t="shared" si="4"/>
        <v>IT479347=</v>
      </c>
      <c r="F12" s="2" t="str">
        <f t="shared" si="5"/>
        <v>IT479347=TT</v>
      </c>
      <c r="G12" s="9">
        <v>109.79</v>
      </c>
      <c r="H12" s="9">
        <v>109.88</v>
      </c>
      <c r="I12" s="1" t="e">
        <f ca="1">IF(ISNA(A12),0,BDP($A12&amp;" Corp@bgm Corp",I$2))</f>
        <v>#NAME?</v>
      </c>
      <c r="J12" s="1" t="str">
        <f>IF(ISNA(A12),"0B",_xll.RtGet("IDN",E12,J$2))</f>
        <v xml:space="preserve">13.6B           </v>
      </c>
      <c r="K12" s="1">
        <f t="shared" si="0"/>
        <v>13600000000</v>
      </c>
      <c r="L12" s="1">
        <f t="shared" si="1"/>
        <v>13600000000</v>
      </c>
      <c r="M12" s="7">
        <v>1.2866603595080416E-2</v>
      </c>
      <c r="N12" s="5">
        <v>8.0704109382683225E-3</v>
      </c>
      <c r="O12" s="9">
        <v>2.3503016797832252</v>
      </c>
      <c r="P12" s="9">
        <f t="shared" si="2"/>
        <v>109.83500000000001</v>
      </c>
      <c r="Q12" s="12">
        <v>0</v>
      </c>
      <c r="R12" s="11">
        <v>-4.8925290121321074E-5</v>
      </c>
      <c r="S12" s="20">
        <f t="shared" si="3"/>
        <v>248980.80142740294</v>
      </c>
      <c r="T12" s="20"/>
      <c r="U12" s="22" t="s">
        <v>29</v>
      </c>
      <c r="V12" s="36">
        <f>_xll.qlQuoteValue(RendistatoEquivalentSwapLengthQuote,RTtrigger)</f>
        <v>6</v>
      </c>
    </row>
    <row r="13" spans="1:22" x14ac:dyDescent="0.2">
      <c r="A13" s="2" t="str">
        <v>IT0004820426</v>
      </c>
      <c r="B13" s="2" t="str">
        <f>IF(ISNA(A13),NA(),_xll.qlBondDescription(A13))</f>
        <v>BTP 2017-06-01 4.75%</v>
      </c>
      <c r="C13" s="9" t="str">
        <f>IF(ISNA(A13),NA(),_xll.qlSimpleQuote(,,,,Trigger))</f>
        <v>obj_00dfb#0001</v>
      </c>
      <c r="D13" s="9">
        <f>IF(ISNA(A13),NA(),_xll.qlSimpleQuoteSetValue(C13,P13))</f>
        <v>-4.9999999999954525E-3</v>
      </c>
      <c r="E13" s="9" t="str">
        <f t="shared" si="4"/>
        <v>IT482042=</v>
      </c>
      <c r="F13" s="2" t="str">
        <f t="shared" si="5"/>
        <v>IT482042=TT</v>
      </c>
      <c r="G13" s="9">
        <v>110.06</v>
      </c>
      <c r="H13" s="9">
        <v>110.15</v>
      </c>
      <c r="I13" s="1" t="e">
        <f ca="1">IF(ISNA(A13),0,BDP($A13&amp;" Corp@bgm Corp",I$2))</f>
        <v>#NAME?</v>
      </c>
      <c r="J13" s="1" t="str">
        <f>IF(ISNA(A13),"0B",_xll.RtGet("IDN",E13,J$2))</f>
        <v xml:space="preserve">15.8B           </v>
      </c>
      <c r="K13" s="1">
        <f t="shared" si="0"/>
        <v>15800000000</v>
      </c>
      <c r="L13" s="1">
        <f t="shared" si="1"/>
        <v>15800000000</v>
      </c>
      <c r="M13" s="7">
        <v>1.4947965941343426E-2</v>
      </c>
      <c r="N13" s="5">
        <v>8.2490214253372121E-3</v>
      </c>
      <c r="O13" s="9">
        <v>2.4284529092789575</v>
      </c>
      <c r="P13" s="9">
        <f t="shared" si="2"/>
        <v>110.105</v>
      </c>
      <c r="Q13" s="12">
        <v>0</v>
      </c>
      <c r="R13" s="11">
        <v>-5.5054515685909466E-5</v>
      </c>
      <c r="S13" s="20">
        <f t="shared" si="3"/>
        <v>280172.43032559328</v>
      </c>
      <c r="T13" s="20"/>
      <c r="U13" s="23" t="s">
        <v>30</v>
      </c>
      <c r="V13" s="38">
        <f>_xll.qlQuoteValue(RendistatoEquivalentSwapSpreadQuote,RTtrigger)</f>
        <v>1.2773627260592051E-2</v>
      </c>
    </row>
    <row r="14" spans="1:22" x14ac:dyDescent="0.2">
      <c r="A14" s="2" t="str">
        <v>IT0003242747</v>
      </c>
      <c r="B14" s="2" t="str">
        <f>IF(ISNA(A14),NA(),_xll.qlBondDescription(A14))</f>
        <v>BTP 2017-08-01 5.25%</v>
      </c>
      <c r="C14" s="9" t="str">
        <f>IF(ISNA(A14),NA(),_xll.qlSimpleQuote(,,,,Trigger))</f>
        <v>obj_00dda#0001</v>
      </c>
      <c r="D14" s="9">
        <f>IF(ISNA(A14),NA(),_xll.qlSimpleQuoteSetValue(C14,P14))</f>
        <v>-4.9999999999954525E-3</v>
      </c>
      <c r="E14" s="9" t="str">
        <f t="shared" si="4"/>
        <v>IT324274=</v>
      </c>
      <c r="F14" s="2" t="str">
        <f t="shared" si="5"/>
        <v>IT324274=TT</v>
      </c>
      <c r="G14" s="9">
        <v>112.03</v>
      </c>
      <c r="H14" s="9">
        <v>112.09</v>
      </c>
      <c r="I14" s="1" t="e">
        <f ca="1">IF(ISNA(A14),0,BDP($A14&amp;" Corp@bgm Corp",I$2))</f>
        <v>#NAME?</v>
      </c>
      <c r="J14" s="1" t="str">
        <f>IF(ISNA(A14),"0B",_xll.RtGet("IDN",E14,J$2))</f>
        <v xml:space="preserve">24.3B           </v>
      </c>
      <c r="K14" s="1">
        <f t="shared" si="0"/>
        <v>24300000000</v>
      </c>
      <c r="L14" s="1">
        <f t="shared" si="1"/>
        <v>24300000000</v>
      </c>
      <c r="M14" s="7">
        <v>2.2989593188268685E-2</v>
      </c>
      <c r="N14" s="5">
        <v>8.4426488080773278E-3</v>
      </c>
      <c r="O14" s="9">
        <v>2.5803813823412054</v>
      </c>
      <c r="P14" s="9">
        <f t="shared" si="2"/>
        <v>112.06</v>
      </c>
      <c r="Q14" s="12">
        <v>0</v>
      </c>
      <c r="R14" s="11">
        <v>-7.8746818475694536E-5</v>
      </c>
      <c r="S14" s="20">
        <f t="shared" si="3"/>
        <v>400742.55922280945</v>
      </c>
      <c r="T14" s="20"/>
      <c r="U14" s="22" t="s">
        <v>8</v>
      </c>
      <c r="V14" s="35" t="b">
        <f>UPPER(V1)="ABCD"</f>
        <v>0</v>
      </c>
    </row>
    <row r="15" spans="1:22" x14ac:dyDescent="0.2">
      <c r="A15" s="2" t="str">
        <v>IT0004867070</v>
      </c>
      <c r="B15" s="2" t="str">
        <f>IF(ISNA(A15),NA(),_xll.qlBondDescription(A15))</f>
        <v>BTP 2017-11-01 3.5%</v>
      </c>
      <c r="C15" s="9" t="str">
        <f>IF(ISNA(A15),NA(),_xll.qlSimpleQuote(,,,,Trigger))</f>
        <v>obj_00e05#0001</v>
      </c>
      <c r="D15" s="9">
        <f>IF(ISNA(A15),NA(),_xll.qlSimpleQuoteSetValue(C15,P15))</f>
        <v>4.9999999999954525E-3</v>
      </c>
      <c r="E15" s="9" t="str">
        <f t="shared" si="4"/>
        <v>IT486707=</v>
      </c>
      <c r="F15" s="2" t="str">
        <f t="shared" si="5"/>
        <v>IT486707=TT</v>
      </c>
      <c r="G15" s="9">
        <v>107.79</v>
      </c>
      <c r="H15" s="9">
        <v>107.89</v>
      </c>
      <c r="I15" s="1" t="e">
        <f ca="1">IF(ISNA(A15),0,BDP($A15&amp;" Corp@bgm Corp",I$2))</f>
        <v>#NAME?</v>
      </c>
      <c r="J15" s="1" t="str">
        <f>IF(ISNA(A15),"0B",_xll.RtGet("IDN",E15,J$2))</f>
        <v xml:space="preserve">17.3B           </v>
      </c>
      <c r="K15" s="1">
        <f t="shared" si="0"/>
        <v>17300000000</v>
      </c>
      <c r="L15" s="1">
        <f t="shared" si="1"/>
        <v>17300000000</v>
      </c>
      <c r="M15" s="7">
        <v>1.6367076631977295E-2</v>
      </c>
      <c r="N15" s="5">
        <v>8.6972483366580568E-3</v>
      </c>
      <c r="O15" s="9">
        <v>2.8336022800440168</v>
      </c>
      <c r="P15" s="9">
        <f t="shared" si="2"/>
        <v>107.84</v>
      </c>
      <c r="Q15" s="12">
        <v>0</v>
      </c>
      <c r="R15" s="11">
        <v>-5.2825768481756796E-5</v>
      </c>
      <c r="S15" s="20">
        <f t="shared" si="3"/>
        <v>268830.33580366033</v>
      </c>
      <c r="T15" s="20"/>
      <c r="U15" s="24" t="s">
        <v>9</v>
      </c>
      <c r="V15" s="25" t="s">
        <v>10</v>
      </c>
    </row>
    <row r="16" spans="1:22" x14ac:dyDescent="0.2">
      <c r="A16" s="2" t="str">
        <v>IT0004273493</v>
      </c>
      <c r="B16" s="2" t="str">
        <f>IF(ISNA(A16),NA(),_xll.qlBondDescription(A16))</f>
        <v>BTP 2018-02-01 4.5%</v>
      </c>
      <c r="C16" s="9" t="str">
        <f>IF(ISNA(A16),NA(),_xll.qlSimpleQuote(,,,,Trigger))</f>
        <v>obj_00e02#0001</v>
      </c>
      <c r="D16" s="9">
        <f>IF(ISNA(A16),NA(),_xll.qlSimpleQuoteSetValue(C16,P16))</f>
        <v>11.769999999999996</v>
      </c>
      <c r="E16" s="9" t="str">
        <f t="shared" si="4"/>
        <v>IT427349=</v>
      </c>
      <c r="F16" s="2" t="str">
        <f t="shared" si="5"/>
        <v>IT427349=TT</v>
      </c>
      <c r="G16" s="9">
        <v>111.36</v>
      </c>
      <c r="H16" s="9">
        <v>111.46</v>
      </c>
      <c r="I16" s="1" t="e">
        <f ca="1">IF(ISNA(A16),0,BDP($A16&amp;" Corp@bgm Corp",I$2))</f>
        <v>#NAME?</v>
      </c>
      <c r="J16" s="1" t="str">
        <f>IF(ISNA(A16),"0B",_xll.RtGet("IDN",E16,J$2))</f>
        <v xml:space="preserve">24.8B           </v>
      </c>
      <c r="K16" s="1">
        <f t="shared" si="0"/>
        <v>24800000000</v>
      </c>
      <c r="L16" s="1">
        <f t="shared" si="1"/>
        <v>24800000000</v>
      </c>
      <c r="M16" s="7">
        <v>2.3462630085146641E-2</v>
      </c>
      <c r="N16" s="5">
        <v>9.5436540035367997E-3</v>
      </c>
      <c r="O16" s="9">
        <v>3.0376872864457667</v>
      </c>
      <c r="P16" s="9">
        <f t="shared" si="2"/>
        <v>111.41</v>
      </c>
      <c r="Q16" s="12">
        <v>0</v>
      </c>
      <c r="R16" s="11">
        <v>-6.8783300374852807E-5</v>
      </c>
      <c r="S16" s="20">
        <f t="shared" si="3"/>
        <v>350038.21560762596</v>
      </c>
      <c r="T16" s="20"/>
      <c r="U16" s="24" t="s">
        <v>11</v>
      </c>
      <c r="V16" s="25" t="s">
        <v>15</v>
      </c>
    </row>
    <row r="17" spans="1:22" x14ac:dyDescent="0.2">
      <c r="A17" s="2" t="str">
        <v>IT0004907843</v>
      </c>
      <c r="B17" s="2" t="str">
        <f>IF(ISNA(A17),NA(),_xll.qlBondDescription(A17))</f>
        <v>BTP 2018-06-01 3.5%</v>
      </c>
      <c r="C17" s="9" t="str">
        <f>IF(ISNA(A17),NA(),_xll.qlSimpleQuote(,,,,Trigger))</f>
        <v>obj_00de0#0001</v>
      </c>
      <c r="D17" s="9">
        <f>IF(ISNA(A17),NA(),_xll.qlSimpleQuoteSetValue(C17,P17))</f>
        <v>4.6149999999999949</v>
      </c>
      <c r="E17" s="9" t="str">
        <f t="shared" si="4"/>
        <v>IT490784=</v>
      </c>
      <c r="F17" s="2" t="str">
        <f t="shared" si="5"/>
        <v>IT490784=TT</v>
      </c>
      <c r="G17" s="9">
        <v>108.71</v>
      </c>
      <c r="H17" s="9">
        <v>108.8</v>
      </c>
      <c r="I17" s="1" t="e">
        <f ca="1">IF(ISNA(A17),0,BDP($A17&amp;" Corp@bgm Corp",I$2))</f>
        <v>#NAME?</v>
      </c>
      <c r="J17" s="1" t="str">
        <f>IF(ISNA(A17),"0B",_xll.RtGet("IDN",E17,J$2))</f>
        <v xml:space="preserve">20.0B           </v>
      </c>
      <c r="K17" s="1">
        <f t="shared" si="0"/>
        <v>20000000000</v>
      </c>
      <c r="L17" s="1">
        <f t="shared" si="1"/>
        <v>20000000000</v>
      </c>
      <c r="M17" s="7">
        <v>1.8921475875118259E-2</v>
      </c>
      <c r="N17" s="5">
        <v>1.0237080330987802E-2</v>
      </c>
      <c r="O17" s="9">
        <v>3.3522643397733032</v>
      </c>
      <c r="P17" s="9">
        <f t="shared" si="2"/>
        <v>108.755</v>
      </c>
      <c r="Q17" s="12">
        <v>0</v>
      </c>
      <c r="R17" s="11">
        <v>-5.1337462770445486E-5</v>
      </c>
      <c r="S17" s="20">
        <f t="shared" si="3"/>
        <v>261256.34803879709</v>
      </c>
      <c r="T17" s="20"/>
      <c r="U17" s="26">
        <f>ROUND($V$13*100,4)</f>
        <v>1.2774000000000001</v>
      </c>
      <c r="V17" s="27">
        <f>ROUND($V$13*100,4)</f>
        <v>1.2774000000000001</v>
      </c>
    </row>
    <row r="18" spans="1:22" x14ac:dyDescent="0.2">
      <c r="A18" s="2" t="str">
        <v>IT0004361041</v>
      </c>
      <c r="B18" s="2" t="str">
        <f>IF(ISNA(A18),NA(),_xll.qlBondDescription(A18))</f>
        <v>BTP 2018-08-01 4.5%</v>
      </c>
      <c r="C18" s="9" t="str">
        <f>IF(ISNA(A18),NA(),_xll.qlSimpleQuote(,,,,Trigger))</f>
        <v>obj_00df7#0001</v>
      </c>
      <c r="D18" s="9">
        <f>IF(ISNA(A18),NA(),_xll.qlSimpleQuoteSetValue(C18,P18))</f>
        <v>5.0000000000096634E-3</v>
      </c>
      <c r="E18" s="9" t="str">
        <f t="shared" si="4"/>
        <v>IT436104=</v>
      </c>
      <c r="F18" s="2" t="str">
        <f t="shared" si="5"/>
        <v>IT436104=TT</v>
      </c>
      <c r="G18" s="9">
        <v>112.75</v>
      </c>
      <c r="H18" s="9">
        <v>112.84</v>
      </c>
      <c r="I18" s="1" t="e">
        <f ca="1">IF(ISNA(A18),0,BDP($A18&amp;" Corp@bgm Corp",I$2))</f>
        <v>#NAME?</v>
      </c>
      <c r="J18" s="1" t="str">
        <f>IF(ISNA(A18),"0B",_xll.RtGet("IDN",E18,J$2))</f>
        <v xml:space="preserve">25.5B           </v>
      </c>
      <c r="K18" s="1">
        <f t="shared" si="0"/>
        <v>25500000000</v>
      </c>
      <c r="L18" s="1">
        <f t="shared" si="1"/>
        <v>25500000000</v>
      </c>
      <c r="M18" s="7">
        <v>2.4124881740775782E-2</v>
      </c>
      <c r="N18" s="5">
        <v>1.0369836720178313E-2</v>
      </c>
      <c r="O18" s="9">
        <v>3.4655131397798495</v>
      </c>
      <c r="P18" s="9">
        <f t="shared" si="2"/>
        <v>112.795</v>
      </c>
      <c r="Q18" s="12">
        <v>0</v>
      </c>
      <c r="R18" s="11">
        <v>-6.1242406718814424E-5</v>
      </c>
      <c r="S18" s="20">
        <f t="shared" si="3"/>
        <v>311662.60779204656</v>
      </c>
      <c r="T18" s="20"/>
      <c r="U18" s="28" t="s">
        <v>13</v>
      </c>
      <c r="V18" s="29" t="s">
        <v>14</v>
      </c>
    </row>
    <row r="19" spans="1:22" x14ac:dyDescent="0.2">
      <c r="A19" s="2" t="str">
        <v>IT0004957574</v>
      </c>
      <c r="B19" s="2" t="str">
        <f>IF(ISNA(A19),NA(),_xll.qlBondDescription(A19))</f>
        <v>BTP 2018-12-01 3.5%</v>
      </c>
      <c r="C19" s="9" t="str">
        <f>IF(ISNA(A19),NA(),_xll.qlSimpleQuote(,,,,Trigger))</f>
        <v>obj_00dfc#0001</v>
      </c>
      <c r="D19" s="9">
        <f>IF(ISNA(A19),NA(),_xll.qlSimpleQuoteSetValue(C19,P19))</f>
        <v>4.9999999999954525E-3</v>
      </c>
      <c r="E19" s="9" t="str">
        <f t="shared" si="4"/>
        <v>IT495757=</v>
      </c>
      <c r="F19" s="2" t="str">
        <f t="shared" si="5"/>
        <v>IT495757=TT</v>
      </c>
      <c r="G19" s="9">
        <v>109.71</v>
      </c>
      <c r="H19" s="9">
        <v>109.81</v>
      </c>
      <c r="I19" s="1" t="e">
        <f ca="1">IF(ISNA(A19),0,BDP($A19&amp;" Corp@bgm Corp",I$2))</f>
        <v>#NAME?</v>
      </c>
      <c r="J19" s="1" t="str">
        <f>IF(ISNA(A19),"0B",_xll.RtGet("IDN",E19,J$2))</f>
        <v xml:space="preserve">19.9B           </v>
      </c>
      <c r="K19" s="1">
        <f t="shared" si="0"/>
        <v>19900000000</v>
      </c>
      <c r="L19" s="1">
        <f t="shared" si="1"/>
        <v>19900000000</v>
      </c>
      <c r="M19" s="7">
        <v>1.8826868495742669E-2</v>
      </c>
      <c r="N19" s="5">
        <v>1.0659598730256799E-2</v>
      </c>
      <c r="O19" s="9">
        <v>3.7913109495142403</v>
      </c>
      <c r="P19" s="9">
        <f t="shared" si="2"/>
        <v>109.75999999999999</v>
      </c>
      <c r="Q19" s="12">
        <v>0</v>
      </c>
      <c r="R19" s="11">
        <v>-4.4765527170559372E-5</v>
      </c>
      <c r="S19" s="20">
        <f t="shared" si="3"/>
        <v>227811.76777097661</v>
      </c>
      <c r="T19" s="20"/>
      <c r="U19" s="23" t="s">
        <v>12</v>
      </c>
      <c r="V19" s="30" t="str">
        <f>IF(Contribute,_xll.RtContribute(SourceAlias,V16,U18:V18,U17:V17,"SCOPE:SERVER"),"stopped")</f>
        <v>stopped</v>
      </c>
    </row>
    <row r="20" spans="1:22" x14ac:dyDescent="0.2">
      <c r="A20" s="2" t="str">
        <v>IT0003493258</v>
      </c>
      <c r="B20" s="2" t="str">
        <f>IF(ISNA(A20),NA(),_xll.qlBondDescription(A20))</f>
        <v>BTP 2019-02-01 4.25%</v>
      </c>
      <c r="C20" s="9" t="str">
        <f>IF(ISNA(A20),NA(),_xll.qlSimpleQuote(,,,,Trigger))</f>
        <v>obj_00ddb#0001</v>
      </c>
      <c r="D20" s="9">
        <f>IF(ISNA(A20),NA(),_xll.qlSimpleQuoteSetValue(C20,P20))</f>
        <v>4.9999999999954525E-3</v>
      </c>
      <c r="E20" s="9" t="str">
        <f t="shared" si="4"/>
        <v>IT349325=</v>
      </c>
      <c r="F20" s="2" t="str">
        <f t="shared" si="5"/>
        <v>IT349325=TT</v>
      </c>
      <c r="G20" s="9">
        <v>113.07</v>
      </c>
      <c r="H20" s="9">
        <v>113.15</v>
      </c>
      <c r="I20" s="1" t="e">
        <f ca="1">IF(ISNA(A20),0,BDP($A20&amp;" Corp@bgm Corp",I$2))</f>
        <v>#NAME?</v>
      </c>
      <c r="J20" s="1" t="str">
        <f>IF(ISNA(A20),"0B",_xll.RtGet("IDN",E20,J$2))</f>
        <v xml:space="preserve">24.6B           </v>
      </c>
      <c r="K20" s="1">
        <f t="shared" si="0"/>
        <v>24600000000</v>
      </c>
      <c r="L20" s="1">
        <f t="shared" si="1"/>
        <v>24600000000</v>
      </c>
      <c r="M20" s="7">
        <v>2.3273415326395458E-2</v>
      </c>
      <c r="N20" s="5">
        <v>1.1043875089279717E-2</v>
      </c>
      <c r="O20" s="9">
        <v>3.9014490880002564</v>
      </c>
      <c r="P20" s="9">
        <f t="shared" si="2"/>
        <v>113.11</v>
      </c>
      <c r="Q20" s="12">
        <v>0</v>
      </c>
      <c r="R20" s="11">
        <v>-5.2363429182966659E-5</v>
      </c>
      <c r="S20" s="20">
        <f t="shared" si="3"/>
        <v>266477.49111211731</v>
      </c>
      <c r="T20" s="20"/>
    </row>
    <row r="21" spans="1:22" x14ac:dyDescent="0.2">
      <c r="A21" s="2" t="str">
        <v>IT0004423957</v>
      </c>
      <c r="B21" s="2" t="str">
        <f>IF(ISNA(A21),NA(),_xll.qlBondDescription(A21))</f>
        <v>BTP 2019-03-01 4.5%</v>
      </c>
      <c r="C21" s="9" t="str">
        <f>IF(ISNA(A21),NA(),_xll.qlSimpleQuote(,,,,Trigger))</f>
        <v>obj_00de2#0001</v>
      </c>
      <c r="D21" s="9">
        <f>IF(ISNA(A21),NA(),_xll.qlSimpleQuoteSetValue(C21,P21))</f>
        <v>5.0000000000096634E-3</v>
      </c>
      <c r="E21" s="9" t="str">
        <f t="shared" si="4"/>
        <v>IT442395=</v>
      </c>
      <c r="F21" s="2" t="str">
        <f t="shared" si="5"/>
        <v>IT442395=TT</v>
      </c>
      <c r="G21" s="9">
        <v>114.35</v>
      </c>
      <c r="H21" s="9">
        <v>114.45</v>
      </c>
      <c r="I21" s="1" t="e">
        <f ca="1">IF(ISNA(A21),0,BDP($A21&amp;" Corp@bgm Corp",I$2))</f>
        <v>#NAME?</v>
      </c>
      <c r="J21" s="1" t="str">
        <f>IF(ISNA(A21),"0B",_xll.RtGet("IDN",E21,J$2))</f>
        <v xml:space="preserve">24.1B           </v>
      </c>
      <c r="K21" s="1">
        <f t="shared" si="0"/>
        <v>24100000000</v>
      </c>
      <c r="L21" s="1">
        <f t="shared" si="1"/>
        <v>24100000000</v>
      </c>
      <c r="M21" s="7">
        <v>2.2800378429517501E-2</v>
      </c>
      <c r="N21" s="5">
        <v>1.1100744306917223E-2</v>
      </c>
      <c r="O21" s="9">
        <v>3.9662714309199307</v>
      </c>
      <c r="P21" s="9">
        <f t="shared" si="2"/>
        <v>114.4</v>
      </c>
      <c r="Q21" s="12">
        <v>0</v>
      </c>
      <c r="R21" s="11">
        <v>-5.005592818713156E-5</v>
      </c>
      <c r="S21" s="20">
        <f t="shared" si="3"/>
        <v>254734.61854431249</v>
      </c>
      <c r="T21" s="20"/>
    </row>
    <row r="22" spans="1:22" x14ac:dyDescent="0.2">
      <c r="A22" s="2" t="str">
        <v>IT0004992308</v>
      </c>
      <c r="B22" s="2" t="str">
        <f>IF(ISNA(A22),NA(),_xll.qlBondDescription(A22))</f>
        <v>BTP 2019-05-01 2.5%</v>
      </c>
      <c r="C22" s="9" t="str">
        <f>IF(ISNA(A22),NA(),_xll.qlSimpleQuote(,,,,Trigger))</f>
        <v>obj_00e01#0001</v>
      </c>
      <c r="D22" s="9">
        <f>IF(ISNA(A22),NA(),_xll.qlSimpleQuoteSetValue(C22,P22))</f>
        <v>4.9999999999954525E-3</v>
      </c>
      <c r="E22" s="9" t="str">
        <f t="shared" si="4"/>
        <v>IT499230=</v>
      </c>
      <c r="F22" s="2" t="str">
        <f t="shared" si="5"/>
        <v>IT499230=TT</v>
      </c>
      <c r="G22" s="9">
        <v>105.73</v>
      </c>
      <c r="H22" s="9">
        <v>105.8</v>
      </c>
      <c r="I22" s="1" t="e">
        <f ca="1">IF(ISNA(A22),0,BDP($A22&amp;" Corp@bgm Corp",I$2))</f>
        <v>#NAME?</v>
      </c>
      <c r="J22" s="1" t="str">
        <f>IF(ISNA(A22),"0B",_xll.RtGet("IDN",E22,J$2))</f>
        <v xml:space="preserve">18.3B           </v>
      </c>
      <c r="K22" s="1">
        <f t="shared" si="0"/>
        <v>18300000000</v>
      </c>
      <c r="L22" s="1">
        <f t="shared" si="1"/>
        <v>18300000000</v>
      </c>
      <c r="M22" s="7">
        <v>1.7313150425733208E-2</v>
      </c>
      <c r="N22" s="5">
        <v>1.191330809016005E-2</v>
      </c>
      <c r="O22" s="9">
        <v>4.2181343569626097</v>
      </c>
      <c r="P22" s="9">
        <f t="shared" si="2"/>
        <v>105.765</v>
      </c>
      <c r="Q22" s="12">
        <v>0</v>
      </c>
      <c r="R22" s="11">
        <v>-3.8457723602891569E-5</v>
      </c>
      <c r="S22" s="20">
        <f t="shared" si="3"/>
        <v>195711.35541511519</v>
      </c>
      <c r="T22" s="20"/>
    </row>
    <row r="23" spans="1:22" x14ac:dyDescent="0.2">
      <c r="A23" s="2" t="str">
        <v>IT0005030504</v>
      </c>
      <c r="B23" s="2" t="str">
        <f>IF(ISNA(A23),NA(),_xll.qlBondDescription(A23))</f>
        <v>BTP 2019-08-01 1.5%</v>
      </c>
      <c r="C23" s="9" t="str">
        <f>IF(ISNA(A23),NA(),_xll.qlSimpleQuote(,,,,Trigger))</f>
        <v>obj_00de5#0001</v>
      </c>
      <c r="D23" s="9">
        <f>IF(ISNA(A23),NA(),_xll.qlSimpleQuoteSetValue(C23,P23))</f>
        <v>4.9999999999954525E-3</v>
      </c>
      <c r="E23" s="9" t="str">
        <f t="shared" si="4"/>
        <v>IT503050=</v>
      </c>
      <c r="F23" s="2" t="str">
        <f t="shared" si="5"/>
        <v>IT503050=TT</v>
      </c>
      <c r="G23" s="9">
        <v>101.17</v>
      </c>
      <c r="H23" s="9">
        <v>101.27</v>
      </c>
      <c r="I23" s="1" t="e">
        <f ca="1">IF(ISNA(A23),0,BDP($A23&amp;" Corp@bgm Corp",I$2))</f>
        <v>#NAME?</v>
      </c>
      <c r="J23" s="1" t="str">
        <f>IF(ISNA(A23),"0B",_xll.RtGet("IDN",E23,J$2))</f>
        <v xml:space="preserve">13.5B           </v>
      </c>
      <c r="K23" s="1">
        <f t="shared" si="0"/>
        <v>13500000000</v>
      </c>
      <c r="L23" s="1">
        <f t="shared" si="1"/>
        <v>13500000000</v>
      </c>
      <c r="M23" s="7">
        <v>1.2771996215704825E-2</v>
      </c>
      <c r="N23" s="5">
        <v>1.2397495019699247E-2</v>
      </c>
      <c r="O23" s="9">
        <v>4.5551309749216937</v>
      </c>
      <c r="P23" s="9">
        <f t="shared" si="2"/>
        <v>101.22</v>
      </c>
      <c r="Q23" s="12">
        <v>0</v>
      </c>
      <c r="R23" s="11">
        <v>-2.7682193065592386E-5</v>
      </c>
      <c r="S23" s="20">
        <f t="shared" si="3"/>
        <v>140874.68051079966</v>
      </c>
      <c r="T23" s="20"/>
    </row>
    <row r="24" spans="1:22" x14ac:dyDescent="0.2">
      <c r="A24" s="2" t="str">
        <v>IT0004489610</v>
      </c>
      <c r="B24" s="2" t="str">
        <f>IF(ISNA(A24),NA(),_xll.qlBondDescription(A24))</f>
        <v>BTP 2019-09-01 4.25%</v>
      </c>
      <c r="C24" s="9" t="str">
        <f>IF(ISNA(A24),NA(),_xll.qlSimpleQuote(,,,,Trigger))</f>
        <v>obj_00dd4#0001</v>
      </c>
      <c r="D24" s="9">
        <f>IF(ISNA(A24),NA(),_xll.qlSimpleQuoteSetValue(C24,P24))</f>
        <v>5.0000000000096634E-3</v>
      </c>
      <c r="E24" s="9" t="str">
        <f t="shared" si="4"/>
        <v>IT448961=</v>
      </c>
      <c r="F24" s="2" t="str">
        <f t="shared" si="5"/>
        <v>IT448961=TT</v>
      </c>
      <c r="G24" s="9">
        <v>114.18</v>
      </c>
      <c r="H24" s="9">
        <v>114.28</v>
      </c>
      <c r="I24" s="1" t="e">
        <f ca="1">IF(ISNA(A24),0,BDP($A24&amp;" Corp@bgm Corp",I$2))</f>
        <v>#NAME?</v>
      </c>
      <c r="J24" s="1" t="str">
        <f>IF(ISNA(A24),"0B",_xll.RtGet("IDN",E24,J$2))</f>
        <v xml:space="preserve">25.0B           </v>
      </c>
      <c r="K24" s="1">
        <f t="shared" si="0"/>
        <v>25000000000</v>
      </c>
      <c r="L24" s="1">
        <f t="shared" si="1"/>
        <v>25000000000</v>
      </c>
      <c r="M24" s="7">
        <v>2.3651844843897825E-2</v>
      </c>
      <c r="N24" s="5">
        <v>1.2267804023340413E-2</v>
      </c>
      <c r="O24" s="9">
        <v>4.396963538720196</v>
      </c>
      <c r="P24" s="9">
        <f t="shared" si="2"/>
        <v>114.23</v>
      </c>
      <c r="Q24" s="12">
        <v>0</v>
      </c>
      <c r="R24" s="11">
        <v>-4.6918010327551274E-5</v>
      </c>
      <c r="S24" s="20">
        <f t="shared" si="3"/>
        <v>238765.75455690842</v>
      </c>
      <c r="T24" s="20"/>
    </row>
    <row r="25" spans="1:22" x14ac:dyDescent="0.2">
      <c r="A25" s="2" t="str">
        <v>IT0003644769</v>
      </c>
      <c r="B25" s="2" t="str">
        <f>IF(ISNA(A25),NA(),_xll.qlBondDescription(A25))</f>
        <v>BTP 2020-02-01 4.5%</v>
      </c>
      <c r="C25" s="9" t="str">
        <f>IF(ISNA(A25),NA(),_xll.qlSimpleQuote(,,,,Trigger))</f>
        <v>obj_00dd7#0001</v>
      </c>
      <c r="D25" s="9">
        <f>IF(ISNA(A25),NA(),_xll.qlSimpleQuoteSetValue(C25,P25))</f>
        <v>1.0000000000005116E-2</v>
      </c>
      <c r="E25" s="9" t="str">
        <f t="shared" si="4"/>
        <v>IT364476=</v>
      </c>
      <c r="F25" s="2" t="str">
        <f t="shared" si="5"/>
        <v>IT364476=TT</v>
      </c>
      <c r="G25" s="9">
        <v>116.01</v>
      </c>
      <c r="H25" s="9">
        <v>116.14</v>
      </c>
      <c r="I25" s="1" t="e">
        <f ca="1">IF(ISNA(A25),0,BDP($A25&amp;" Corp@bgm Corp",I$2))</f>
        <v>#NAME?</v>
      </c>
      <c r="J25" s="1" t="str">
        <f>IF(ISNA(A25),"0B",_xll.RtGet("IDN",E25,J$2))</f>
        <v xml:space="preserve">22.7B           </v>
      </c>
      <c r="K25" s="1">
        <f t="shared" si="0"/>
        <v>22700000000</v>
      </c>
      <c r="L25" s="1">
        <f t="shared" si="1"/>
        <v>22700000000</v>
      </c>
      <c r="M25" s="7">
        <v>2.1475875118259224E-2</v>
      </c>
      <c r="N25" s="5">
        <v>1.3364943034094509E-2</v>
      </c>
      <c r="O25" s="9">
        <v>4.7000753286783947</v>
      </c>
      <c r="P25" s="9">
        <f t="shared" si="2"/>
        <v>116.075</v>
      </c>
      <c r="Q25" s="12">
        <v>0</v>
      </c>
      <c r="R25" s="11">
        <v>-3.9073146523849189E-5</v>
      </c>
      <c r="S25" s="20">
        <f t="shared" si="3"/>
        <v>198843.2426598685</v>
      </c>
      <c r="T25" s="20"/>
    </row>
    <row r="26" spans="1:22" x14ac:dyDescent="0.2">
      <c r="A26" s="2" t="str">
        <v>IT0004536949</v>
      </c>
      <c r="B26" s="2" t="str">
        <f>IF(ISNA(A26),NA(),_xll.qlBondDescription(A26))</f>
        <v>BTP 2020-03-01 4.25%</v>
      </c>
      <c r="C26" s="9" t="str">
        <f>IF(ISNA(A26),NA(),_xll.qlSimpleQuote(,,,,Trigger))</f>
        <v>obj_00dfe#0001</v>
      </c>
      <c r="D26" s="9">
        <f>IF(ISNA(A26),NA(),_xll.qlSimpleQuoteSetValue(C26,P26))</f>
        <v>-4.9999999999954525E-3</v>
      </c>
      <c r="E26" s="9" t="str">
        <f t="shared" si="4"/>
        <v>IT453694=</v>
      </c>
      <c r="F26" s="2" t="str">
        <f t="shared" si="5"/>
        <v>IT453694=TT</v>
      </c>
      <c r="G26" s="9">
        <v>114.9</v>
      </c>
      <c r="H26" s="9">
        <v>115.03</v>
      </c>
      <c r="I26" s="1" t="e">
        <f ca="1">IF(ISNA(A26),0,BDP($A26&amp;" Corp@bgm Corp",I$2))</f>
        <v>#NAME?</v>
      </c>
      <c r="J26" s="1" t="str">
        <f>IF(ISNA(A26),"0B",_xll.RtGet("IDN",E26,J$2))</f>
        <v xml:space="preserve">24.3B           </v>
      </c>
      <c r="K26" s="1">
        <f t="shared" si="0"/>
        <v>24300000000</v>
      </c>
      <c r="L26" s="1">
        <f t="shared" si="1"/>
        <v>24300000000</v>
      </c>
      <c r="M26" s="7">
        <v>2.2989593188268685E-2</v>
      </c>
      <c r="N26" s="5">
        <v>1.3502852224046298E-2</v>
      </c>
      <c r="O26" s="9">
        <v>4.8006676319046235</v>
      </c>
      <c r="P26" s="9">
        <f t="shared" si="2"/>
        <v>114.965</v>
      </c>
      <c r="Q26" s="12">
        <v>0</v>
      </c>
      <c r="R26" s="11">
        <v>-4.1511924835091474E-5</v>
      </c>
      <c r="S26" s="20">
        <f t="shared" si="3"/>
        <v>211254.1854857805</v>
      </c>
      <c r="T26" s="20"/>
    </row>
    <row r="27" spans="1:22" x14ac:dyDescent="0.2">
      <c r="A27" s="2" t="str">
        <v>IT0004594930</v>
      </c>
      <c r="B27" s="2" t="str">
        <f>IF(ISNA(A27),NA(),_xll.qlBondDescription(A27))</f>
        <v>BTP 2020-09-01 4%</v>
      </c>
      <c r="C27" s="9" t="str">
        <f>IF(ISNA(A27),NA(),_xll.qlSimpleQuote(,,,,Trigger))</f>
        <v>obj_00df1#0001</v>
      </c>
      <c r="D27" s="9">
        <f>IF(ISNA(A27),NA(),_xll.qlSimpleQuoteSetValue(C27,P27))</f>
        <v>-4.9999999999954525E-3</v>
      </c>
      <c r="E27" s="9" t="str">
        <f t="shared" si="4"/>
        <v>IT459493=</v>
      </c>
      <c r="F27" s="2" t="str">
        <f t="shared" si="5"/>
        <v>IT459493=TT</v>
      </c>
      <c r="G27" s="9">
        <v>113.9</v>
      </c>
      <c r="H27" s="9">
        <v>114.03</v>
      </c>
      <c r="I27" s="1" t="e">
        <f ca="1">IF(ISNA(A27),0,BDP($A27&amp;" Corp@bgm Corp",I$2))</f>
        <v>#NAME?</v>
      </c>
      <c r="J27" s="1" t="str">
        <f>IF(ISNA(A27),"0B",_xll.RtGet("IDN",E27,J$2))</f>
        <v xml:space="preserve">24.9B           </v>
      </c>
      <c r="K27" s="1">
        <f t="shared" si="0"/>
        <v>24900000000</v>
      </c>
      <c r="L27" s="1">
        <f t="shared" si="1"/>
        <v>24900000000</v>
      </c>
      <c r="M27" s="7">
        <v>2.3557237464522231E-2</v>
      </c>
      <c r="N27" s="5">
        <v>1.5055038016261586E-2</v>
      </c>
      <c r="O27" s="9">
        <v>5.2188439859222884</v>
      </c>
      <c r="P27" s="9">
        <f t="shared" si="2"/>
        <v>113.965</v>
      </c>
      <c r="Q27" s="12">
        <v>0</v>
      </c>
      <c r="R27" s="11">
        <v>-3.9453261786032146E-5</v>
      </c>
      <c r="S27" s="20">
        <f t="shared" si="3"/>
        <v>200777.64922911758</v>
      </c>
      <c r="T27" s="20"/>
    </row>
    <row r="28" spans="1:22" x14ac:dyDescent="0.2">
      <c r="A28" s="2" t="str">
        <v>IT0004634132</v>
      </c>
      <c r="B28" s="2" t="str">
        <f>IF(ISNA(A28),NA(),_xll.qlBondDescription(A28))</f>
        <v>BTP 2021-03-01 3.75%</v>
      </c>
      <c r="C28" s="9" t="str">
        <f>IF(ISNA(A28),NA(),_xll.qlSimpleQuote(,,,,Trigger))</f>
        <v>obj_00de3#0001</v>
      </c>
      <c r="D28" s="9">
        <f>IF(ISNA(A28),NA(),_xll.qlSimpleQuoteSetValue(C28,P28))</f>
        <v>-4.9999999999954525E-3</v>
      </c>
      <c r="E28" s="9" t="str">
        <f t="shared" si="4"/>
        <v>IT463413=</v>
      </c>
      <c r="F28" s="2" t="str">
        <f t="shared" si="5"/>
        <v>IT463413=TT</v>
      </c>
      <c r="G28" s="9">
        <v>112.46</v>
      </c>
      <c r="H28" s="9">
        <v>112.59</v>
      </c>
      <c r="I28" s="1" t="e">
        <f ca="1">IF(ISNA(A28),0,BDP($A28&amp;" Corp@bgm Corp",I$2))</f>
        <v>#NAME?</v>
      </c>
      <c r="J28" s="1" t="str">
        <f>IF(ISNA(A28),"0B",_xll.RtGet("IDN",E28,J$2))</f>
        <v xml:space="preserve">24.3B           </v>
      </c>
      <c r="K28" s="1">
        <f t="shared" si="0"/>
        <v>24300000000</v>
      </c>
      <c r="L28" s="1">
        <f t="shared" si="1"/>
        <v>24300000000</v>
      </c>
      <c r="M28" s="7">
        <v>2.2989593188268685E-2</v>
      </c>
      <c r="N28" s="5">
        <v>1.6726273946268265E-2</v>
      </c>
      <c r="O28" s="9">
        <v>5.6383689893903686</v>
      </c>
      <c r="P28" s="9">
        <f t="shared" si="2"/>
        <v>112.52500000000001</v>
      </c>
      <c r="Q28" s="12">
        <v>0</v>
      </c>
      <c r="R28" s="11">
        <v>-3.6102921537745081E-5</v>
      </c>
      <c r="S28" s="20">
        <f t="shared" si="3"/>
        <v>183727.7677055847</v>
      </c>
      <c r="T28" s="20"/>
    </row>
    <row r="29" spans="1:22" x14ac:dyDescent="0.2">
      <c r="A29" s="2" t="str">
        <v>IT0004966401</v>
      </c>
      <c r="B29" s="2" t="str">
        <f>IF(ISNA(A29),NA(),_xll.qlBondDescription(A29))</f>
        <v>BTP 2021-05-01 3.75%</v>
      </c>
      <c r="C29" s="9" t="str">
        <f>IF(ISNA(A29),NA(),_xll.qlSimpleQuote(,,,,Trigger))</f>
        <v>obj_00dee#0001</v>
      </c>
      <c r="D29" s="9">
        <f>IF(ISNA(A29),NA(),_xll.qlSimpleQuoteSetValue(C29,P29))</f>
        <v>-9.9999999999909051E-3</v>
      </c>
      <c r="E29" s="9" t="str">
        <f t="shared" si="4"/>
        <v>IT496640=</v>
      </c>
      <c r="F29" s="2" t="str">
        <f t="shared" si="5"/>
        <v>IT496640=TT</v>
      </c>
      <c r="G29" s="9">
        <v>112.1</v>
      </c>
      <c r="H29" s="9">
        <v>112.21</v>
      </c>
      <c r="I29" s="1" t="e">
        <f ca="1">IF(ISNA(A29),0,BDP($A29&amp;" Corp@bgm Corp",I$2))</f>
        <v>#NAME?</v>
      </c>
      <c r="J29" s="1" t="str">
        <f>IF(ISNA(A29),"0B",_xll.RtGet("IDN",E29,J$2))</f>
        <v xml:space="preserve">18.4B           </v>
      </c>
      <c r="K29" s="1">
        <f t="shared" si="0"/>
        <v>18400000000</v>
      </c>
      <c r="L29" s="1">
        <f t="shared" si="1"/>
        <v>18400000000</v>
      </c>
      <c r="M29" s="7">
        <v>1.7407757805108798E-2</v>
      </c>
      <c r="N29" s="5">
        <v>1.775442476283819E-2</v>
      </c>
      <c r="O29" s="9">
        <v>5.7053042315823745</v>
      </c>
      <c r="P29" s="9">
        <f t="shared" si="2"/>
        <v>112.155</v>
      </c>
      <c r="Q29" s="12">
        <v>0</v>
      </c>
      <c r="R29" s="11">
        <v>-2.6835342819414576E-5</v>
      </c>
      <c r="S29" s="20">
        <f t="shared" si="3"/>
        <v>136565.05960800077</v>
      </c>
      <c r="T29" s="20"/>
    </row>
    <row r="30" spans="1:22" x14ac:dyDescent="0.2">
      <c r="A30" s="2" t="str">
        <v>IT0004009673</v>
      </c>
      <c r="B30" s="2" t="str">
        <f>IF(ISNA(A30),NA(),_xll.qlBondDescription(A30))</f>
        <v>BTP 2021-08-01 3.75%</v>
      </c>
      <c r="C30" s="9" t="str">
        <f>IF(ISNA(A30),NA(),_xll.qlSimpleQuote(,,,,Trigger))</f>
        <v>obj_00df2#0001</v>
      </c>
      <c r="D30" s="9">
        <f>IF(ISNA(A30),NA(),_xll.qlSimpleQuoteSetValue(C30,P30))</f>
        <v>5.0000000000096634E-3</v>
      </c>
      <c r="E30" s="9" t="str">
        <f t="shared" si="4"/>
        <v>IT400967=</v>
      </c>
      <c r="F30" s="2" t="str">
        <f t="shared" si="5"/>
        <v>IT400967=TT</v>
      </c>
      <c r="G30" s="9">
        <v>112.15</v>
      </c>
      <c r="H30" s="9">
        <v>112.26</v>
      </c>
      <c r="I30" s="1" t="e">
        <f ca="1">IF(ISNA(A30),0,BDP($A30&amp;" Corp@bgm Corp",I$2))</f>
        <v>#NAME?</v>
      </c>
      <c r="J30" s="1" t="str">
        <f>IF(ISNA(A30),"0B",_xll.RtGet("IDN",E30,J$2))</f>
        <v xml:space="preserve">28.1B           </v>
      </c>
      <c r="K30" s="1">
        <f t="shared" si="0"/>
        <v>28100000000</v>
      </c>
      <c r="L30" s="1">
        <f t="shared" si="1"/>
        <v>28100000000</v>
      </c>
      <c r="M30" s="7">
        <v>2.6584673604541153E-2</v>
      </c>
      <c r="N30" s="5">
        <v>1.8344366777136443E-2</v>
      </c>
      <c r="O30" s="9">
        <v>5.9435053118690178</v>
      </c>
      <c r="P30" s="9">
        <f t="shared" si="2"/>
        <v>112.20500000000001</v>
      </c>
      <c r="Q30" s="12">
        <v>0</v>
      </c>
      <c r="R30" s="11">
        <v>-3.9611569822850523E-5</v>
      </c>
      <c r="S30" s="20">
        <f t="shared" si="3"/>
        <v>201583.27882848631</v>
      </c>
      <c r="T30" s="20"/>
    </row>
    <row r="31" spans="1:22" x14ac:dyDescent="0.2">
      <c r="A31" s="2" t="str">
        <v>IT0004695075</v>
      </c>
      <c r="B31" s="2" t="str">
        <f>IF(ISNA(A31),NA(),_xll.qlBondDescription(A31))</f>
        <v>BTP 2021-09-01 4.75%</v>
      </c>
      <c r="C31" s="9" t="str">
        <f>IF(ISNA(A31),NA(),_xll.qlSimpleQuote(,,,,Trigger))</f>
        <v>obj_00de7#0001</v>
      </c>
      <c r="D31" s="9">
        <f>IF(ISNA(A31),NA(),_xll.qlSimpleQuoteSetValue(C31,P31))</f>
        <v>1.0000000000005116E-2</v>
      </c>
      <c r="E31" s="9" t="str">
        <f t="shared" si="4"/>
        <v>IT469507=</v>
      </c>
      <c r="F31" s="2" t="str">
        <f t="shared" si="5"/>
        <v>IT469507=TT</v>
      </c>
      <c r="G31" s="9">
        <v>118.55</v>
      </c>
      <c r="H31" s="9">
        <v>118.67</v>
      </c>
      <c r="I31" s="1" t="e">
        <f ca="1">IF(ISNA(A31),0,BDP($A31&amp;" Corp@bgm Corp",I$2))</f>
        <v>#NAME?</v>
      </c>
      <c r="J31" s="1" t="str">
        <f>IF(ISNA(A31),"0B",_xll.RtGet("IDN",E31,J$2))</f>
        <v xml:space="preserve">25.0B           </v>
      </c>
      <c r="K31" s="1">
        <f t="shared" si="0"/>
        <v>25000000000</v>
      </c>
      <c r="L31" s="1">
        <f t="shared" si="1"/>
        <v>25000000000</v>
      </c>
      <c r="M31" s="7">
        <v>2.3651844843897825E-2</v>
      </c>
      <c r="N31" s="5">
        <v>1.8558088157220091E-2</v>
      </c>
      <c r="O31" s="9">
        <v>5.8796921900160237</v>
      </c>
      <c r="P31" s="9">
        <f t="shared" si="2"/>
        <v>118.61</v>
      </c>
      <c r="Q31" s="12">
        <v>0</v>
      </c>
      <c r="R31" s="11">
        <v>-3.3760486680550761E-5</v>
      </c>
      <c r="S31" s="20">
        <f t="shared" si="3"/>
        <v>171807.11671732282</v>
      </c>
      <c r="T31" s="20"/>
    </row>
    <row r="32" spans="1:22" x14ac:dyDescent="0.2">
      <c r="A32" s="2" t="str">
        <v>IT0005028003</v>
      </c>
      <c r="B32" s="2" t="str">
        <f>IF(ISNA(A32),NA(),_xll.qlBondDescription(A32))</f>
        <v>BTP 2021-12-15 2.15%</v>
      </c>
      <c r="C32" s="9" t="str">
        <f>IF(ISNA(A32),NA(),_xll.qlSimpleQuote(,,,,Trigger))</f>
        <v>obj_00df9#0001</v>
      </c>
      <c r="D32" s="9">
        <f>IF(ISNA(A32),NA(),_xll.qlSimpleQuoteSetValue(C32,P32))</f>
        <v>-5.0000000000096634E-3</v>
      </c>
      <c r="E32" s="9" t="str">
        <f t="shared" si="4"/>
        <v>IT502800=</v>
      </c>
      <c r="F32" s="2" t="str">
        <f t="shared" si="5"/>
        <v>IT502800=TT</v>
      </c>
      <c r="G32" s="9">
        <v>101.5</v>
      </c>
      <c r="H32" s="9">
        <v>101.6</v>
      </c>
      <c r="I32" s="1" t="e">
        <f ca="1">IF(ISNA(A32),0,BDP($A32&amp;" Corp@bgm Corp",I$2))</f>
        <v>#NAME?</v>
      </c>
      <c r="J32" s="1" t="str">
        <f>IF(ISNA(A32),"0B",_xll.RtGet("IDN",E32,J$2))</f>
        <v xml:space="preserve">12.6B           </v>
      </c>
      <c r="K32" s="1">
        <f t="shared" si="0"/>
        <v>12600000000</v>
      </c>
      <c r="L32" s="1">
        <f t="shared" si="1"/>
        <v>12600000000</v>
      </c>
      <c r="M32" s="7">
        <v>1.1920529801324504E-2</v>
      </c>
      <c r="N32" s="5">
        <v>1.9258166311231451E-2</v>
      </c>
      <c r="O32" s="9">
        <v>6.4918311786330847</v>
      </c>
      <c r="P32" s="9">
        <f t="shared" si="2"/>
        <v>101.55</v>
      </c>
      <c r="Q32" s="12">
        <v>0</v>
      </c>
      <c r="R32" s="11">
        <v>-1.800277172128717E-5</v>
      </c>
      <c r="S32" s="20">
        <f t="shared" si="3"/>
        <v>91616.105289630403</v>
      </c>
      <c r="T32" s="20"/>
    </row>
    <row r="33" spans="1:20" x14ac:dyDescent="0.2">
      <c r="A33" s="2" t="str">
        <v>IT0004759673</v>
      </c>
      <c r="B33" s="2" t="str">
        <f>IF(ISNA(A33),NA(),_xll.qlBondDescription(A33))</f>
        <v>BTP 2022-03-01 5%</v>
      </c>
      <c r="C33" s="9" t="str">
        <f>IF(ISNA(A33),NA(),_xll.qlSimpleQuote(,,,,Trigger))</f>
        <v>obj_00dd3#0001</v>
      </c>
      <c r="D33" s="9">
        <f>IF(ISNA(A33),NA(),_xll.qlSimpleQuoteSetValue(C33,P33))</f>
        <v>9.9999999999909051E-3</v>
      </c>
      <c r="E33" s="9" t="str">
        <f t="shared" si="4"/>
        <v>IT475967=</v>
      </c>
      <c r="F33" s="2" t="str">
        <f t="shared" si="5"/>
        <v>IT475967=TT</v>
      </c>
      <c r="G33" s="9">
        <v>120.35</v>
      </c>
      <c r="H33" s="9">
        <v>120.47</v>
      </c>
      <c r="I33" s="1" t="e">
        <f ca="1">IF(ISNA(A33),0,BDP($A33&amp;" Corp@bgm Corp",I$2))</f>
        <v>#NAME?</v>
      </c>
      <c r="J33" s="1" t="str">
        <f>IF(ISNA(A33),"0B",_xll.RtGet("IDN",E33,J$2))</f>
        <v xml:space="preserve">20.6B           </v>
      </c>
      <c r="K33" s="1">
        <f t="shared" si="0"/>
        <v>20600000000</v>
      </c>
      <c r="L33" s="1">
        <f t="shared" si="1"/>
        <v>20600000000</v>
      </c>
      <c r="M33" s="7">
        <v>1.9489120151371806E-2</v>
      </c>
      <c r="N33" s="5">
        <v>2.0132654761138808E-2</v>
      </c>
      <c r="O33" s="9">
        <v>6.2007098448400368</v>
      </c>
      <c r="P33" s="9">
        <f t="shared" si="2"/>
        <v>120.41</v>
      </c>
      <c r="Q33" s="12">
        <v>0</v>
      </c>
      <c r="R33" s="11">
        <v>-2.6009763579026846E-5</v>
      </c>
      <c r="S33" s="20">
        <f t="shared" si="3"/>
        <v>132363.6868536676</v>
      </c>
      <c r="T33" s="20"/>
    </row>
    <row r="34" spans="1:20" x14ac:dyDescent="0.2">
      <c r="A34" s="2" t="str">
        <v>IT0004801541</v>
      </c>
      <c r="B34" s="2" t="str">
        <f>IF(ISNA(A34),NA(),_xll.qlBondDescription(A34))</f>
        <v>BTP 2022-09-01 5.5%</v>
      </c>
      <c r="C34" s="9" t="str">
        <f>IF(ISNA(A34),NA(),_xll.qlSimpleQuote(,,,,Trigger))</f>
        <v>obj_00de9#0001</v>
      </c>
      <c r="D34" s="9">
        <f>IF(ISNA(A34),NA(),_xll.qlSimpleQuoteSetValue(C34,P34))</f>
        <v>4.9999999999954525E-3</v>
      </c>
      <c r="E34" s="9" t="str">
        <f t="shared" si="4"/>
        <v>IT480154=</v>
      </c>
      <c r="F34" s="2" t="str">
        <f t="shared" si="5"/>
        <v>IT480154=TT</v>
      </c>
      <c r="G34" s="9">
        <v>124.13</v>
      </c>
      <c r="H34" s="9">
        <v>124.27</v>
      </c>
      <c r="I34" s="1" t="e">
        <f ca="1">IF(ISNA(A34),0,BDP($A34&amp;" Corp@bgm Corp",I$2))</f>
        <v>#NAME?</v>
      </c>
      <c r="J34" s="1" t="str">
        <f>IF(ISNA(A34),"0B",_xll.RtGet("IDN",E34,J$2))</f>
        <v xml:space="preserve">19.6B           </v>
      </c>
      <c r="K34" s="1">
        <f t="shared" si="0"/>
        <v>19600000000</v>
      </c>
      <c r="L34" s="1">
        <f t="shared" si="1"/>
        <v>19600000000</v>
      </c>
      <c r="M34" s="7">
        <v>1.8543046357615896E-2</v>
      </c>
      <c r="N34" s="5">
        <v>2.149629795225012E-2</v>
      </c>
      <c r="O34" s="9">
        <v>6.4698480135289493</v>
      </c>
      <c r="P34" s="9">
        <f t="shared" si="2"/>
        <v>124.19999999999999</v>
      </c>
      <c r="Q34" s="12">
        <v>0</v>
      </c>
      <c r="R34" s="11">
        <v>-2.2989441444271064E-5</v>
      </c>
      <c r="S34" s="20">
        <f t="shared" si="3"/>
        <v>116993.26750989544</v>
      </c>
      <c r="T34" s="20"/>
    </row>
    <row r="35" spans="1:20" x14ac:dyDescent="0.2">
      <c r="A35" s="2" t="str">
        <v>IT0004848831</v>
      </c>
      <c r="B35" s="2" t="str">
        <f>IF(ISNA(A35),NA(),_xll.qlBondDescription(A35))</f>
        <v>BTP 2022-11-01 5.5%</v>
      </c>
      <c r="C35" s="9" t="str">
        <f>IF(ISNA(A35),NA(),_xll.qlSimpleQuote(,,,,Trigger))</f>
        <v>obj_00ded#0001</v>
      </c>
      <c r="D35" s="9">
        <f>IF(ISNA(A35),NA(),_xll.qlSimpleQuoteSetValue(C35,P35))</f>
        <v>-4.9999999999954525E-3</v>
      </c>
      <c r="E35" s="9" t="str">
        <f t="shared" si="4"/>
        <v>IT484883=</v>
      </c>
      <c r="F35" s="2" t="str">
        <f t="shared" si="5"/>
        <v>IT484883=TT</v>
      </c>
      <c r="G35" s="9">
        <v>124.07</v>
      </c>
      <c r="H35" s="9">
        <v>124.18</v>
      </c>
      <c r="I35" s="1" t="e">
        <f ca="1">IF(ISNA(A35),0,BDP($A35&amp;" Corp@bgm Corp",I$2))</f>
        <v>#NAME?</v>
      </c>
      <c r="J35" s="1" t="str">
        <f>IF(ISNA(A35),"0B",_xll.RtGet("IDN",E35,J$2))</f>
        <v xml:space="preserve">21.4B           </v>
      </c>
      <c r="K35" s="1">
        <f t="shared" si="0"/>
        <v>21400000000</v>
      </c>
      <c r="L35" s="1">
        <f t="shared" ref="L35:L66" si="6">IF(ISNA(A35),NA(),IF(ISNUMBER(K35),K35,I35))</f>
        <v>21400000000</v>
      </c>
      <c r="M35" s="7">
        <v>2.0245979186376536E-2</v>
      </c>
      <c r="N35" s="5">
        <v>2.2164102252208207E-2</v>
      </c>
      <c r="O35" s="9">
        <v>6.4843897327450657</v>
      </c>
      <c r="P35" s="9">
        <f t="shared" si="2"/>
        <v>124.125</v>
      </c>
      <c r="Q35" s="12">
        <v>0</v>
      </c>
      <c r="R35" s="11">
        <v>-2.468394197374657E-5</v>
      </c>
      <c r="S35" s="20">
        <f t="shared" ref="S35:S66" si="7">-(BookSensitivity/0.0001)*(R35*0.01)/(0.01/100)</f>
        <v>125616.5807043963</v>
      </c>
      <c r="T35" s="20"/>
    </row>
    <row r="36" spans="1:20" x14ac:dyDescent="0.2">
      <c r="A36" s="2" t="str">
        <v>IT0004898034</v>
      </c>
      <c r="B36" s="2" t="str">
        <f>IF(ISNA(A36),NA(),_xll.qlBondDescription(A36))</f>
        <v>BTP 2023-05-01 4.5%</v>
      </c>
      <c r="C36" s="9" t="str">
        <f>IF(ISNA(A36),NA(),_xll.qlSimpleQuote(,,,,Trigger))</f>
        <v>obj_00dd9#0001</v>
      </c>
      <c r="D36" s="9">
        <f>IF(ISNA(A36),NA(),_xll.qlSimpleQuoteSetValue(C36,P36))</f>
        <v>1.0000000000005116E-2</v>
      </c>
      <c r="E36" s="9" t="str">
        <f t="shared" si="4"/>
        <v>IT489803=</v>
      </c>
      <c r="F36" s="2" t="str">
        <f t="shared" si="5"/>
        <v>IT489803=TT</v>
      </c>
      <c r="G36" s="9">
        <v>117.03</v>
      </c>
      <c r="H36" s="9">
        <v>117.15</v>
      </c>
      <c r="I36" s="1" t="e">
        <f ca="1">IF(ISNA(A36),0,BDP($A36&amp;" Corp@bgm Corp",I$2))</f>
        <v>#NAME?</v>
      </c>
      <c r="J36" s="1" t="str">
        <f>IF(ISNA(A36),"0B",_xll.RtGet("IDN",E36,J$2))</f>
        <v xml:space="preserve">18.1B           </v>
      </c>
      <c r="K36" s="1">
        <f t="shared" si="0"/>
        <v>18100000000</v>
      </c>
      <c r="L36" s="1">
        <f t="shared" si="6"/>
        <v>18100000000</v>
      </c>
      <c r="M36" s="7">
        <v>1.7123935666982025E-2</v>
      </c>
      <c r="N36" s="5">
        <v>2.2963054671763745E-2</v>
      </c>
      <c r="O36" s="9">
        <v>7.006677760069385</v>
      </c>
      <c r="P36" s="9">
        <f t="shared" si="2"/>
        <v>117.09</v>
      </c>
      <c r="Q36" s="12">
        <v>0</v>
      </c>
      <c r="R36" s="11">
        <v>-2.055823612040486E-5</v>
      </c>
      <c r="S36" s="20">
        <f t="shared" si="7"/>
        <v>104620.86361674033</v>
      </c>
      <c r="T36" s="20"/>
    </row>
    <row r="37" spans="1:20" x14ac:dyDescent="0.2">
      <c r="A37" s="2" t="str">
        <v>IT0004356843</v>
      </c>
      <c r="B37" s="2" t="str">
        <f>IF(ISNA(A37),NA(),_xll.qlBondDescription(A37))</f>
        <v>BTP 2023-08-01 4.75%</v>
      </c>
      <c r="C37" s="9" t="str">
        <f>IF(ISNA(A37),NA(),_xll.qlSimpleQuote(,,,,Trigger))</f>
        <v>obj_00e04#0001</v>
      </c>
      <c r="D37" s="9">
        <f>IF(ISNA(A37),NA(),_xll.qlSimpleQuoteSetValue(C37,P37))</f>
        <v>-5.0000000000096634E-3</v>
      </c>
      <c r="E37" s="9" t="str">
        <f t="shared" si="4"/>
        <v>IT435684=</v>
      </c>
      <c r="F37" s="2" t="str">
        <f t="shared" si="5"/>
        <v>IT435684=TT</v>
      </c>
      <c r="G37" s="9">
        <v>119.25</v>
      </c>
      <c r="H37" s="9">
        <v>119.35</v>
      </c>
      <c r="I37" s="1" t="e">
        <f ca="1">IF(ISNA(A37),0,BDP($A37&amp;" Corp@bgm Corp",I$2))</f>
        <v>#NAME?</v>
      </c>
      <c r="J37" s="1" t="str">
        <f>IF(ISNA(A37),"0B",_xll.RtGet("IDN",E37,J$2))</f>
        <v xml:space="preserve">24.8B           </v>
      </c>
      <c r="K37" s="1">
        <f t="shared" si="0"/>
        <v>24800000000</v>
      </c>
      <c r="L37" s="1">
        <f t="shared" si="6"/>
        <v>24800000000</v>
      </c>
      <c r="M37" s="7">
        <v>2.3462630085146641E-2</v>
      </c>
      <c r="N37" s="5">
        <v>2.3209913557787669E-2</v>
      </c>
      <c r="O37" s="9">
        <v>7.1953860694760126</v>
      </c>
      <c r="P37" s="9">
        <f t="shared" si="2"/>
        <v>119.3</v>
      </c>
      <c r="Q37" s="12">
        <v>0</v>
      </c>
      <c r="R37" s="11">
        <v>-2.7153262607132467E-5</v>
      </c>
      <c r="S37" s="20">
        <f t="shared" si="7"/>
        <v>138182.95340769712</v>
      </c>
      <c r="T37" s="20"/>
    </row>
    <row r="38" spans="1:20" x14ac:dyDescent="0.2">
      <c r="A38" s="2" t="str">
        <v>IT0000366655</v>
      </c>
      <c r="B38" s="2" t="str">
        <f>IF(ISNA(A38),NA(),_xll.qlBondDescription(A38))</f>
        <v>BTP 2023-11-01 9%</v>
      </c>
      <c r="C38" s="9" t="str">
        <f>IF(ISNA(A38),NA(),_xll.qlSimpleQuote(,,,,Trigger))</f>
        <v>obj_00def#0001</v>
      </c>
      <c r="D38" s="9">
        <f>IF(ISNA(A38),NA(),_xll.qlSimpleQuoteSetValue(C38,P38))</f>
        <v>-4.9999999999954525E-3</v>
      </c>
      <c r="E38" s="9" t="str">
        <f t="shared" si="4"/>
        <v>IT36665=</v>
      </c>
      <c r="F38" s="2" t="str">
        <f t="shared" si="5"/>
        <v>IT36665=TT</v>
      </c>
      <c r="G38" s="9">
        <v>154.65</v>
      </c>
      <c r="H38" s="9">
        <v>154.91</v>
      </c>
      <c r="I38" s="1" t="e">
        <f ca="1">IF(ISNA(A38),0,BDP($A38&amp;" Corp@bgm Corp",I$2))</f>
        <v>#NAME?</v>
      </c>
      <c r="J38" s="1" t="str">
        <f>IF(ISNA(A38),"0B",_xll.RtGet("IDN",E38,J$2))</f>
        <v xml:space="preserve">12.2B           </v>
      </c>
      <c r="K38" s="1">
        <f t="shared" si="0"/>
        <v>12200000000</v>
      </c>
      <c r="L38" s="1">
        <f t="shared" si="6"/>
        <v>12200000000</v>
      </c>
      <c r="M38" s="7">
        <v>1.1542100283822139E-2</v>
      </c>
      <c r="N38" s="5">
        <v>2.261798247576792E-2</v>
      </c>
      <c r="O38" s="9">
        <v>6.604725081707242</v>
      </c>
      <c r="P38" s="9">
        <f t="shared" si="2"/>
        <v>154.78</v>
      </c>
      <c r="Q38" s="12">
        <v>0</v>
      </c>
      <c r="R38" s="11">
        <v>-1.1035979907703108E-5</v>
      </c>
      <c r="S38" s="20">
        <f t="shared" si="7"/>
        <v>56162.101750301117</v>
      </c>
      <c r="T38" s="20"/>
    </row>
    <row r="39" spans="1:20" x14ac:dyDescent="0.2">
      <c r="A39" s="2" t="str">
        <v>IT0004953417</v>
      </c>
      <c r="B39" s="2" t="str">
        <f>IF(ISNA(A39),NA(),_xll.qlBondDescription(A39))</f>
        <v>BTP 2024-03-01 4.5%</v>
      </c>
      <c r="C39" s="9" t="str">
        <f>IF(ISNA(A39),NA(),_xll.qlSimpleQuote(,,,,Trigger))</f>
        <v>obj_00df5#0001</v>
      </c>
      <c r="D39" s="9">
        <f>IF(ISNA(A39),NA(),_xll.qlSimpleQuoteSetValue(C39,P39))</f>
        <v>4.9999999999954525E-3</v>
      </c>
      <c r="E39" s="9" t="str">
        <f t="shared" si="4"/>
        <v>IT495341=</v>
      </c>
      <c r="F39" s="2" t="str">
        <f t="shared" si="5"/>
        <v>IT495341=TT</v>
      </c>
      <c r="G39" s="9">
        <v>117.43</v>
      </c>
      <c r="H39" s="9">
        <v>117.52</v>
      </c>
      <c r="I39" s="1" t="e">
        <f ca="1">IF(ISNA(A39),0,BDP($A39&amp;" Corp@bgm Corp",I$2))</f>
        <v>#NAME?</v>
      </c>
      <c r="J39" s="1" t="str">
        <f>IF(ISNA(A39),"0B",_xll.RtGet("IDN",E39,J$2))</f>
        <v xml:space="preserve">23.3B           </v>
      </c>
      <c r="K39" s="1">
        <f t="shared" si="0"/>
        <v>23300000000</v>
      </c>
      <c r="L39" s="1">
        <f t="shared" si="6"/>
        <v>23300000000</v>
      </c>
      <c r="M39" s="7">
        <v>2.2043519394512771E-2</v>
      </c>
      <c r="N39" s="5">
        <v>2.4184489215108462E-2</v>
      </c>
      <c r="O39" s="9">
        <v>7.6601301116116236</v>
      </c>
      <c r="P39" s="9">
        <f t="shared" si="2"/>
        <v>117.47499999999999</v>
      </c>
      <c r="Q39" s="12">
        <v>0</v>
      </c>
      <c r="R39" s="11">
        <v>-2.4394194650390055E-5</v>
      </c>
      <c r="S39" s="20">
        <f t="shared" si="7"/>
        <v>124142.05657583498</v>
      </c>
      <c r="T39" s="20"/>
    </row>
    <row r="40" spans="1:20" x14ac:dyDescent="0.2">
      <c r="A40" s="2" t="str">
        <v>IT0005001547</v>
      </c>
      <c r="B40" s="2" t="str">
        <f>IF(ISNA(A40),NA(),_xll.qlBondDescription(A40))</f>
        <v>BTP 2024-09-01 3.75%</v>
      </c>
      <c r="C40" s="9" t="str">
        <f>IF(ISNA(A40),NA(),_xll.qlSimpleQuote(,,,,Trigger))</f>
        <v>obj_00df6#0001</v>
      </c>
      <c r="D40" s="9">
        <f>IF(ISNA(A40),NA(),_xll.qlSimpleQuoteSetValue(C40,P40))</f>
        <v>-4.9999999999954525E-3</v>
      </c>
      <c r="E40" s="9" t="str">
        <f t="shared" si="4"/>
        <v>IT500154=</v>
      </c>
      <c r="F40" s="2" t="str">
        <f t="shared" si="5"/>
        <v>IT500154=TT</v>
      </c>
      <c r="G40" s="9">
        <v>110.81</v>
      </c>
      <c r="H40" s="9">
        <v>110.87</v>
      </c>
      <c r="I40" s="1" t="e">
        <f ca="1">IF(ISNA(A40),0,BDP($A40&amp;" Corp@bgm Corp",I$2))</f>
        <v>#NAME?</v>
      </c>
      <c r="J40" s="1" t="str">
        <f>IF(ISNA(A40),"0B",_xll.RtGet("IDN",E40,J$2))</f>
        <v xml:space="preserve">19.8B           </v>
      </c>
      <c r="K40" s="1">
        <f t="shared" si="0"/>
        <v>19800000000</v>
      </c>
      <c r="L40" s="1">
        <f t="shared" si="6"/>
        <v>19800000000</v>
      </c>
      <c r="M40" s="7">
        <v>1.8732261116367076E-2</v>
      </c>
      <c r="N40" s="5">
        <v>2.5169092762734914E-2</v>
      </c>
      <c r="O40" s="9">
        <v>8.1790927124835697</v>
      </c>
      <c r="P40" s="9">
        <f t="shared" si="2"/>
        <v>110.84</v>
      </c>
      <c r="Q40" s="12">
        <v>0</v>
      </c>
      <c r="R40" s="11">
        <v>-2.0591098548461417E-5</v>
      </c>
      <c r="S40" s="20">
        <f t="shared" si="7"/>
        <v>104788.10051312015</v>
      </c>
      <c r="T40" s="20"/>
    </row>
    <row r="41" spans="1:20" x14ac:dyDescent="0.2">
      <c r="A41" s="2" t="str">
        <v>IT0005045270</v>
      </c>
      <c r="B41" s="2" t="str">
        <f>IF(ISNA(A41),NA(),_xll.qlBondDescription(A41))</f>
        <v>BTP 2024-12-01 2.5%</v>
      </c>
      <c r="C41" s="9" t="str">
        <f>IF(ISNA(A41),NA(),_xll.qlSimpleQuote(,,,,Trigger))</f>
        <v>obj_00dfd#0001</v>
      </c>
      <c r="D41" s="9">
        <f>IF(ISNA(A41),NA(),_xll.qlSimpleQuoteSetValue(C41,P41))</f>
        <v>-5.0000000000096634E-3</v>
      </c>
      <c r="E41" s="9" t="str">
        <f t="shared" si="4"/>
        <v>IT504527=</v>
      </c>
      <c r="F41" s="2" t="str">
        <f t="shared" si="5"/>
        <v>IT504527=TT</v>
      </c>
      <c r="G41" s="9">
        <v>100.32</v>
      </c>
      <c r="H41" s="9">
        <v>100.41</v>
      </c>
      <c r="I41" s="1" t="e">
        <f ca="1">IF(ISNA(A41),0,BDP($A41&amp;" Corp@bgm Corp",I$2))</f>
        <v>#NAME?</v>
      </c>
      <c r="J41" s="1" t="str">
        <f>IF(ISNA(A41),"0B",_xll.RtGet("IDN",E41,J$2))</f>
        <v xml:space="preserve">7.5B            </v>
      </c>
      <c r="K41" s="1">
        <f t="shared" si="0"/>
        <v>7500000000</v>
      </c>
      <c r="L41" s="1">
        <f t="shared" si="6"/>
        <v>7500000000</v>
      </c>
      <c r="M41" s="7">
        <v>7.0955534531693476E-3</v>
      </c>
      <c r="N41" s="5">
        <v>2.4740550559222065E-2</v>
      </c>
      <c r="O41" s="9">
        <v>8.7496483090442947</v>
      </c>
      <c r="P41" s="9">
        <f t="shared" si="2"/>
        <v>100.36499999999999</v>
      </c>
      <c r="Q41" s="12">
        <v>0</v>
      </c>
      <c r="R41" s="11">
        <v>-8.0760088373710293E-6</v>
      </c>
      <c r="S41" s="20">
        <f t="shared" si="7"/>
        <v>41098.808973381172</v>
      </c>
      <c r="T41" s="20"/>
    </row>
    <row r="42" spans="1:20" x14ac:dyDescent="0.2">
      <c r="A42" s="2" t="str">
        <v>IT0004513641</v>
      </c>
      <c r="B42" s="2" t="str">
        <f>IF(ISNA(A42),NA(),_xll.qlBondDescription(A42))</f>
        <v>BTP 2025-03-01 5%</v>
      </c>
      <c r="C42" s="9" t="str">
        <f>IF(ISNA(A42),NA(),_xll.qlSimpleQuote(,,,,Trigger))</f>
        <v>obj_00dd6#0001</v>
      </c>
      <c r="D42" s="9">
        <f>IF(ISNA(A42),NA(),_xll.qlSimpleQuoteSetValue(C42,P42))</f>
        <v>5.0000000000096634E-3</v>
      </c>
      <c r="E42" s="9" t="str">
        <f t="shared" si="4"/>
        <v>IT451364=</v>
      </c>
      <c r="F42" s="2" t="str">
        <f t="shared" si="5"/>
        <v>IT451364=TT</v>
      </c>
      <c r="G42" s="9">
        <v>121.47</v>
      </c>
      <c r="H42" s="9">
        <v>121.58</v>
      </c>
      <c r="I42" s="1" t="e">
        <f ca="1">IF(ISNA(A42),0,BDP($A42&amp;" Corp@bgm Corp",I$2))</f>
        <v>#NAME?</v>
      </c>
      <c r="J42" s="1" t="str">
        <f>IF(ISNA(A42),"0B",_xll.RtGet("IDN",E42,J$2))</f>
        <v xml:space="preserve">22.2B           </v>
      </c>
      <c r="K42" s="1">
        <f t="shared" si="0"/>
        <v>22200000000</v>
      </c>
      <c r="L42" s="1">
        <f t="shared" si="6"/>
        <v>22200000000</v>
      </c>
      <c r="M42" s="7">
        <v>2.1002838221381267E-2</v>
      </c>
      <c r="N42" s="5">
        <v>2.6306267839070349E-2</v>
      </c>
      <c r="O42" s="9">
        <v>8.1813691980109802</v>
      </c>
      <c r="P42" s="9">
        <f t="shared" si="2"/>
        <v>121.52500000000001</v>
      </c>
      <c r="Q42" s="12">
        <v>0</v>
      </c>
      <c r="R42" s="11">
        <v>-2.1036224238241141E-5</v>
      </c>
      <c r="S42" s="20">
        <f t="shared" si="7"/>
        <v>107053.34514840916</v>
      </c>
      <c r="T42" s="20"/>
    </row>
    <row r="43" spans="1:20" x14ac:dyDescent="0.2">
      <c r="A43" s="2" t="str">
        <v>IT0004644735</v>
      </c>
      <c r="B43" s="2" t="str">
        <f>IF(ISNA(A43),NA(),_xll.qlBondDescription(A43))</f>
        <v>BTP 2026-03-01 4.5%</v>
      </c>
      <c r="C43" s="9" t="str">
        <f>IF(ISNA(A43),NA(),_xll.qlSimpleQuote(,,,,Trigger))</f>
        <v>obj_00dea#0001</v>
      </c>
      <c r="D43" s="9">
        <f>IF(ISNA(A43),NA(),_xll.qlSimpleQuoteSetValue(C43,P43))</f>
        <v>-1.0000000000005116E-2</v>
      </c>
      <c r="E43" s="9" t="str">
        <f t="shared" si="4"/>
        <v>IT464473=</v>
      </c>
      <c r="F43" s="2" t="str">
        <f t="shared" si="5"/>
        <v>IT464473=TT</v>
      </c>
      <c r="G43" s="9">
        <v>116.75</v>
      </c>
      <c r="H43" s="9">
        <v>116.95</v>
      </c>
      <c r="I43" s="1" t="e">
        <f ca="1">IF(ISNA(A43),0,BDP($A43&amp;" Corp@bgm Corp",I$2))</f>
        <v>#NAME?</v>
      </c>
      <c r="J43" s="1" t="str">
        <f>IF(ISNA(A43),"0B",_xll.RtGet("IDN",E43,J$2))</f>
        <v xml:space="preserve">20.7B           </v>
      </c>
      <c r="K43" s="1">
        <f t="shared" si="0"/>
        <v>20700000000</v>
      </c>
      <c r="L43" s="1">
        <f t="shared" si="6"/>
        <v>20700000000</v>
      </c>
      <c r="M43" s="7">
        <v>1.95837275307474E-2</v>
      </c>
      <c r="N43" s="5">
        <v>2.7804045379630899E-2</v>
      </c>
      <c r="O43" s="9">
        <v>8.9251851921744425</v>
      </c>
      <c r="P43" s="9">
        <f t="shared" si="2"/>
        <v>116.85</v>
      </c>
      <c r="Q43" s="12">
        <v>0</v>
      </c>
      <c r="R43" s="11">
        <v>-1.8687365717362514E-5</v>
      </c>
      <c r="S43" s="20">
        <f t="shared" si="7"/>
        <v>95100.004135657829</v>
      </c>
      <c r="T43" s="20"/>
    </row>
    <row r="44" spans="1:20" x14ac:dyDescent="0.2">
      <c r="A44" s="2" t="str">
        <v>IT0001086567</v>
      </c>
      <c r="B44" s="2" t="str">
        <f>IF(ISNA(A44),NA(),_xll.qlBondDescription(A44))</f>
        <v>BTP 2026-11-01 7.25%</v>
      </c>
      <c r="C44" s="9" t="str">
        <f>IF(ISNA(A44),NA(),_xll.qlSimpleQuote(,,,,Trigger))</f>
        <v>obj_00ddd#0001</v>
      </c>
      <c r="D44" s="9">
        <f>IF(ISNA(A44),NA(),_xll.qlSimpleQuoteSetValue(C44,P44))</f>
        <v>4.9999999999954525E-3</v>
      </c>
      <c r="E44" s="9" t="str">
        <f t="shared" si="4"/>
        <v>IT108656=</v>
      </c>
      <c r="F44" s="2" t="str">
        <f t="shared" si="5"/>
        <v>IT108656=TT</v>
      </c>
      <c r="G44" s="9">
        <v>145.13</v>
      </c>
      <c r="H44" s="9">
        <v>145.38</v>
      </c>
      <c r="I44" s="1" t="e">
        <f ca="1">IF(ISNA(A44),0,BDP($A44&amp;" Corp@bgm Corp",I$2))</f>
        <v>#NAME?</v>
      </c>
      <c r="J44" s="1" t="str">
        <f>IF(ISNA(A44),"0B",_xll.RtGet("IDN",E44,J$2))</f>
        <v xml:space="preserve">9.4B            </v>
      </c>
      <c r="K44" s="1">
        <f t="shared" si="0"/>
        <v>9400000000</v>
      </c>
      <c r="L44" s="1">
        <f t="shared" si="6"/>
        <v>9400000000</v>
      </c>
      <c r="M44" s="7">
        <v>8.8930936613055827E-3</v>
      </c>
      <c r="N44" s="5">
        <v>2.8115573388642366E-2</v>
      </c>
      <c r="O44" s="9">
        <v>8.4927278248520341</v>
      </c>
      <c r="P44" s="9">
        <f t="shared" si="2"/>
        <v>145.255</v>
      </c>
      <c r="Q44" s="12">
        <v>0</v>
      </c>
      <c r="R44" s="11">
        <v>-7.0674741406429042E-6</v>
      </c>
      <c r="S44" s="20">
        <f t="shared" si="7"/>
        <v>35966.375901731735</v>
      </c>
      <c r="T44" s="20"/>
    </row>
    <row r="45" spans="1:20" x14ac:dyDescent="0.2">
      <c r="A45" s="2" t="str">
        <v>IT0001174611</v>
      </c>
      <c r="B45" s="2" t="str">
        <f>IF(ISNA(A45),NA(),_xll.qlBondDescription(A45))</f>
        <v>BTP 2027-11-01 6.5%</v>
      </c>
      <c r="C45" s="9" t="str">
        <f>IF(ISNA(A45),NA(),_xll.qlSimpleQuote(,,,,Trigger))</f>
        <v>obj_00dec#0001</v>
      </c>
      <c r="D45" s="9">
        <f>IF(ISNA(A45),NA(),_xll.qlSimpleQuoteSetValue(C45,P45))</f>
        <v>-4.9999999999954525E-3</v>
      </c>
      <c r="E45" s="9" t="str">
        <f t="shared" si="4"/>
        <v>IT117461=</v>
      </c>
      <c r="F45" s="2" t="str">
        <f t="shared" si="5"/>
        <v>IT117461=TT</v>
      </c>
      <c r="G45" s="9">
        <v>137.81</v>
      </c>
      <c r="H45" s="9">
        <v>138.04</v>
      </c>
      <c r="I45" s="1" t="e">
        <f ca="1">IF(ISNA(A45),0,BDP($A45&amp;" Corp@bgm Corp",I$2))</f>
        <v>#NAME?</v>
      </c>
      <c r="J45" s="1" t="str">
        <f>IF(ISNA(A45),"0B",_xll.RtGet("IDN",E45,J$2))</f>
        <v xml:space="preserve">26.0B           </v>
      </c>
      <c r="K45" s="1">
        <f t="shared" si="0"/>
        <v>26000000000</v>
      </c>
      <c r="L45" s="1">
        <f t="shared" si="6"/>
        <v>26000000000</v>
      </c>
      <c r="M45" s="7">
        <v>2.4597918637653739E-2</v>
      </c>
      <c r="N45" s="5">
        <v>2.9901589354192265E-2</v>
      </c>
      <c r="O45" s="9">
        <v>9.1622676665124079</v>
      </c>
      <c r="P45" s="9">
        <f t="shared" si="2"/>
        <v>137.92500000000001</v>
      </c>
      <c r="Q45" s="12">
        <v>0</v>
      </c>
      <c r="R45" s="11">
        <v>-1.9044880932711505E-5</v>
      </c>
      <c r="S45" s="20">
        <f t="shared" si="7"/>
        <v>96919.399066568832</v>
      </c>
      <c r="T45" s="20"/>
    </row>
    <row r="46" spans="1:20" x14ac:dyDescent="0.2">
      <c r="A46" s="2" t="str">
        <v>IT0004889033</v>
      </c>
      <c r="B46" s="2" t="str">
        <f>IF(ISNA(A46),NA(),_xll.qlBondDescription(A46))</f>
        <v>BTP 2028-09-01 4.75%</v>
      </c>
      <c r="C46" s="9" t="str">
        <f>IF(ISNA(A46),NA(),_xll.qlSimpleQuote(,,,,Trigger))</f>
        <v>obj_00e06#0001</v>
      </c>
      <c r="D46" s="9">
        <f>IF(ISNA(A46),NA(),_xll.qlSimpleQuoteSetValue(C46,P46))</f>
        <v>-5.0000000000096634E-3</v>
      </c>
      <c r="E46" s="9" t="str">
        <f t="shared" si="4"/>
        <v>IT488903=</v>
      </c>
      <c r="F46" s="2" t="str">
        <f t="shared" si="5"/>
        <v>IT488903=TT</v>
      </c>
      <c r="G46" s="9">
        <v>118.57</v>
      </c>
      <c r="H46" s="9">
        <v>118.77</v>
      </c>
      <c r="I46" s="1" t="e">
        <f ca="1">IF(ISNA(A46),0,BDP($A46&amp;" Corp@bgm Corp",I$2))</f>
        <v>#NAME?</v>
      </c>
      <c r="J46" s="1" t="str">
        <f>IF(ISNA(A46),"0B",_xll.RtGet("IDN",E46,J$2))</f>
        <v xml:space="preserve">18.2B           </v>
      </c>
      <c r="K46" s="1">
        <f t="shared" si="0"/>
        <v>18200000000</v>
      </c>
      <c r="L46" s="1">
        <f t="shared" si="6"/>
        <v>18200000000</v>
      </c>
      <c r="M46" s="7">
        <v>1.7218543046357615E-2</v>
      </c>
      <c r="N46" s="5">
        <v>3.1082288573656788E-2</v>
      </c>
      <c r="O46" s="9">
        <v>10.263822154907167</v>
      </c>
      <c r="P46" s="9">
        <f t="shared" si="2"/>
        <v>118.66999999999999</v>
      </c>
      <c r="Q46" s="12">
        <v>0</v>
      </c>
      <c r="R46" s="11">
        <v>-1.408609860698018E-5</v>
      </c>
      <c r="S46" s="20">
        <f t="shared" si="7"/>
        <v>71684.155810922137</v>
      </c>
      <c r="T46" s="20"/>
    </row>
    <row r="47" spans="1:20" x14ac:dyDescent="0.2">
      <c r="A47" s="2" t="str">
        <v>IT0001278511</v>
      </c>
      <c r="B47" s="2" t="str">
        <f>IF(ISNA(A47),NA(),_xll.qlBondDescription(A47))</f>
        <v>BTP 2029-11-01 5.25%</v>
      </c>
      <c r="C47" s="9" t="str">
        <f>IF(ISNA(A47),NA(),_xll.qlSimpleQuote(,,,,Trigger))</f>
        <v>obj_00dde#0001</v>
      </c>
      <c r="D47" s="9">
        <f>IF(ISNA(A47),NA(),_xll.qlSimpleQuoteSetValue(C47,P47))</f>
        <v>5.0000000000096634E-3</v>
      </c>
      <c r="E47" s="9" t="str">
        <f t="shared" si="4"/>
        <v>IT127851=</v>
      </c>
      <c r="F47" s="2" t="str">
        <f t="shared" si="5"/>
        <v>IT127851=TT</v>
      </c>
      <c r="G47" s="9">
        <v>124.93</v>
      </c>
      <c r="H47" s="9">
        <v>125.17</v>
      </c>
      <c r="I47" s="1" t="e">
        <f ca="1">IF(ISNA(A47),0,BDP($A47&amp;" Corp@bgm Corp",I$2))</f>
        <v>#NAME?</v>
      </c>
      <c r="J47" s="1" t="str">
        <f>IF(ISNA(A47),"0B",_xll.RtGet("IDN",E47,J$2))</f>
        <v xml:space="preserve">28.1B           </v>
      </c>
      <c r="K47" s="1">
        <f t="shared" si="0"/>
        <v>28100000000</v>
      </c>
      <c r="L47" s="1">
        <f t="shared" si="6"/>
        <v>28100000000</v>
      </c>
      <c r="M47" s="7">
        <v>2.6584673604541153E-2</v>
      </c>
      <c r="N47" s="5">
        <v>3.1696797873088191E-2</v>
      </c>
      <c r="O47" s="9">
        <v>10.554210646281078</v>
      </c>
      <c r="P47" s="9">
        <f t="shared" si="2"/>
        <v>125.05000000000001</v>
      </c>
      <c r="Q47" s="12">
        <v>0</v>
      </c>
      <c r="R47" s="11">
        <v>-1.9756965612127697E-5</v>
      </c>
      <c r="S47" s="20">
        <f t="shared" si="7"/>
        <v>100543.19800011785</v>
      </c>
      <c r="T47" s="20"/>
    </row>
    <row r="48" spans="1:20" x14ac:dyDescent="0.2">
      <c r="A48" s="2" t="str">
        <v>IT0005024234</v>
      </c>
      <c r="B48" s="2" t="str">
        <f>IF(ISNA(A48),NA(),_xll.qlBondDescription(A48))</f>
        <v>BTP 2030-03-01 3.5%</v>
      </c>
      <c r="C48" s="9" t="str">
        <f>IF(ISNA(A48),NA(),_xll.qlSimpleQuote(,,,,Trigger))</f>
        <v>obj_00dd5#0001</v>
      </c>
      <c r="D48" s="9">
        <f>IF(ISNA(A48),NA(),_xll.qlSimpleQuoteSetValue(C48,P48))</f>
        <v>-4.9999999999954525E-3</v>
      </c>
      <c r="E48" s="9" t="str">
        <f t="shared" si="4"/>
        <v>IT502423=</v>
      </c>
      <c r="F48" s="2" t="str">
        <f t="shared" si="5"/>
        <v>IT502423=TT</v>
      </c>
      <c r="G48" s="9">
        <v>104.21</v>
      </c>
      <c r="H48" s="9">
        <v>104.47</v>
      </c>
      <c r="I48" s="1" t="e">
        <f ca="1">IF(ISNA(A48),0,BDP($A48&amp;" Corp@bgm Corp",I$2))</f>
        <v>#NAME?</v>
      </c>
      <c r="J48" s="1" t="str">
        <f>IF(ISNA(A48),"0B",_xll.RtGet("IDN",E48,J$2))</f>
        <v xml:space="preserve">11.3B           </v>
      </c>
      <c r="K48" s="1">
        <f t="shared" si="0"/>
        <v>11300000000</v>
      </c>
      <c r="L48" s="1">
        <f t="shared" si="6"/>
        <v>11300000000</v>
      </c>
      <c r="M48" s="7">
        <v>1.0690633869441817E-2</v>
      </c>
      <c r="N48" s="5">
        <v>3.1667348539069252E-2</v>
      </c>
      <c r="O48" s="9">
        <v>11.665735066830667</v>
      </c>
      <c r="P48" s="9">
        <f t="shared" si="2"/>
        <v>104.34</v>
      </c>
      <c r="Q48" s="12">
        <v>0</v>
      </c>
      <c r="R48" s="11">
        <v>-8.7556704594926593E-6</v>
      </c>
      <c r="S48" s="20">
        <f t="shared" si="7"/>
        <v>44557.606968358145</v>
      </c>
      <c r="T48" s="20"/>
    </row>
    <row r="49" spans="1:20" x14ac:dyDescent="0.2">
      <c r="A49" s="2" t="str">
        <v>IT0001444378</v>
      </c>
      <c r="B49" s="2" t="str">
        <f>IF(ISNA(A49),NA(),_xll.qlBondDescription(A49))</f>
        <v>BTP 2031-05-01 6%</v>
      </c>
      <c r="C49" s="9" t="str">
        <f>IF(ISNA(A49),NA(),_xll.qlSimpleQuote(,,,,Trigger))</f>
        <v>obj_00dfa#0001</v>
      </c>
      <c r="D49" s="9">
        <f>IF(ISNA(A49),NA(),_xll.qlSimpleQuoteSetValue(C49,P49))</f>
        <v>4.9999999999954525E-3</v>
      </c>
      <c r="E49" s="9" t="str">
        <f t="shared" si="4"/>
        <v>IT144437=</v>
      </c>
      <c r="F49" s="2" t="str">
        <f t="shared" si="5"/>
        <v>IT144437=TT</v>
      </c>
      <c r="G49" s="9">
        <v>135.33000000000001</v>
      </c>
      <c r="H49" s="9">
        <v>135.66999999999999</v>
      </c>
      <c r="I49" s="1" t="e">
        <f ca="1">IF(ISNA(A49),0,BDP($A49&amp;" Corp@bgm Corp",I$2))</f>
        <v>#NAME?</v>
      </c>
      <c r="J49" s="1" t="str">
        <f>IF(ISNA(A49),"0B",_xll.RtGet("IDN",E49,J$2))</f>
        <v xml:space="preserve">29.8B           </v>
      </c>
      <c r="K49" s="1">
        <f t="shared" si="0"/>
        <v>29800000000</v>
      </c>
      <c r="L49" s="1">
        <f t="shared" si="6"/>
        <v>29800000000</v>
      </c>
      <c r="M49" s="7">
        <v>2.8192999053926207E-2</v>
      </c>
      <c r="N49" s="5">
        <v>3.2393927368810416E-2</v>
      </c>
      <c r="O49" s="9">
        <v>11.004011952870981</v>
      </c>
      <c r="P49" s="9">
        <f t="shared" si="2"/>
        <v>135.5</v>
      </c>
      <c r="Q49" s="12">
        <v>0</v>
      </c>
      <c r="R49" s="11">
        <v>-1.8526424578474421E-5</v>
      </c>
      <c r="S49" s="20">
        <f t="shared" si="7"/>
        <v>94280.974679856328</v>
      </c>
      <c r="T49" s="20"/>
    </row>
    <row r="50" spans="1:20" x14ac:dyDescent="0.2">
      <c r="A50" s="2" t="str">
        <v>IT0003256820</v>
      </c>
      <c r="B50" s="2" t="str">
        <f>IF(ISNA(A50),NA(),_xll.qlBondDescription(A50))</f>
        <v>BTP 2033-02-01 5.75%</v>
      </c>
      <c r="C50" s="9" t="str">
        <f>IF(ISNA(A50),NA(),_xll.qlSimpleQuote(,,,,Trigger))</f>
        <v>obj_00dff#0001</v>
      </c>
      <c r="D50" s="9">
        <f>IF(ISNA(A50),NA(),_xll.qlSimpleQuoteSetValue(C50,P50))</f>
        <v>4.9999999999954525E-3</v>
      </c>
      <c r="E50" s="9" t="str">
        <f t="shared" si="4"/>
        <v>IT325682=</v>
      </c>
      <c r="F50" s="2" t="str">
        <f t="shared" si="5"/>
        <v>IT325682=TT</v>
      </c>
      <c r="G50" s="9">
        <v>132.65</v>
      </c>
      <c r="H50" s="9">
        <v>132.99</v>
      </c>
      <c r="I50" s="1" t="e">
        <f ca="1">IF(ISNA(A50),0,BDP($A50&amp;" Corp@bgm Corp",I$2))</f>
        <v>#NAME?</v>
      </c>
      <c r="J50" s="1" t="str">
        <f>IF(ISNA(A50),"0B",_xll.RtGet("IDN",E50,J$2))</f>
        <v xml:space="preserve">15.5B           </v>
      </c>
      <c r="K50" s="1">
        <f t="shared" si="0"/>
        <v>15500000000</v>
      </c>
      <c r="L50" s="1">
        <f t="shared" si="6"/>
        <v>15500000000</v>
      </c>
      <c r="M50" s="7">
        <v>1.466414380321665E-2</v>
      </c>
      <c r="N50" s="5">
        <v>3.3648865574403455E-2</v>
      </c>
      <c r="O50" s="9">
        <v>11.982108506716953</v>
      </c>
      <c r="P50" s="9">
        <f t="shared" si="2"/>
        <v>132.82</v>
      </c>
      <c r="Q50" s="12">
        <v>0</v>
      </c>
      <c r="R50" s="11">
        <v>-9.1429664533793087E-6</v>
      </c>
      <c r="S50" s="20">
        <f t="shared" si="7"/>
        <v>46528.556281247293</v>
      </c>
      <c r="T50" s="20"/>
    </row>
    <row r="51" spans="1:20" x14ac:dyDescent="0.2">
      <c r="A51" s="2" t="str">
        <v>IT0003535157</v>
      </c>
      <c r="B51" s="2" t="str">
        <f>IF(ISNA(A51),NA(),_xll.qlBondDescription(A51))</f>
        <v>BTP 2034-08-01 5%</v>
      </c>
      <c r="C51" s="9" t="str">
        <f>IF(ISNA(A51),NA(),_xll.qlSimpleQuote(,,,,Trigger))</f>
        <v>obj_00de6#0001</v>
      </c>
      <c r="D51" s="9">
        <f>IF(ISNA(A51),NA(),_xll.qlSimpleQuoteSetValue(C51,P51))</f>
        <v>5.0000000000096634E-3</v>
      </c>
      <c r="E51" s="9" t="str">
        <f t="shared" si="4"/>
        <v>IT353515=</v>
      </c>
      <c r="F51" s="2" t="str">
        <f t="shared" si="5"/>
        <v>IT353515=TT</v>
      </c>
      <c r="G51" s="9">
        <v>121.92</v>
      </c>
      <c r="H51" s="9">
        <v>122.24</v>
      </c>
      <c r="I51" s="1" t="e">
        <f ca="1">IF(ISNA(A51),0,BDP($A51&amp;" Corp@bgm Corp",I$2))</f>
        <v>#NAME?</v>
      </c>
      <c r="J51" s="1" t="str">
        <f>IF(ISNA(A51),"0B",_xll.RtGet("IDN",E51,J$2))</f>
        <v xml:space="preserve">21.8B           </v>
      </c>
      <c r="K51" s="1">
        <f t="shared" si="0"/>
        <v>21800000000</v>
      </c>
      <c r="L51" s="1">
        <f t="shared" si="6"/>
        <v>21800000000</v>
      </c>
      <c r="M51" s="7">
        <v>2.0624408703878903E-2</v>
      </c>
      <c r="N51" s="5">
        <v>3.4798194697832754E-2</v>
      </c>
      <c r="O51" s="9">
        <v>12.934693441770834</v>
      </c>
      <c r="P51" s="9">
        <f t="shared" si="2"/>
        <v>122.08</v>
      </c>
      <c r="Q51" s="12">
        <v>0</v>
      </c>
      <c r="R51" s="11">
        <v>-1.2958531660917094E-5</v>
      </c>
      <c r="S51" s="20">
        <f t="shared" si="7"/>
        <v>65945.967622407086</v>
      </c>
      <c r="T51" s="20"/>
    </row>
    <row r="52" spans="1:20" x14ac:dyDescent="0.2">
      <c r="A52" s="2" t="str">
        <v>IT0003934657</v>
      </c>
      <c r="B52" s="2" t="str">
        <f>IF(ISNA(A52),NA(),_xll.qlBondDescription(A52))</f>
        <v>BTP 2037-02-01 4%</v>
      </c>
      <c r="C52" s="9" t="str">
        <f>IF(ISNA(A52),NA(),_xll.qlSimpleQuote(,,,,Trigger))</f>
        <v>obj_00e03#0001</v>
      </c>
      <c r="D52" s="9">
        <f>IF(ISNA(A52),NA(),_xll.qlSimpleQuoteSetValue(C52,P52))</f>
        <v>4.9999999999954525E-3</v>
      </c>
      <c r="E52" s="9" t="str">
        <f t="shared" si="4"/>
        <v>IT393465=</v>
      </c>
      <c r="F52" s="2" t="str">
        <f t="shared" si="5"/>
        <v>IT393465=TT</v>
      </c>
      <c r="G52" s="9">
        <v>106.97</v>
      </c>
      <c r="H52" s="9">
        <v>107.32</v>
      </c>
      <c r="I52" s="1" t="e">
        <f ca="1">IF(ISNA(A52),0,BDP($A52&amp;" Corp@bgm Corp",I$2))</f>
        <v>#NAME?</v>
      </c>
      <c r="J52" s="1" t="str">
        <f>IF(ISNA(A52),"0B",_xll.RtGet("IDN",E52,J$2))</f>
        <v xml:space="preserve">26.3B           </v>
      </c>
      <c r="K52" s="1">
        <f t="shared" si="0"/>
        <v>26300000000</v>
      </c>
      <c r="L52" s="1">
        <f t="shared" si="6"/>
        <v>26300000000</v>
      </c>
      <c r="M52" s="7">
        <v>2.4881740775780512E-2</v>
      </c>
      <c r="N52" s="5">
        <v>3.5643982223669143E-2</v>
      </c>
      <c r="O52" s="9">
        <v>14.58077623873335</v>
      </c>
      <c r="P52" s="9">
        <f t="shared" si="2"/>
        <v>107.145</v>
      </c>
      <c r="Q52" s="12">
        <v>0</v>
      </c>
      <c r="R52" s="11">
        <v>-1.5824111101320204E-5</v>
      </c>
      <c r="S52" s="20">
        <f t="shared" si="7"/>
        <v>80528.901394618515</v>
      </c>
      <c r="T52" s="20"/>
    </row>
    <row r="53" spans="1:20" x14ac:dyDescent="0.2">
      <c r="A53" s="2" t="str">
        <v>IT0004286966</v>
      </c>
      <c r="B53" s="2" t="str">
        <f>IF(ISNA(A53),NA(),_xll.qlBondDescription(A53))</f>
        <v>BTP 2039-08-01 5%</v>
      </c>
      <c r="C53" s="9" t="str">
        <f>IF(ISNA(A53),NA(),_xll.qlSimpleQuote(,,,,Trigger))</f>
        <v>obj_00dd2#0001</v>
      </c>
      <c r="D53" s="9">
        <f>IF(ISNA(A53),NA(),_xll.qlSimpleQuoteSetValue(C53,P53))</f>
        <v>4.9999999999954525E-3</v>
      </c>
      <c r="E53" s="9" t="str">
        <f t="shared" si="4"/>
        <v>IT428696=</v>
      </c>
      <c r="F53" s="2" t="str">
        <f t="shared" si="5"/>
        <v>IT428696=TT</v>
      </c>
      <c r="G53" s="9">
        <v>120.96</v>
      </c>
      <c r="H53" s="9">
        <v>121.25</v>
      </c>
      <c r="I53" s="1" t="e">
        <f ca="1">IF(ISNA(A53),0,BDP($A53&amp;" Corp@bgm Corp",I$2))</f>
        <v>#NAME?</v>
      </c>
      <c r="J53" s="1" t="str">
        <f>IF(ISNA(A53),"0B",_xll.RtGet("IDN",E53,J$2))</f>
        <v xml:space="preserve">18.7B           </v>
      </c>
      <c r="K53" s="1">
        <f t="shared" si="0"/>
        <v>18700000000</v>
      </c>
      <c r="L53" s="1">
        <f t="shared" si="6"/>
        <v>18700000000</v>
      </c>
      <c r="M53" s="7">
        <v>1.7691579943235572E-2</v>
      </c>
      <c r="N53" s="5">
        <v>3.726386344070734E-2</v>
      </c>
      <c r="O53" s="9">
        <v>14.766012096167572</v>
      </c>
      <c r="P53" s="9">
        <f t="shared" si="2"/>
        <v>121.10499999999999</v>
      </c>
      <c r="Q53" s="12">
        <v>0</v>
      </c>
      <c r="R53" s="11">
        <v>-9.822301305639769E-6</v>
      </c>
      <c r="S53" s="20">
        <f t="shared" si="7"/>
        <v>49985.691344400781</v>
      </c>
      <c r="T53" s="20"/>
    </row>
    <row r="54" spans="1:20" x14ac:dyDescent="0.2">
      <c r="A54" s="2" t="str">
        <v>IT0004532559</v>
      </c>
      <c r="B54" s="2" t="str">
        <f>IF(ISNA(A54),NA(),_xll.qlBondDescription(A54))</f>
        <v>BTP 2040-09-01 5%</v>
      </c>
      <c r="C54" s="9" t="str">
        <f>IF(ISNA(A54),NA(),_xll.qlSimpleQuote(,,,,Trigger))</f>
        <v>obj_00dd8#0001</v>
      </c>
      <c r="D54" s="9">
        <f>IF(ISNA(A54),NA(),_xll.qlSimpleQuoteSetValue(C54,P54))</f>
        <v>-4.9999999999954525E-3</v>
      </c>
      <c r="E54" s="9" t="str">
        <f t="shared" si="4"/>
        <v>IT453255=</v>
      </c>
      <c r="F54" s="2" t="str">
        <f t="shared" si="5"/>
        <v>IT453255=TT</v>
      </c>
      <c r="G54" s="9">
        <v>119.95</v>
      </c>
      <c r="H54" s="9">
        <v>120.27</v>
      </c>
      <c r="I54" s="1" t="e">
        <f ca="1">IF(ISNA(A54),0,BDP($A54&amp;" Corp@bgm Corp",I$2))</f>
        <v>#NAME?</v>
      </c>
      <c r="J54" s="1" t="str">
        <f>IF(ISNA(A54),"0B",_xll.RtGet("IDN",E54,J$2))</f>
        <v xml:space="preserve">21.0B           </v>
      </c>
      <c r="K54" s="1">
        <f t="shared" si="0"/>
        <v>21000000000</v>
      </c>
      <c r="L54" s="1">
        <f t="shared" si="6"/>
        <v>21000000000</v>
      </c>
      <c r="M54" s="7">
        <v>1.9867549668874173E-2</v>
      </c>
      <c r="N54" s="5">
        <v>3.8101244787485458E-2</v>
      </c>
      <c r="O54" s="9">
        <v>15.123787797063924</v>
      </c>
      <c r="P54" s="9">
        <f t="shared" si="2"/>
        <v>120.11</v>
      </c>
      <c r="Q54" s="12">
        <v>0</v>
      </c>
      <c r="R54" s="11">
        <v>-1.0892040394616664E-5</v>
      </c>
      <c r="S54" s="20">
        <f t="shared" si="7"/>
        <v>55429.593568204196</v>
      </c>
      <c r="T54" s="20"/>
    </row>
    <row r="55" spans="1:20" x14ac:dyDescent="0.2">
      <c r="A55" s="2" t="str">
        <v>IT0004923998</v>
      </c>
      <c r="B55" s="2" t="str">
        <f>IF(ISNA(A55),NA(),_xll.qlBondDescription(A55))</f>
        <v>BTP 2044-09-01 4.75%</v>
      </c>
      <c r="C55" s="9" t="str">
        <f>IF(ISNA(A55),NA(),_xll.qlSimpleQuote(,,,,Trigger))</f>
        <v>obj_00e00#0001</v>
      </c>
      <c r="D55" s="9">
        <f>IF(ISNA(A55),NA(),_xll.qlSimpleQuoteSetValue(C55,P55))</f>
        <v>4.9999999999954525E-3</v>
      </c>
      <c r="E55" s="9" t="str">
        <f t="shared" si="4"/>
        <v>IT492399=</v>
      </c>
      <c r="F55" s="2" t="str">
        <f t="shared" si="5"/>
        <v>IT492399=TT</v>
      </c>
      <c r="G55" s="9">
        <v>116.02</v>
      </c>
      <c r="H55" s="9">
        <v>116.3</v>
      </c>
      <c r="I55" s="1" t="e">
        <f ca="1">IF(ISNA(A55),0,BDP($A55&amp;" Corp@bgm Corp",I$2))</f>
        <v>#NAME?</v>
      </c>
      <c r="J55" s="1" t="str">
        <f>IF(ISNA(A55),"0B",_xll.RtGet("IDN",E55,J$2))</f>
        <v xml:space="preserve">14.9B           </v>
      </c>
      <c r="K55" s="1">
        <f t="shared" si="0"/>
        <v>14900000000</v>
      </c>
      <c r="L55" s="1">
        <f t="shared" si="6"/>
        <v>14900000000</v>
      </c>
      <c r="M55" s="7">
        <v>1.4096499526963104E-2</v>
      </c>
      <c r="N55" s="5">
        <v>3.8733597030630507E-2</v>
      </c>
      <c r="O55" s="9">
        <v>16.505742955835796</v>
      </c>
      <c r="P55" s="9">
        <f t="shared" si="2"/>
        <v>116.16</v>
      </c>
      <c r="Q55" s="12">
        <v>0</v>
      </c>
      <c r="R55" s="11">
        <v>-7.3326678583229832E-6</v>
      </c>
      <c r="S55" s="20">
        <f t="shared" si="7"/>
        <v>37315.946731005664</v>
      </c>
      <c r="T55" s="20"/>
    </row>
    <row r="56" spans="1:20" x14ac:dyDescent="0.2">
      <c r="A56" s="2" t="e">
        <v>#N/A</v>
      </c>
      <c r="B56" s="2" t="e">
        <f>IF(ISNA(A56),NA(),_xll.qlBondDescription(A56))</f>
        <v>#N/A</v>
      </c>
      <c r="C56" s="9" t="e">
        <f>IF(ISNA(A56),NA(),_xll.qlSimpleQuote(,,,,Trigger))</f>
        <v>#N/A</v>
      </c>
      <c r="D56" s="9" t="e">
        <f>IF(ISNA(A56),NA(),_xll.qlSimpleQuoteSetValue(C56,P56))</f>
        <v>#N/A</v>
      </c>
      <c r="E56" s="9" t="e">
        <f t="shared" si="4"/>
        <v>#N/A</v>
      </c>
      <c r="F56" s="2" t="e">
        <f t="shared" si="5"/>
        <v>#N/A</v>
      </c>
      <c r="G56" s="9"/>
      <c r="H56" s="9"/>
      <c r="I56" s="1">
        <f>IF(ISNA(A56),0,BDP($A56&amp;" Corp@bgm Corp",I$2))</f>
        <v>0</v>
      </c>
      <c r="J56" s="1" t="str">
        <f>IF(ISNA(A56),"0B",_xll.RtGet("IDN",E56,J$2))</f>
        <v>0B</v>
      </c>
      <c r="K56" s="1">
        <f t="shared" si="0"/>
        <v>0</v>
      </c>
      <c r="L56" s="1" t="e">
        <f t="shared" si="6"/>
        <v>#N/A</v>
      </c>
      <c r="M56" s="7" t="e">
        <v>#N/A</v>
      </c>
      <c r="N56" s="5" t="e">
        <v>#N/A</v>
      </c>
      <c r="O56" s="9" t="e">
        <v>#N/A</v>
      </c>
      <c r="P56" s="9" t="e">
        <f t="shared" si="2"/>
        <v>#N/A</v>
      </c>
      <c r="Q56" s="12" t="e">
        <v>#N/A</v>
      </c>
      <c r="R56" s="11" t="e">
        <v>#N/A</v>
      </c>
      <c r="S56" s="20" t="e">
        <f t="shared" si="7"/>
        <v>#N/A</v>
      </c>
      <c r="T56" s="20"/>
    </row>
    <row r="57" spans="1:20" x14ac:dyDescent="0.2">
      <c r="A57" s="2" t="e">
        <v>#N/A</v>
      </c>
      <c r="B57" s="2" t="e">
        <f>IF(ISNA(A57),NA(),_xll.qlBondDescription(A57))</f>
        <v>#N/A</v>
      </c>
      <c r="C57" s="9" t="e">
        <f>IF(ISNA(A57),NA(),_xll.qlSimpleQuote(,,,,Trigger))</f>
        <v>#N/A</v>
      </c>
      <c r="D57" s="9" t="e">
        <f>IF(ISNA(A57),NA(),_xll.qlSimpleQuoteSetValue(C57,P57))</f>
        <v>#N/A</v>
      </c>
      <c r="E57" s="9" t="e">
        <f t="shared" si="4"/>
        <v>#N/A</v>
      </c>
      <c r="F57" s="2" t="e">
        <f t="shared" si="5"/>
        <v>#N/A</v>
      </c>
      <c r="G57" s="9"/>
      <c r="H57" s="9"/>
      <c r="I57" s="1">
        <f>IF(ISNA(A57),0,BDP($A57&amp;" Corp@bgm Corp",I$2))</f>
        <v>0</v>
      </c>
      <c r="J57" s="1" t="str">
        <f>IF(ISNA(A57),"0B",_xll.RtGet("IDN",E57,J$2))</f>
        <v>0B</v>
      </c>
      <c r="K57" s="1">
        <f t="shared" si="0"/>
        <v>0</v>
      </c>
      <c r="L57" s="1" t="e">
        <f t="shared" si="6"/>
        <v>#N/A</v>
      </c>
      <c r="M57" s="7" t="e">
        <v>#N/A</v>
      </c>
      <c r="N57" s="5" t="e">
        <v>#N/A</v>
      </c>
      <c r="O57" s="9" t="e">
        <v>#N/A</v>
      </c>
      <c r="P57" s="9" t="e">
        <f t="shared" si="2"/>
        <v>#N/A</v>
      </c>
      <c r="Q57" s="12" t="e">
        <v>#N/A</v>
      </c>
      <c r="R57" s="11" t="e">
        <v>#N/A</v>
      </c>
      <c r="S57" s="20" t="e">
        <f t="shared" si="7"/>
        <v>#N/A</v>
      </c>
      <c r="T57" s="20"/>
    </row>
    <row r="58" spans="1:20" x14ac:dyDescent="0.2">
      <c r="A58" s="2" t="e">
        <v>#N/A</v>
      </c>
      <c r="B58" s="2" t="e">
        <f>IF(ISNA(A58),NA(),_xll.qlBondDescription(A58))</f>
        <v>#N/A</v>
      </c>
      <c r="C58" s="9" t="e">
        <f>IF(ISNA(A58),NA(),_xll.qlSimpleQuote(,,,,Trigger))</f>
        <v>#N/A</v>
      </c>
      <c r="D58" s="9" t="e">
        <f>IF(ISNA(A58),NA(),_xll.qlSimpleQuoteSetValue(C58,P58))</f>
        <v>#N/A</v>
      </c>
      <c r="E58" s="9" t="e">
        <f t="shared" si="4"/>
        <v>#N/A</v>
      </c>
      <c r="F58" s="2" t="e">
        <f t="shared" si="5"/>
        <v>#N/A</v>
      </c>
      <c r="G58" s="9"/>
      <c r="H58" s="9"/>
      <c r="I58" s="1">
        <f>IF(ISNA(A58),0,BDP($A58&amp;" Corp@bgm Corp",I$2))</f>
        <v>0</v>
      </c>
      <c r="J58" s="1" t="str">
        <f>IF(ISNA(A58),"0B",_xll.RtGet("IDN",E58,J$2))</f>
        <v>0B</v>
      </c>
      <c r="K58" s="1">
        <f t="shared" si="0"/>
        <v>0</v>
      </c>
      <c r="L58" s="1" t="e">
        <f t="shared" si="6"/>
        <v>#N/A</v>
      </c>
      <c r="M58" s="7" t="e">
        <v>#N/A</v>
      </c>
      <c r="N58" s="5" t="e">
        <v>#N/A</v>
      </c>
      <c r="O58" s="9" t="e">
        <v>#N/A</v>
      </c>
      <c r="P58" s="9" t="e">
        <f t="shared" si="2"/>
        <v>#N/A</v>
      </c>
      <c r="Q58" s="12" t="e">
        <v>#N/A</v>
      </c>
      <c r="R58" s="11" t="e">
        <v>#N/A</v>
      </c>
      <c r="S58" s="20" t="e">
        <f t="shared" si="7"/>
        <v>#N/A</v>
      </c>
      <c r="T58" s="20"/>
    </row>
    <row r="59" spans="1:20" x14ac:dyDescent="0.2">
      <c r="A59" s="2" t="e">
        <v>#N/A</v>
      </c>
      <c r="B59" s="2" t="e">
        <f>IF(ISNA(A59),NA(),_xll.qlBondDescription(A59))</f>
        <v>#N/A</v>
      </c>
      <c r="C59" s="9" t="e">
        <f>IF(ISNA(A59),NA(),_xll.qlSimpleQuote(,,,,Trigger))</f>
        <v>#N/A</v>
      </c>
      <c r="D59" s="9" t="e">
        <f>IF(ISNA(A59),NA(),_xll.qlSimpleQuoteSetValue(C59,P59))</f>
        <v>#N/A</v>
      </c>
      <c r="E59" s="9" t="e">
        <f t="shared" si="4"/>
        <v>#N/A</v>
      </c>
      <c r="F59" s="2" t="e">
        <f t="shared" si="5"/>
        <v>#N/A</v>
      </c>
      <c r="G59" s="9"/>
      <c r="H59" s="9"/>
      <c r="I59" s="1">
        <f>IF(ISNA(A59),0,BDP($A59&amp;" Corp@bgm Corp",I$2))</f>
        <v>0</v>
      </c>
      <c r="J59" s="1" t="str">
        <f>IF(ISNA(A59),"0B",_xll.RtGet("IDN",E59,J$2))</f>
        <v>0B</v>
      </c>
      <c r="K59" s="1">
        <f t="shared" si="0"/>
        <v>0</v>
      </c>
      <c r="L59" s="1" t="e">
        <f t="shared" si="6"/>
        <v>#N/A</v>
      </c>
      <c r="M59" s="7" t="e">
        <v>#N/A</v>
      </c>
      <c r="N59" s="5" t="e">
        <v>#N/A</v>
      </c>
      <c r="O59" s="9" t="e">
        <v>#N/A</v>
      </c>
      <c r="P59" s="9" t="e">
        <f t="shared" si="2"/>
        <v>#N/A</v>
      </c>
      <c r="Q59" s="12" t="e">
        <v>#N/A</v>
      </c>
      <c r="R59" s="11" t="e">
        <v>#N/A</v>
      </c>
      <c r="S59" s="20" t="e">
        <f t="shared" si="7"/>
        <v>#N/A</v>
      </c>
      <c r="T59" s="20"/>
    </row>
    <row r="60" spans="1:20" x14ac:dyDescent="0.2">
      <c r="A60" s="2" t="e">
        <v>#N/A</v>
      </c>
      <c r="B60" s="2" t="e">
        <f>IF(ISNA(A60),NA(),_xll.qlBondDescription(A60))</f>
        <v>#N/A</v>
      </c>
      <c r="C60" s="9" t="e">
        <f>IF(ISNA(A60),NA(),_xll.qlSimpleQuote(,,,,Trigger))</f>
        <v>#N/A</v>
      </c>
      <c r="D60" s="9" t="e">
        <f>IF(ISNA(A60),NA(),_xll.qlSimpleQuoteSetValue(C60,P60))</f>
        <v>#N/A</v>
      </c>
      <c r="E60" s="9" t="e">
        <f t="shared" si="4"/>
        <v>#N/A</v>
      </c>
      <c r="F60" s="2" t="e">
        <f t="shared" si="5"/>
        <v>#N/A</v>
      </c>
      <c r="G60" s="9"/>
      <c r="H60" s="9"/>
      <c r="I60" s="1">
        <f>IF(ISNA(A60),0,BDP($A60&amp;" Corp@bgm Corp",I$2))</f>
        <v>0</v>
      </c>
      <c r="J60" s="1" t="str">
        <f>IF(ISNA(A60),"0B",_xll.RtGet("IDN",E60,J$2))</f>
        <v>0B</v>
      </c>
      <c r="K60" s="1">
        <f t="shared" si="0"/>
        <v>0</v>
      </c>
      <c r="L60" s="1" t="e">
        <f t="shared" si="6"/>
        <v>#N/A</v>
      </c>
      <c r="M60" s="7" t="e">
        <v>#N/A</v>
      </c>
      <c r="N60" s="5" t="e">
        <v>#N/A</v>
      </c>
      <c r="O60" s="9" t="e">
        <v>#N/A</v>
      </c>
      <c r="P60" s="9" t="e">
        <f t="shared" si="2"/>
        <v>#N/A</v>
      </c>
      <c r="Q60" s="12" t="e">
        <v>#N/A</v>
      </c>
      <c r="R60" s="11" t="e">
        <v>#N/A</v>
      </c>
      <c r="S60" s="20" t="e">
        <f t="shared" si="7"/>
        <v>#N/A</v>
      </c>
      <c r="T60" s="20"/>
    </row>
    <row r="61" spans="1:20" x14ac:dyDescent="0.2">
      <c r="A61" s="2" t="e">
        <v>#N/A</v>
      </c>
      <c r="B61" s="2" t="e">
        <f>IF(ISNA(A61),NA(),_xll.qlBondDescription(A61))</f>
        <v>#N/A</v>
      </c>
      <c r="C61" s="9" t="e">
        <f>IF(ISNA(A61),NA(),_xll.qlSimpleQuote(,,,,Trigger))</f>
        <v>#N/A</v>
      </c>
      <c r="D61" s="9" t="e">
        <f>IF(ISNA(A61),NA(),_xll.qlSimpleQuoteSetValue(C61,P61))</f>
        <v>#N/A</v>
      </c>
      <c r="E61" s="9" t="e">
        <f t="shared" si="4"/>
        <v>#N/A</v>
      </c>
      <c r="F61" s="2" t="e">
        <f t="shared" si="5"/>
        <v>#N/A</v>
      </c>
      <c r="G61" s="9"/>
      <c r="H61" s="9"/>
      <c r="I61" s="1">
        <f>IF(ISNA(A61),0,BDP($A61&amp;" Corp@bgm Corp",I$2))</f>
        <v>0</v>
      </c>
      <c r="J61" s="1" t="str">
        <f>IF(ISNA(A61),"0B",_xll.RtGet("IDN",E61,J$2))</f>
        <v>0B</v>
      </c>
      <c r="K61" s="1">
        <f t="shared" si="0"/>
        <v>0</v>
      </c>
      <c r="L61" s="1" t="e">
        <f t="shared" si="6"/>
        <v>#N/A</v>
      </c>
      <c r="M61" s="7" t="e">
        <v>#N/A</v>
      </c>
      <c r="N61" s="5" t="e">
        <v>#N/A</v>
      </c>
      <c r="O61" s="9" t="e">
        <v>#N/A</v>
      </c>
      <c r="P61" s="9" t="e">
        <f t="shared" si="2"/>
        <v>#N/A</v>
      </c>
      <c r="Q61" s="12" t="e">
        <v>#N/A</v>
      </c>
      <c r="R61" s="11" t="e">
        <v>#N/A</v>
      </c>
      <c r="S61" s="20" t="e">
        <f t="shared" si="7"/>
        <v>#N/A</v>
      </c>
      <c r="T61" s="20"/>
    </row>
    <row r="62" spans="1:20" x14ac:dyDescent="0.2">
      <c r="A62" s="2" t="e">
        <v>#N/A</v>
      </c>
      <c r="B62" s="2" t="e">
        <f>IF(ISNA(A62),NA(),_xll.qlBondDescription(A62))</f>
        <v>#N/A</v>
      </c>
      <c r="C62" s="9" t="e">
        <f>IF(ISNA(A62),NA(),_xll.qlSimpleQuote(,,,,Trigger))</f>
        <v>#N/A</v>
      </c>
      <c r="D62" s="9" t="e">
        <f>IF(ISNA(A62),NA(),_xll.qlSimpleQuoteSetValue(C62,P62))</f>
        <v>#N/A</v>
      </c>
      <c r="E62" s="9" t="e">
        <f t="shared" si="4"/>
        <v>#N/A</v>
      </c>
      <c r="F62" s="2" t="e">
        <f t="shared" si="5"/>
        <v>#N/A</v>
      </c>
      <c r="G62" s="9"/>
      <c r="H62" s="9"/>
      <c r="I62" s="1">
        <f>IF(ISNA(A62),0,BDP($A62&amp;" Corp@bgm Corp",I$2))</f>
        <v>0</v>
      </c>
      <c r="J62" s="1" t="str">
        <f>IF(ISNA(A62),"0B",_xll.RtGet("IDN",E62,J$2))</f>
        <v>0B</v>
      </c>
      <c r="K62" s="1">
        <f t="shared" si="0"/>
        <v>0</v>
      </c>
      <c r="L62" s="1" t="e">
        <f t="shared" si="6"/>
        <v>#N/A</v>
      </c>
      <c r="M62" s="7" t="e">
        <v>#N/A</v>
      </c>
      <c r="N62" s="5" t="e">
        <v>#N/A</v>
      </c>
      <c r="O62" s="9" t="e">
        <v>#N/A</v>
      </c>
      <c r="P62" s="9" t="e">
        <f t="shared" si="2"/>
        <v>#N/A</v>
      </c>
      <c r="Q62" s="12" t="e">
        <v>#N/A</v>
      </c>
      <c r="R62" s="11" t="e">
        <v>#N/A</v>
      </c>
      <c r="S62" s="20" t="e">
        <f t="shared" si="7"/>
        <v>#N/A</v>
      </c>
      <c r="T62" s="20"/>
    </row>
    <row r="63" spans="1:20" x14ac:dyDescent="0.2">
      <c r="A63" s="2" t="e">
        <v>#N/A</v>
      </c>
      <c r="B63" s="2" t="e">
        <f>IF(ISNA(A63),NA(),_xll.qlBondDescription(A63))</f>
        <v>#N/A</v>
      </c>
      <c r="C63" s="9" t="e">
        <f>IF(ISNA(A63),NA(),_xll.qlSimpleQuote(,,,,Trigger))</f>
        <v>#N/A</v>
      </c>
      <c r="D63" s="9" t="e">
        <f>IF(ISNA(A63),NA(),_xll.qlSimpleQuoteSetValue(C63,P63))</f>
        <v>#N/A</v>
      </c>
      <c r="E63" s="9" t="e">
        <f t="shared" si="4"/>
        <v>#N/A</v>
      </c>
      <c r="F63" s="2" t="e">
        <f t="shared" si="5"/>
        <v>#N/A</v>
      </c>
      <c r="G63" s="9"/>
      <c r="H63" s="9"/>
      <c r="I63" s="1">
        <f>IF(ISNA(A63),0,BDP($A63&amp;" Corp@bgm Corp",I$2))</f>
        <v>0</v>
      </c>
      <c r="J63" s="1" t="str">
        <f>IF(ISNA(A63),"0B",_xll.RtGet("IDN",E63,J$2))</f>
        <v>0B</v>
      </c>
      <c r="K63" s="1">
        <f t="shared" si="0"/>
        <v>0</v>
      </c>
      <c r="L63" s="1" t="e">
        <f t="shared" si="6"/>
        <v>#N/A</v>
      </c>
      <c r="M63" s="7" t="e">
        <v>#N/A</v>
      </c>
      <c r="N63" s="5" t="e">
        <v>#N/A</v>
      </c>
      <c r="O63" s="9" t="e">
        <v>#N/A</v>
      </c>
      <c r="P63" s="9" t="e">
        <f t="shared" si="2"/>
        <v>#N/A</v>
      </c>
      <c r="Q63" s="12" t="e">
        <v>#N/A</v>
      </c>
      <c r="R63" s="11" t="e">
        <v>#N/A</v>
      </c>
      <c r="S63" s="20" t="e">
        <f t="shared" si="7"/>
        <v>#N/A</v>
      </c>
      <c r="T63" s="20"/>
    </row>
    <row r="64" spans="1:20" x14ac:dyDescent="0.2">
      <c r="A64" s="2" t="e">
        <v>#N/A</v>
      </c>
      <c r="B64" s="2" t="e">
        <f>IF(ISNA(A64),NA(),_xll.qlBondDescription(A64))</f>
        <v>#N/A</v>
      </c>
      <c r="C64" s="9" t="e">
        <f>IF(ISNA(A64),NA(),_xll.qlSimpleQuote(,,,,Trigger))</f>
        <v>#N/A</v>
      </c>
      <c r="D64" s="9" t="e">
        <f>IF(ISNA(A64),NA(),_xll.qlSimpleQuoteSetValue(C64,P64))</f>
        <v>#N/A</v>
      </c>
      <c r="E64" s="9" t="e">
        <f t="shared" si="4"/>
        <v>#N/A</v>
      </c>
      <c r="F64" s="2" t="e">
        <f t="shared" si="5"/>
        <v>#N/A</v>
      </c>
      <c r="G64" s="9"/>
      <c r="H64" s="9"/>
      <c r="I64" s="1">
        <f>IF(ISNA(A64),0,BDP($A64&amp;" Corp@bgm Corp",I$2))</f>
        <v>0</v>
      </c>
      <c r="J64" s="1" t="str">
        <f>IF(ISNA(A64),"0B",_xll.RtGet("IDN",E64,J$2))</f>
        <v>0B</v>
      </c>
      <c r="K64" s="1">
        <f t="shared" si="0"/>
        <v>0</v>
      </c>
      <c r="L64" s="1" t="e">
        <f t="shared" si="6"/>
        <v>#N/A</v>
      </c>
      <c r="M64" s="7" t="e">
        <v>#N/A</v>
      </c>
      <c r="N64" s="5" t="e">
        <v>#N/A</v>
      </c>
      <c r="O64" s="9" t="e">
        <v>#N/A</v>
      </c>
      <c r="P64" s="9" t="e">
        <f t="shared" si="2"/>
        <v>#N/A</v>
      </c>
      <c r="Q64" s="12" t="e">
        <v>#N/A</v>
      </c>
      <c r="R64" s="11" t="e">
        <v>#N/A</v>
      </c>
      <c r="S64" s="20" t="e">
        <f t="shared" si="7"/>
        <v>#N/A</v>
      </c>
      <c r="T64" s="20"/>
    </row>
    <row r="65" spans="1:20" x14ac:dyDescent="0.2">
      <c r="A65" s="2" t="e">
        <v>#N/A</v>
      </c>
      <c r="B65" s="2" t="e">
        <f>IF(ISNA(A65),NA(),_xll.qlBondDescription(A65))</f>
        <v>#N/A</v>
      </c>
      <c r="C65" s="9" t="e">
        <f>IF(ISNA(A65),NA(),_xll.qlSimpleQuote(,,,,Trigger))</f>
        <v>#N/A</v>
      </c>
      <c r="D65" s="9" t="e">
        <f>IF(ISNA(A65),NA(),_xll.qlSimpleQuoteSetValue(C65,P65))</f>
        <v>#N/A</v>
      </c>
      <c r="E65" s="9" t="e">
        <f t="shared" si="4"/>
        <v>#N/A</v>
      </c>
      <c r="F65" s="2" t="e">
        <f t="shared" si="5"/>
        <v>#N/A</v>
      </c>
      <c r="G65" s="9"/>
      <c r="H65" s="9"/>
      <c r="I65" s="1">
        <f>IF(ISNA(A65),0,BDP($A65&amp;" Corp@bgm Corp",I$2))</f>
        <v>0</v>
      </c>
      <c r="J65" s="1" t="str">
        <f>IF(ISNA(A65),"0B",_xll.RtGet("IDN",E65,J$2))</f>
        <v>0B</v>
      </c>
      <c r="K65" s="1">
        <f t="shared" si="0"/>
        <v>0</v>
      </c>
      <c r="L65" s="1" t="e">
        <f t="shared" si="6"/>
        <v>#N/A</v>
      </c>
      <c r="M65" s="7" t="e">
        <v>#N/A</v>
      </c>
      <c r="N65" s="5" t="e">
        <v>#N/A</v>
      </c>
      <c r="O65" s="9" t="e">
        <v>#N/A</v>
      </c>
      <c r="P65" s="9" t="e">
        <f t="shared" si="2"/>
        <v>#N/A</v>
      </c>
      <c r="Q65" s="12" t="e">
        <v>#N/A</v>
      </c>
      <c r="R65" s="11" t="e">
        <v>#N/A</v>
      </c>
      <c r="S65" s="20" t="e">
        <f t="shared" si="7"/>
        <v>#N/A</v>
      </c>
      <c r="T65" s="20"/>
    </row>
    <row r="66" spans="1:20" x14ac:dyDescent="0.2">
      <c r="A66" s="2" t="e">
        <v>#N/A</v>
      </c>
      <c r="B66" s="2" t="e">
        <f>IF(ISNA(A66),NA(),_xll.qlBondDescription(A66))</f>
        <v>#N/A</v>
      </c>
      <c r="C66" s="9" t="e">
        <f>IF(ISNA(A66),NA(),_xll.qlSimpleQuote(,,,,Trigger))</f>
        <v>#N/A</v>
      </c>
      <c r="D66" s="9" t="e">
        <f>IF(ISNA(A66),NA(),_xll.qlSimpleQuoteSetValue(C66,P66))</f>
        <v>#N/A</v>
      </c>
      <c r="E66" s="9" t="e">
        <f t="shared" si="4"/>
        <v>#N/A</v>
      </c>
      <c r="F66" s="2" t="e">
        <f t="shared" si="5"/>
        <v>#N/A</v>
      </c>
      <c r="G66" s="9"/>
      <c r="H66" s="9"/>
      <c r="I66" s="1">
        <f>IF(ISNA(A66),0,BDP($A66&amp;" Corp@bgm Corp",I$2))</f>
        <v>0</v>
      </c>
      <c r="J66" s="1" t="str">
        <f>IF(ISNA(A66),"0B",_xll.RtGet("IDN",E66,J$2))</f>
        <v>0B</v>
      </c>
      <c r="K66" s="1">
        <f t="shared" si="0"/>
        <v>0</v>
      </c>
      <c r="L66" s="1" t="e">
        <f t="shared" si="6"/>
        <v>#N/A</v>
      </c>
      <c r="M66" s="7" t="e">
        <v>#N/A</v>
      </c>
      <c r="N66" s="5" t="e">
        <v>#N/A</v>
      </c>
      <c r="O66" s="9" t="e">
        <v>#N/A</v>
      </c>
      <c r="P66" s="9" t="e">
        <f t="shared" si="2"/>
        <v>#N/A</v>
      </c>
      <c r="Q66" s="12" t="e">
        <v>#N/A</v>
      </c>
      <c r="R66" s="11" t="e">
        <v>#N/A</v>
      </c>
      <c r="S66" s="20" t="e">
        <f t="shared" si="7"/>
        <v>#N/A</v>
      </c>
      <c r="T66" s="20"/>
    </row>
    <row r="67" spans="1:20" x14ac:dyDescent="0.2">
      <c r="A67" s="2" t="e">
        <v>#N/A</v>
      </c>
      <c r="B67" s="2" t="e">
        <f>IF(ISNA(A67),NA(),_xll.qlBondDescription(A67))</f>
        <v>#N/A</v>
      </c>
      <c r="C67" s="9" t="e">
        <f>IF(ISNA(A67),NA(),_xll.qlSimpleQuote(,,,,Trigger))</f>
        <v>#N/A</v>
      </c>
      <c r="D67" s="9" t="e">
        <f>IF(ISNA(A67),NA(),_xll.qlSimpleQuoteSetValue(C67,P67))</f>
        <v>#N/A</v>
      </c>
      <c r="E67" s="9" t="e">
        <f t="shared" si="4"/>
        <v>#N/A</v>
      </c>
      <c r="F67" s="2" t="e">
        <f t="shared" si="5"/>
        <v>#N/A</v>
      </c>
      <c r="G67" s="9"/>
      <c r="H67" s="9"/>
      <c r="I67" s="1">
        <f>IF(ISNA(A67),0,BDP($A67&amp;" Corp@bgm Corp",I$2))</f>
        <v>0</v>
      </c>
      <c r="J67" s="1" t="str">
        <f>IF(ISNA(A67),"0B",_xll.RtGet("IDN",E67,J$2))</f>
        <v>0B</v>
      </c>
      <c r="K67" s="1">
        <f>IF(LEN(J67),IF(UPPER(RIGHT(TRIM(J67),1))="B",LEFT(TRIM(J67),LEN(TRIM(J67))-1),0)*1000000000,0)</f>
        <v>0</v>
      </c>
      <c r="L67" s="1" t="e">
        <f t="shared" ref="L67:L98" si="8">IF(ISNA(A67),NA(),IF(ISNUMBER(K67),K67,I67))</f>
        <v>#N/A</v>
      </c>
      <c r="M67" s="7" t="e">
        <v>#N/A</v>
      </c>
      <c r="N67" s="5" t="e">
        <v>#N/A</v>
      </c>
      <c r="O67" s="9" t="e">
        <v>#N/A</v>
      </c>
      <c r="P67" s="9" t="e">
        <f>IF(ISNA(A67),NA(),(G67+H67)/2)</f>
        <v>#N/A</v>
      </c>
      <c r="Q67" s="12" t="e">
        <v>#N/A</v>
      </c>
      <c r="R67" s="11" t="e">
        <v>#N/A</v>
      </c>
      <c r="S67" s="20" t="e">
        <f>-(BookSensitivity/0.0001)*(R67*0.01)/(0.01/100)</f>
        <v>#N/A</v>
      </c>
      <c r="T67" s="20"/>
    </row>
    <row r="68" spans="1:20" x14ac:dyDescent="0.2">
      <c r="A68" s="2" t="e">
        <v>#N/A</v>
      </c>
      <c r="B68" s="2" t="e">
        <f>IF(ISNA(A68),NA(),_xll.qlBondDescription(A68))</f>
        <v>#N/A</v>
      </c>
      <c r="C68" s="9" t="e">
        <f>IF(ISNA(A68),NA(),_xll.qlSimpleQuote(,,,,Trigger))</f>
        <v>#N/A</v>
      </c>
      <c r="D68" s="9" t="e">
        <f>IF(ISNA(A68),NA(),_xll.qlSimpleQuoteSetValue(C68,P68))</f>
        <v>#N/A</v>
      </c>
      <c r="E68" s="9" t="e">
        <f>"IT"&amp;VALUE(RIGHT(LEFT(A68,11),6))&amp;"="</f>
        <v>#N/A</v>
      </c>
      <c r="F68" s="2" t="e">
        <f>"IT"&amp;VALUE(RIGHT(LEFT(A68,11),6))&amp;"=TT"</f>
        <v>#N/A</v>
      </c>
      <c r="G68" s="9"/>
      <c r="H68" s="9"/>
      <c r="I68" s="1">
        <f>IF(ISNA(A68),0,BDP($A68&amp;" Corp@bgm Corp",I$2))</f>
        <v>0</v>
      </c>
      <c r="J68" s="1" t="str">
        <f>IF(ISNA(A68),"0B",_xll.RtGet("IDN",E68,J$2))</f>
        <v>0B</v>
      </c>
      <c r="K68" s="1">
        <f>IF(LEN(J68),IF(UPPER(RIGHT(TRIM(J68),1))="B",LEFT(TRIM(J68),LEN(TRIM(J68))-1),0)*1000000000,0)</f>
        <v>0</v>
      </c>
      <c r="L68" s="1" t="e">
        <f t="shared" si="8"/>
        <v>#N/A</v>
      </c>
      <c r="M68" s="7" t="e">
        <v>#N/A</v>
      </c>
      <c r="N68" s="5" t="e">
        <v>#N/A</v>
      </c>
      <c r="O68" s="9" t="e">
        <v>#N/A</v>
      </c>
      <c r="P68" s="9" t="e">
        <f>IF(ISNA(A68),NA(),(G68+H68)/2)</f>
        <v>#N/A</v>
      </c>
      <c r="Q68" s="12" t="e">
        <v>#N/A</v>
      </c>
      <c r="R68" s="11" t="e">
        <v>#N/A</v>
      </c>
      <c r="S68" s="20" t="e">
        <f>-(BookSensitivity/0.0001)*(R68*0.01)/(0.01/100)</f>
        <v>#N/A</v>
      </c>
      <c r="T68" s="20"/>
    </row>
    <row r="69" spans="1:20" x14ac:dyDescent="0.2">
      <c r="A69" s="2" t="e">
        <v>#N/A</v>
      </c>
      <c r="B69" s="2" t="e">
        <f>IF(ISNA(A69),NA(),_xll.qlBondDescription(A69))</f>
        <v>#N/A</v>
      </c>
      <c r="C69" s="9" t="e">
        <f>IF(ISNA(A69),NA(),_xll.qlSimpleQuote(,,,,Trigger))</f>
        <v>#N/A</v>
      </c>
      <c r="D69" s="9" t="e">
        <f>IF(ISNA(A69),NA(),_xll.qlSimpleQuoteSetValue(C69,P69))</f>
        <v>#N/A</v>
      </c>
      <c r="E69" s="9" t="e">
        <f>"IT"&amp;VALUE(RIGHT(LEFT(A69,11),6))&amp;"="</f>
        <v>#N/A</v>
      </c>
      <c r="F69" s="2" t="e">
        <f>"IT"&amp;VALUE(RIGHT(LEFT(A69,11),6))&amp;"=TT"</f>
        <v>#N/A</v>
      </c>
      <c r="G69" s="9"/>
      <c r="H69" s="9"/>
      <c r="I69" s="1">
        <f>IF(ISNA(A69),0,BDP($A69&amp;" Corp@bgm Corp",I$2))</f>
        <v>0</v>
      </c>
      <c r="J69" s="1" t="str">
        <f>IF(ISNA(A69),"0B",_xll.RtGet("IDN",E69,J$2))</f>
        <v>0B</v>
      </c>
      <c r="K69" s="1">
        <f>IF(LEN(J69),IF(UPPER(RIGHT(TRIM(J69),1))="B",LEFT(TRIM(J69),LEN(TRIM(J69))-1),0)*1000000000,0)</f>
        <v>0</v>
      </c>
      <c r="L69" s="1" t="e">
        <f t="shared" si="8"/>
        <v>#N/A</v>
      </c>
      <c r="M69" s="7" t="e">
        <v>#N/A</v>
      </c>
      <c r="N69" s="5" t="e">
        <v>#N/A</v>
      </c>
      <c r="O69" s="9" t="e">
        <v>#N/A</v>
      </c>
      <c r="P69" s="9" t="e">
        <f>IF(ISNA(A69),NA(),(G69+H69)/2)</f>
        <v>#N/A</v>
      </c>
      <c r="Q69" s="12" t="e">
        <v>#N/A</v>
      </c>
      <c r="R69" s="11" t="e">
        <v>#N/A</v>
      </c>
      <c r="S69" s="20" t="e">
        <f>-(BookSensitivity/0.0001)*(R69*0.01)/(0.01/100)</f>
        <v>#N/A</v>
      </c>
      <c r="T69" s="20"/>
    </row>
    <row r="70" spans="1:20" x14ac:dyDescent="0.2">
      <c r="A70" s="2" t="e">
        <v>#N/A</v>
      </c>
      <c r="B70" s="2" t="e">
        <f>IF(ISNA(A70),NA(),_xll.qlBondDescription(A70))</f>
        <v>#N/A</v>
      </c>
      <c r="C70" s="9" t="e">
        <f>IF(ISNA(A70),NA(),_xll.qlSimpleQuote(,,,,Trigger))</f>
        <v>#N/A</v>
      </c>
      <c r="D70" s="9" t="e">
        <f>IF(ISNA(A70),NA(),_xll.qlSimpleQuoteSetValue(C70,P70))</f>
        <v>#N/A</v>
      </c>
      <c r="E70" s="9" t="e">
        <f>"IT"&amp;VALUE(RIGHT(LEFT(A70,11),6))&amp;"="</f>
        <v>#N/A</v>
      </c>
      <c r="F70" s="2" t="e">
        <f>"IT"&amp;VALUE(RIGHT(LEFT(A70,11),6))&amp;"=TT"</f>
        <v>#N/A</v>
      </c>
      <c r="G70" s="9"/>
      <c r="H70" s="9"/>
      <c r="I70" s="1">
        <f>IF(ISNA(A70),0,BDP($A70&amp;" Corp@bgm Corp",I$2))</f>
        <v>0</v>
      </c>
      <c r="J70" s="1" t="str">
        <f>IF(ISNA(A70),"0B",_xll.RtGet("IDN",E70,J$2))</f>
        <v>0B</v>
      </c>
      <c r="K70" s="1">
        <f>IF(LEN(J70),IF(UPPER(RIGHT(TRIM(J70),1))="B",LEFT(TRIM(J70),LEN(TRIM(J70))-1),0)*1000000000,0)</f>
        <v>0</v>
      </c>
      <c r="L70" s="1" t="e">
        <f t="shared" si="8"/>
        <v>#N/A</v>
      </c>
      <c r="M70" s="7" t="e">
        <v>#N/A</v>
      </c>
      <c r="N70" s="5" t="e">
        <v>#N/A</v>
      </c>
      <c r="O70" s="9" t="e">
        <v>#N/A</v>
      </c>
      <c r="P70" s="9" t="e">
        <f>IF(ISNA(A70),NA(),(G70+H70)/2)</f>
        <v>#N/A</v>
      </c>
      <c r="Q70" s="12" t="e">
        <v>#N/A</v>
      </c>
      <c r="R70" s="11" t="e">
        <v>#N/A</v>
      </c>
      <c r="S70" s="20" t="e">
        <f>-(BookSensitivity/0.0001)*(R70*0.01)/(0.01/100)</f>
        <v>#N/A</v>
      </c>
      <c r="T70" s="20"/>
    </row>
    <row r="71" spans="1:20" x14ac:dyDescent="0.2">
      <c r="A71" s="2" t="e">
        <v>#N/A</v>
      </c>
      <c r="B71" s="2" t="e">
        <f>IF(ISNA(A71),NA(),_xll.qlBondDescription(A71))</f>
        <v>#N/A</v>
      </c>
      <c r="C71" s="9" t="e">
        <f>IF(ISNA(A71),NA(),_xll.qlSimpleQuote(,,,,Trigger))</f>
        <v>#N/A</v>
      </c>
      <c r="D71" s="9" t="e">
        <f>IF(ISNA(A71),NA(),_xll.qlSimpleQuoteSetValue(C71,P71))</f>
        <v>#N/A</v>
      </c>
      <c r="E71" s="9" t="e">
        <f>"IT"&amp;VALUE(RIGHT(LEFT(A71,11),6))&amp;"="</f>
        <v>#N/A</v>
      </c>
      <c r="F71" s="2" t="e">
        <f>"IT"&amp;VALUE(RIGHT(LEFT(A71,11),6))&amp;"=TT"</f>
        <v>#N/A</v>
      </c>
      <c r="G71" s="9"/>
      <c r="H71" s="9"/>
      <c r="I71" s="1">
        <f>IF(ISNA(A71),0,BDP($A71&amp;" Corp@bgm Corp",I$2))</f>
        <v>0</v>
      </c>
      <c r="J71" s="1" t="str">
        <f>IF(ISNA(A71),"0B",_xll.RtGet("IDN",E71,J$2))</f>
        <v>0B</v>
      </c>
      <c r="K71" s="1">
        <f>IF(LEN(J71),IF(UPPER(RIGHT(TRIM(J71),1))="B",LEFT(TRIM(J71),LEN(TRIM(J71))-1),0)*1000000000,0)</f>
        <v>0</v>
      </c>
      <c r="L71" s="1" t="e">
        <f t="shared" si="8"/>
        <v>#N/A</v>
      </c>
      <c r="M71" s="7" t="e">
        <v>#N/A</v>
      </c>
      <c r="N71" s="5" t="e">
        <v>#N/A</v>
      </c>
      <c r="O71" s="9" t="e">
        <v>#N/A</v>
      </c>
      <c r="P71" s="9" t="e">
        <f>IF(ISNA(A71),NA(),(G71+H71)/2)</f>
        <v>#N/A</v>
      </c>
      <c r="Q71" s="12" t="e">
        <v>#N/A</v>
      </c>
      <c r="R71" s="11" t="e">
        <v>#N/A</v>
      </c>
      <c r="S71" s="20" t="e">
        <f>-(BookSensitivity/0.0001)*(R71*0.01)/(0.01/100)</f>
        <v>#N/A</v>
      </c>
      <c r="T71" s="20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" sqref="B1"/>
    </sheetView>
  </sheetViews>
  <sheetFormatPr defaultRowHeight="11.25" outlineLevelRow="1" x14ac:dyDescent="0.2"/>
  <cols>
    <col min="1" max="1" width="8" style="2" bestFit="1" customWidth="1"/>
    <col min="2" max="2" width="9.140625" style="2"/>
    <col min="3" max="3" width="8.28515625" style="2" customWidth="1"/>
    <col min="4" max="4" width="9.42578125" style="2" customWidth="1"/>
    <col min="5" max="5" width="9.140625" style="2"/>
    <col min="6" max="7" width="20.28515625" style="2" bestFit="1" customWidth="1"/>
    <col min="8" max="16384" width="9.140625" style="2"/>
  </cols>
  <sheetData>
    <row r="1" spans="1:5" x14ac:dyDescent="0.2">
      <c r="B1" s="18">
        <f>_xll.qlRendistatoCalculatorEquivalentSwapSpread(RendistatoCalculator,RTtrigger)</f>
        <v>1.2773627260592051E-2</v>
      </c>
      <c r="C1" s="10">
        <f>_xll.qlRendistatoCalculatorYield(RendistatoCalculator,RTtrigger)</f>
        <v>1.8746496087176059E-2</v>
      </c>
      <c r="D1" s="8">
        <f>_xll.qlRendistatoCalculatorDuration(RendistatoCalculator,RTtrigger)</f>
        <v>6.3281740990022275</v>
      </c>
      <c r="E1" s="2" t="s">
        <v>25</v>
      </c>
    </row>
    <row r="2" spans="1:5" x14ac:dyDescent="0.2">
      <c r="A2" s="13" t="s">
        <v>2</v>
      </c>
      <c r="B2" s="13" t="s">
        <v>7</v>
      </c>
      <c r="C2" s="13" t="s">
        <v>0</v>
      </c>
      <c r="D2" s="13" t="s">
        <v>1</v>
      </c>
      <c r="E2" s="13"/>
    </row>
    <row r="3" spans="1:5" x14ac:dyDescent="0.2">
      <c r="A3" s="14">
        <f>_xll.qlRendistatoCalculatorEquivalentSwapLength(RendistatoCalculator,RTtrigger)</f>
        <v>6</v>
      </c>
      <c r="B3" s="10">
        <f>_xll.qlRendistatoCalculatorEquivalentSwapRate(RendistatoCalculator,RTtrigger)</f>
        <v>5.9728688265840088E-3</v>
      </c>
      <c r="C3" s="10">
        <f>_xll.qlRendistatoCalculatorEquivalentSwapYield(RendistatoCalculator,RTtrigger)</f>
        <v>5.9755729134122089E-3</v>
      </c>
      <c r="D3" s="8">
        <f>_xll.qlRendistatoCalculatorEquivalentSwapDuration(RendistatoCalculator,RTtrigger)</f>
        <v>5.8792171023376856</v>
      </c>
      <c r="E3" s="2" t="s">
        <v>24</v>
      </c>
    </row>
    <row r="4" spans="1:5" x14ac:dyDescent="0.2">
      <c r="A4" s="15"/>
      <c r="C4" s="10"/>
    </row>
    <row r="5" spans="1:5" x14ac:dyDescent="0.2">
      <c r="A5" s="16">
        <f t="array" ref="A5:A36">_xll.qlRendistatoCalculatorSwapLengths(RendistatoCalculator,RTtrigger)</f>
        <v>1</v>
      </c>
      <c r="B5" s="10">
        <f t="array" ref="B5:B36">_xll.qlRendistatoCalculatorSwapRates(RendistatoCalculator,RTtrigger)</f>
        <v>2.0076031240297346E-3</v>
      </c>
      <c r="C5" s="10">
        <f t="array" ref="C5:C36">_xll.qlRendistatoCalculatorSwapYields(RendistatoCalculator,RTtrigger)</f>
        <v>2.0132351803404192E-3</v>
      </c>
      <c r="D5" s="9">
        <f t="array" ref="D5:D36">_xll.qlRendistatoCalculatorSwapDurations(RendistatoCalculator,RTtrigger)</f>
        <v>1.000725031188761</v>
      </c>
    </row>
    <row r="6" spans="1:5" x14ac:dyDescent="0.2">
      <c r="A6" s="16">
        <v>2</v>
      </c>
      <c r="B6" s="10">
        <v>2.3309274195188051E-3</v>
      </c>
      <c r="C6" s="10">
        <v>2.3277463153684322E-3</v>
      </c>
      <c r="D6" s="9">
        <v>1.9957556942238934</v>
      </c>
    </row>
    <row r="7" spans="1:5" x14ac:dyDescent="0.2">
      <c r="A7" s="16">
        <v>3</v>
      </c>
      <c r="B7" s="10">
        <v>2.923688096923456E-3</v>
      </c>
      <c r="C7" s="10">
        <v>2.921024626530956E-3</v>
      </c>
      <c r="D7" s="9">
        <v>2.9852664885461797</v>
      </c>
    </row>
    <row r="8" spans="1:5" x14ac:dyDescent="0.2">
      <c r="A8" s="16">
        <v>4</v>
      </c>
      <c r="B8" s="10">
        <v>3.7244793257466199E-3</v>
      </c>
      <c r="C8" s="10">
        <v>3.7219304259360946E-3</v>
      </c>
      <c r="D8" s="9">
        <v>3.9657499159658789</v>
      </c>
    </row>
    <row r="9" spans="1:5" x14ac:dyDescent="0.2">
      <c r="A9" s="16">
        <v>5</v>
      </c>
      <c r="B9" s="10">
        <v>4.7551971656397476E-3</v>
      </c>
      <c r="C9" s="10">
        <v>4.7525872492884371E-3</v>
      </c>
      <c r="D9" s="9">
        <v>4.9321693942625391</v>
      </c>
    </row>
    <row r="10" spans="1:5" x14ac:dyDescent="0.2">
      <c r="A10" s="16">
        <v>6</v>
      </c>
      <c r="B10" s="10">
        <v>5.9728688265840088E-3</v>
      </c>
      <c r="C10" s="10">
        <v>5.9755729134122089E-3</v>
      </c>
      <c r="D10" s="9">
        <v>5.8792171023376856</v>
      </c>
    </row>
    <row r="11" spans="1:5" x14ac:dyDescent="0.2">
      <c r="A11" s="16">
        <v>7</v>
      </c>
      <c r="B11" s="10">
        <v>7.3125363179896291E-3</v>
      </c>
      <c r="C11" s="10">
        <v>7.3125239438890976E-3</v>
      </c>
      <c r="D11" s="9">
        <v>6.8023027237950053</v>
      </c>
    </row>
    <row r="12" spans="1:5" hidden="1" outlineLevel="1" x14ac:dyDescent="0.2">
      <c r="A12" s="16">
        <v>8</v>
      </c>
      <c r="B12" s="10">
        <v>3.4028234663852886E+38</v>
      </c>
      <c r="C12" s="10">
        <v>0.05</v>
      </c>
      <c r="D12" s="9">
        <v>3.4028234663852886E+38</v>
      </c>
    </row>
    <row r="13" spans="1:5" hidden="1" outlineLevel="1" x14ac:dyDescent="0.2">
      <c r="A13" s="16">
        <v>9</v>
      </c>
      <c r="B13" s="10">
        <v>3.4028234663852886E+38</v>
      </c>
      <c r="C13" s="10">
        <v>0.05</v>
      </c>
      <c r="D13" s="9">
        <v>3.4028234663852886E+38</v>
      </c>
    </row>
    <row r="14" spans="1:5" hidden="1" outlineLevel="1" x14ac:dyDescent="0.2">
      <c r="A14" s="16">
        <v>10</v>
      </c>
      <c r="B14" s="10">
        <v>3.4028234663852886E+38</v>
      </c>
      <c r="C14" s="10">
        <v>0.05</v>
      </c>
      <c r="D14" s="9">
        <v>3.4028234663852886E+38</v>
      </c>
    </row>
    <row r="15" spans="1:5" hidden="1" outlineLevel="1" x14ac:dyDescent="0.2">
      <c r="A15" s="16">
        <v>11</v>
      </c>
      <c r="B15" s="10">
        <v>3.4028234663852886E+38</v>
      </c>
      <c r="C15" s="10">
        <v>0.05</v>
      </c>
      <c r="D15" s="9">
        <v>3.4028234663852886E+38</v>
      </c>
    </row>
    <row r="16" spans="1:5" hidden="1" outlineLevel="1" x14ac:dyDescent="0.2">
      <c r="A16" s="16">
        <v>12</v>
      </c>
      <c r="B16" s="10">
        <v>3.4028234663852886E+38</v>
      </c>
      <c r="C16" s="10">
        <v>0.05</v>
      </c>
      <c r="D16" s="9">
        <v>3.4028234663852886E+38</v>
      </c>
    </row>
    <row r="17" spans="1:4" hidden="1" outlineLevel="1" x14ac:dyDescent="0.2">
      <c r="A17" s="16">
        <v>13</v>
      </c>
      <c r="B17" s="10">
        <v>3.4028234663852886E+38</v>
      </c>
      <c r="C17" s="10">
        <v>0.05</v>
      </c>
      <c r="D17" s="9">
        <v>3.4028234663852886E+38</v>
      </c>
    </row>
    <row r="18" spans="1:4" hidden="1" outlineLevel="1" x14ac:dyDescent="0.2">
      <c r="A18" s="16">
        <v>14</v>
      </c>
      <c r="B18" s="10">
        <v>3.4028234663852886E+38</v>
      </c>
      <c r="C18" s="10">
        <v>0.05</v>
      </c>
      <c r="D18" s="9">
        <v>3.4028234663852886E+38</v>
      </c>
    </row>
    <row r="19" spans="1:4" hidden="1" outlineLevel="1" x14ac:dyDescent="0.2">
      <c r="A19" s="16">
        <v>15</v>
      </c>
      <c r="B19" s="10">
        <v>3.4028234663852886E+38</v>
      </c>
      <c r="C19" s="10">
        <v>0.05</v>
      </c>
      <c r="D19" s="9">
        <v>3.4028234663852886E+38</v>
      </c>
    </row>
    <row r="20" spans="1:4" hidden="1" outlineLevel="1" x14ac:dyDescent="0.2">
      <c r="A20" s="16" t="e">
        <v>#N/A</v>
      </c>
      <c r="B20" s="10" t="e">
        <v>#N/A</v>
      </c>
      <c r="C20" s="10" t="e">
        <v>#N/A</v>
      </c>
      <c r="D20" s="9" t="e">
        <v>#N/A</v>
      </c>
    </row>
    <row r="21" spans="1:4" hidden="1" outlineLevel="1" x14ac:dyDescent="0.2">
      <c r="A21" s="16" t="e">
        <v>#N/A</v>
      </c>
      <c r="B21" s="10" t="e">
        <v>#N/A</v>
      </c>
      <c r="C21" s="10" t="e">
        <v>#N/A</v>
      </c>
      <c r="D21" s="9" t="e">
        <v>#N/A</v>
      </c>
    </row>
    <row r="22" spans="1:4" hidden="1" outlineLevel="1" x14ac:dyDescent="0.2">
      <c r="A22" s="16" t="e">
        <v>#N/A</v>
      </c>
      <c r="B22" s="10" t="e">
        <v>#N/A</v>
      </c>
      <c r="C22" s="10" t="e">
        <v>#N/A</v>
      </c>
      <c r="D22" s="9" t="e">
        <v>#N/A</v>
      </c>
    </row>
    <row r="23" spans="1:4" hidden="1" outlineLevel="1" x14ac:dyDescent="0.2">
      <c r="A23" s="16" t="e">
        <v>#N/A</v>
      </c>
      <c r="B23" s="10" t="e">
        <v>#N/A</v>
      </c>
      <c r="C23" s="10" t="e">
        <v>#N/A</v>
      </c>
      <c r="D23" s="9" t="e">
        <v>#N/A</v>
      </c>
    </row>
    <row r="24" spans="1:4" hidden="1" outlineLevel="1" x14ac:dyDescent="0.2">
      <c r="A24" s="16" t="e">
        <v>#N/A</v>
      </c>
      <c r="B24" s="10" t="e">
        <v>#N/A</v>
      </c>
      <c r="C24" s="10" t="e">
        <v>#N/A</v>
      </c>
      <c r="D24" s="9" t="e">
        <v>#N/A</v>
      </c>
    </row>
    <row r="25" spans="1:4" hidden="1" outlineLevel="1" x14ac:dyDescent="0.2">
      <c r="A25" s="16" t="e">
        <v>#N/A</v>
      </c>
      <c r="B25" s="10" t="e">
        <v>#N/A</v>
      </c>
      <c r="C25" s="10" t="e">
        <v>#N/A</v>
      </c>
      <c r="D25" s="9" t="e">
        <v>#N/A</v>
      </c>
    </row>
    <row r="26" spans="1:4" hidden="1" outlineLevel="1" x14ac:dyDescent="0.2">
      <c r="A26" s="16" t="e">
        <v>#N/A</v>
      </c>
      <c r="B26" s="10" t="e">
        <v>#N/A</v>
      </c>
      <c r="C26" s="10" t="e">
        <v>#N/A</v>
      </c>
      <c r="D26" s="9" t="e">
        <v>#N/A</v>
      </c>
    </row>
    <row r="27" spans="1:4" hidden="1" outlineLevel="1" x14ac:dyDescent="0.2">
      <c r="A27" s="16" t="e">
        <v>#N/A</v>
      </c>
      <c r="B27" s="10" t="e">
        <v>#N/A</v>
      </c>
      <c r="C27" s="10" t="e">
        <v>#N/A</v>
      </c>
      <c r="D27" s="9" t="e">
        <v>#N/A</v>
      </c>
    </row>
    <row r="28" spans="1:4" hidden="1" outlineLevel="1" x14ac:dyDescent="0.2">
      <c r="A28" s="16" t="e">
        <v>#N/A</v>
      </c>
      <c r="B28" s="10" t="e">
        <v>#N/A</v>
      </c>
      <c r="C28" s="10" t="e">
        <v>#N/A</v>
      </c>
      <c r="D28" s="9" t="e">
        <v>#N/A</v>
      </c>
    </row>
    <row r="29" spans="1:4" hidden="1" outlineLevel="1" x14ac:dyDescent="0.2">
      <c r="A29" s="16" t="e">
        <v>#N/A</v>
      </c>
      <c r="B29" s="10" t="e">
        <v>#N/A</v>
      </c>
      <c r="C29" s="10" t="e">
        <v>#N/A</v>
      </c>
      <c r="D29" s="9" t="e">
        <v>#N/A</v>
      </c>
    </row>
    <row r="30" spans="1:4" hidden="1" outlineLevel="1" x14ac:dyDescent="0.2">
      <c r="A30" s="16" t="e">
        <v>#N/A</v>
      </c>
      <c r="B30" s="10" t="e">
        <v>#N/A</v>
      </c>
      <c r="C30" s="10" t="e">
        <v>#N/A</v>
      </c>
      <c r="D30" s="9" t="e">
        <v>#N/A</v>
      </c>
    </row>
    <row r="31" spans="1:4" hidden="1" outlineLevel="1" x14ac:dyDescent="0.2">
      <c r="A31" s="16" t="e">
        <v>#N/A</v>
      </c>
      <c r="B31" s="10" t="e">
        <v>#N/A</v>
      </c>
      <c r="C31" s="10" t="e">
        <v>#N/A</v>
      </c>
      <c r="D31" s="9" t="e">
        <v>#N/A</v>
      </c>
    </row>
    <row r="32" spans="1:4" hidden="1" outlineLevel="1" x14ac:dyDescent="0.2">
      <c r="A32" s="16" t="e">
        <v>#N/A</v>
      </c>
      <c r="B32" s="10" t="e">
        <v>#N/A</v>
      </c>
      <c r="C32" s="10" t="e">
        <v>#N/A</v>
      </c>
      <c r="D32" s="9" t="e">
        <v>#N/A</v>
      </c>
    </row>
    <row r="33" spans="1:4" hidden="1" outlineLevel="1" x14ac:dyDescent="0.2">
      <c r="A33" s="16" t="e">
        <v>#N/A</v>
      </c>
      <c r="B33" s="10" t="e">
        <v>#N/A</v>
      </c>
      <c r="C33" s="10" t="e">
        <v>#N/A</v>
      </c>
      <c r="D33" s="9" t="e">
        <v>#N/A</v>
      </c>
    </row>
    <row r="34" spans="1:4" hidden="1" outlineLevel="1" x14ac:dyDescent="0.2">
      <c r="A34" s="16" t="e">
        <v>#N/A</v>
      </c>
      <c r="B34" s="10" t="e">
        <v>#N/A</v>
      </c>
      <c r="C34" s="10" t="e">
        <v>#N/A</v>
      </c>
      <c r="D34" s="9" t="e">
        <v>#N/A</v>
      </c>
    </row>
    <row r="35" spans="1:4" hidden="1" outlineLevel="1" x14ac:dyDescent="0.2">
      <c r="A35" s="16" t="e">
        <v>#N/A</v>
      </c>
      <c r="B35" s="10" t="e">
        <v>#N/A</v>
      </c>
      <c r="C35" s="10" t="e">
        <v>#N/A</v>
      </c>
      <c r="D35" s="9" t="e">
        <v>#N/A</v>
      </c>
    </row>
    <row r="36" spans="1:4" hidden="1" outlineLevel="1" x14ac:dyDescent="0.2">
      <c r="A36" s="16" t="e">
        <v>#N/A</v>
      </c>
      <c r="B36" s="10" t="e">
        <v>#N/A</v>
      </c>
      <c r="C36" s="10" t="e">
        <v>#N/A</v>
      </c>
      <c r="D36" s="9" t="e">
        <v>#N/A</v>
      </c>
    </row>
    <row r="37" spans="1:4" collapsed="1" x14ac:dyDescent="0.2"/>
  </sheetData>
  <sheetProtection password="C760" sheet="1" objects="1" scenarios="1"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General Settings</vt:lpstr>
      <vt:lpstr>Rendistato</vt:lpstr>
      <vt:lpstr>EquivalentSwap</vt:lpstr>
      <vt:lpstr>BookSensitivity</vt:lpstr>
      <vt:lpstr>Contribute</vt:lpstr>
      <vt:lpstr>DiscountingCurve</vt:lpstr>
      <vt:lpstr>EuriborIndex</vt:lpstr>
      <vt:lpstr>EvaluationDate</vt:lpstr>
      <vt:lpstr>RendistatoBasket</vt:lpstr>
      <vt:lpstr>RendistatoCalculator</vt:lpstr>
      <vt:lpstr>RendistatoEquivalentSwapLengthQuote</vt:lpstr>
      <vt:lpstr>RendistatoEquivalentSwapSpreadQuote</vt:lpstr>
      <vt:lpstr>RTtrigger</vt:lpstr>
      <vt:lpstr>SourceAlias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dcterms:created xsi:type="dcterms:W3CDTF">2010-08-26T14:32:43Z</dcterms:created>
  <dcterms:modified xsi:type="dcterms:W3CDTF">2014-10-21T12:50:18Z</dcterms:modified>
</cp:coreProperties>
</file>