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40" windowHeight="756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overwrite1">Contribution!$F$5</definedName>
    <definedName name="Jumpoverwrite10">Contribution!$F$14</definedName>
    <definedName name="Jumpoverwrite11">Contribution!$F$15</definedName>
    <definedName name="Jumpoverwrite12">Contribution!$F$16</definedName>
    <definedName name="jumpoverwrite13">Contribution!$F$17</definedName>
    <definedName name="Jumpoverwrite2">Contribution!$F$6</definedName>
    <definedName name="Jumpoverwrite3">Contribution!$F$7</definedName>
    <definedName name="Jumpoverwrite4">Contribution!$F$8</definedName>
    <definedName name="Jumpoverwrite5">Contribution!$F$9</definedName>
    <definedName name="Jumpoverwrite6">Contribution!$F$10</definedName>
    <definedName name="Jumpoverwrite7">Contribution!$F$11</definedName>
    <definedName name="Jumpoverwrite8">Contribution!$F$12</definedName>
    <definedName name="Jumpoverwrite9">Contribution!$F$13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Contribution!$M$5:$M$6</definedName>
    <definedName name="QuoteLive" localSheetId="3">Contribution!$D$5:$D$17</definedName>
    <definedName name="QuoteStatic" localSheetId="3">Contribution!$I$5:$I$17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K6" i="6" l="1"/>
  <c r="K7" i="6"/>
  <c r="K8" i="6"/>
  <c r="K9" i="6"/>
  <c r="K10" i="6"/>
  <c r="K11" i="6"/>
  <c r="K12" i="6"/>
  <c r="K13" i="6"/>
  <c r="K14" i="6"/>
  <c r="K15" i="6"/>
  <c r="K16" i="6"/>
  <c r="K17" i="6"/>
  <c r="L17" i="6"/>
  <c r="L8" i="6"/>
  <c r="L14" i="6"/>
  <c r="L16" i="6"/>
  <c r="L15" i="6"/>
  <c r="L13" i="6"/>
  <c r="L10" i="6"/>
  <c r="L12" i="6"/>
  <c r="L9" i="6"/>
  <c r="L6" i="6"/>
  <c r="L11" i="6"/>
  <c r="L7" i="6"/>
  <c r="K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F31" i="2"/>
  <c r="F25" i="2"/>
  <c r="F21" i="2"/>
  <c r="F26" i="2"/>
  <c r="K26" i="2"/>
  <c r="F23" i="2"/>
  <c r="L5" i="6"/>
  <c r="B1" i="3"/>
  <c r="D9" i="3"/>
  <c r="J26" i="2"/>
  <c r="F27" i="2"/>
  <c r="K27" i="2" s="1"/>
  <c r="F30" i="2"/>
  <c r="K30" i="2" s="1"/>
  <c r="F14" i="2"/>
  <c r="F16" i="2"/>
  <c r="F18" i="2"/>
  <c r="F20" i="2"/>
  <c r="J23" i="2"/>
  <c r="F15" i="2"/>
  <c r="K23" i="2"/>
  <c r="F32" i="2"/>
  <c r="J32" i="2" s="1"/>
  <c r="J30" i="2"/>
  <c r="F24" i="2"/>
  <c r="F28" i="2"/>
  <c r="K28" i="2"/>
  <c r="J25" i="2"/>
  <c r="F19" i="2"/>
  <c r="K19" i="2" s="1"/>
  <c r="F22" i="2"/>
  <c r="J31" i="2"/>
  <c r="J28" i="2"/>
  <c r="F2" i="2"/>
  <c r="K14" i="2"/>
  <c r="F17" i="2"/>
  <c r="K31" i="2"/>
  <c r="J27" i="2"/>
  <c r="F29" i="2"/>
  <c r="K18" i="2"/>
  <c r="K2" i="2"/>
  <c r="K17" i="2"/>
  <c r="K29" i="2"/>
  <c r="J29" i="2"/>
  <c r="J2" i="2"/>
  <c r="A3" i="2"/>
  <c r="J22" i="2"/>
  <c r="J21" i="2"/>
  <c r="K24" i="2"/>
  <c r="K15" i="2"/>
  <c r="BI2" i="4"/>
  <c r="J15" i="2"/>
  <c r="K16" i="2"/>
  <c r="K20" i="2"/>
  <c r="K25" i="2"/>
  <c r="K21" i="2"/>
  <c r="J18" i="2"/>
  <c r="J20" i="2"/>
  <c r="K22" i="2"/>
  <c r="K32" i="2"/>
  <c r="J16" i="2"/>
  <c r="J24" i="2"/>
  <c r="J19" i="2"/>
  <c r="J17" i="2"/>
  <c r="J14" i="2"/>
  <c r="BK2" i="4"/>
  <c r="D3" i="2"/>
  <c r="A4" i="2"/>
  <c r="D4" i="2"/>
  <c r="A5" i="2"/>
  <c r="D5" i="2"/>
  <c r="A6" i="2"/>
  <c r="D6" i="2"/>
  <c r="A7" i="2"/>
  <c r="A8" i="2"/>
  <c r="D7" i="2"/>
  <c r="A9" i="2"/>
  <c r="D8" i="2"/>
  <c r="D9" i="2"/>
  <c r="A10" i="2"/>
  <c r="A11" i="2"/>
  <c r="D10" i="2"/>
  <c r="D11" i="2"/>
  <c r="A12" i="2"/>
  <c r="A13" i="2"/>
  <c r="D13" i="2" s="1"/>
  <c r="D12" i="2"/>
  <c r="E12" i="2" l="1"/>
  <c r="E13" i="2"/>
  <c r="E11" i="2"/>
  <c r="E10" i="2"/>
  <c r="E9" i="2"/>
  <c r="E8" i="2"/>
  <c r="E7" i="2"/>
  <c r="E6" i="2"/>
  <c r="E5" i="2"/>
  <c r="E4" i="2"/>
  <c r="E3" i="2"/>
  <c r="C17" i="6"/>
  <c r="F12" i="2"/>
  <c r="F9" i="2"/>
  <c r="F5" i="2"/>
  <c r="F13" i="2"/>
  <c r="F4" i="2"/>
  <c r="F3" i="2"/>
  <c r="F10" i="2"/>
  <c r="F8" i="2"/>
  <c r="F7" i="2"/>
  <c r="F11" i="2"/>
  <c r="F6" i="2"/>
  <c r="K12" i="2"/>
  <c r="J12" i="2"/>
  <c r="K9" i="2"/>
  <c r="J9" i="2"/>
  <c r="K5" i="2"/>
  <c r="J5" i="2"/>
  <c r="K13" i="2"/>
  <c r="J13" i="2"/>
  <c r="K4" i="2"/>
  <c r="J4" i="2"/>
  <c r="J34" i="2"/>
  <c r="I34" i="2"/>
  <c r="A5" i="4" a="1"/>
  <c r="K34" i="2"/>
  <c r="F34" i="2"/>
  <c r="E34" i="2"/>
  <c r="D34" i="2"/>
  <c r="G34" i="2"/>
  <c r="H34" i="2"/>
  <c r="J3" i="2"/>
  <c r="K3" i="2"/>
  <c r="K10" i="2"/>
  <c r="J10" i="2"/>
  <c r="J8" i="2"/>
  <c r="K8" i="2"/>
  <c r="J7" i="2"/>
  <c r="K7" i="2"/>
  <c r="K11" i="2"/>
  <c r="J11" i="2"/>
  <c r="J6" i="2"/>
  <c r="K6" i="2"/>
  <c r="A27" i="4" l="1"/>
  <c r="A60" i="4"/>
  <c r="A48" i="4"/>
  <c r="A114" i="4"/>
  <c r="A104" i="4"/>
  <c r="A33" i="4"/>
  <c r="A122" i="4"/>
  <c r="A58" i="4"/>
  <c r="A62" i="4"/>
  <c r="A77" i="4"/>
  <c r="A83" i="4"/>
  <c r="A78" i="4"/>
  <c r="A79" i="4"/>
  <c r="A57" i="4"/>
  <c r="A38" i="4"/>
  <c r="A17" i="4"/>
  <c r="A120" i="4"/>
  <c r="A11" i="4"/>
  <c r="A101" i="4"/>
  <c r="A61" i="4"/>
  <c r="A103" i="4"/>
  <c r="A10" i="4"/>
  <c r="A56" i="4"/>
  <c r="A86" i="4"/>
  <c r="A20" i="4"/>
  <c r="A119" i="4"/>
  <c r="A107" i="4"/>
  <c r="A70" i="4"/>
  <c r="A28" i="4"/>
  <c r="A24" i="4"/>
  <c r="A52" i="4"/>
  <c r="A93" i="4"/>
  <c r="A21" i="4"/>
  <c r="A115" i="4"/>
  <c r="A18" i="4"/>
  <c r="A129" i="4"/>
  <c r="A53" i="4"/>
  <c r="A41" i="4"/>
  <c r="A74" i="4"/>
  <c r="A51" i="4"/>
  <c r="A35" i="4"/>
  <c r="A36" i="4"/>
  <c r="A116" i="4"/>
  <c r="A121" i="4"/>
  <c r="A113" i="4"/>
  <c r="A30" i="4"/>
  <c r="A94" i="4"/>
  <c r="A39" i="4"/>
  <c r="A89" i="4"/>
  <c r="A40" i="4"/>
  <c r="A29" i="4"/>
  <c r="A111" i="4"/>
  <c r="A12" i="4"/>
  <c r="A49" i="4"/>
  <c r="A92" i="4"/>
  <c r="A67" i="4"/>
  <c r="A55" i="4"/>
  <c r="A46" i="4"/>
  <c r="A105" i="4"/>
  <c r="A9" i="4"/>
  <c r="A73" i="4"/>
  <c r="A108" i="4"/>
  <c r="A34" i="4"/>
  <c r="A32" i="4"/>
  <c r="A44" i="4"/>
  <c r="A43" i="4"/>
  <c r="A124" i="4"/>
  <c r="A68" i="4"/>
  <c r="A100" i="4"/>
  <c r="A110" i="4"/>
  <c r="A97" i="4"/>
  <c r="A95" i="4"/>
  <c r="A69" i="4"/>
  <c r="A5" i="4"/>
  <c r="A118" i="4"/>
  <c r="A63" i="4"/>
  <c r="A72" i="4"/>
  <c r="A50" i="4"/>
  <c r="A91" i="4"/>
  <c r="A109" i="4"/>
  <c r="A102" i="4"/>
  <c r="A37" i="4"/>
  <c r="A66" i="4"/>
  <c r="A112" i="4"/>
  <c r="A125" i="4"/>
  <c r="A7" i="4"/>
  <c r="A16" i="4"/>
  <c r="A15" i="4"/>
  <c r="A117" i="4"/>
  <c r="A98" i="4"/>
  <c r="A71" i="4"/>
  <c r="A23" i="4"/>
  <c r="A84" i="4"/>
  <c r="A31" i="4"/>
  <c r="A128" i="4"/>
  <c r="A54" i="4"/>
  <c r="A26" i="4"/>
  <c r="A14" i="4"/>
  <c r="A47" i="4"/>
  <c r="A88" i="4"/>
  <c r="A123" i="4"/>
  <c r="A90" i="4"/>
  <c r="A42" i="4"/>
  <c r="A96" i="4"/>
  <c r="A127" i="4"/>
  <c r="A8" i="4"/>
  <c r="A106" i="4"/>
  <c r="A87" i="4"/>
  <c r="A126" i="4"/>
  <c r="A22" i="4"/>
  <c r="A64" i="4"/>
  <c r="A76" i="4"/>
  <c r="A19" i="4"/>
  <c r="A59" i="4"/>
  <c r="A25" i="4"/>
  <c r="A99" i="4"/>
  <c r="A75" i="4"/>
  <c r="A45" i="4"/>
  <c r="A80" i="4"/>
  <c r="A85" i="4"/>
  <c r="A13" i="4"/>
  <c r="A81" i="4"/>
  <c r="A65" i="4"/>
  <c r="A6" i="4"/>
  <c r="A82" i="4"/>
  <c r="C27" i="4"/>
  <c r="D27" i="4"/>
  <c r="B62" i="4"/>
  <c r="C62" i="4"/>
  <c r="D62" i="4"/>
  <c r="B120" i="4"/>
  <c r="C120" i="4"/>
  <c r="D120" i="4"/>
  <c r="D20" i="4"/>
  <c r="C20" i="4"/>
  <c r="D21" i="4"/>
  <c r="C21" i="4"/>
  <c r="B35" i="4"/>
  <c r="C35" i="4"/>
  <c r="D35" i="4"/>
  <c r="B89" i="4"/>
  <c r="C89" i="4"/>
  <c r="D89" i="4"/>
  <c r="B55" i="4"/>
  <c r="C55" i="4"/>
  <c r="D55" i="4"/>
  <c r="B44" i="4"/>
  <c r="C44" i="4"/>
  <c r="D44" i="4"/>
  <c r="B69" i="4"/>
  <c r="D69" i="4"/>
  <c r="C69" i="4"/>
  <c r="B102" i="4"/>
  <c r="C102" i="4"/>
  <c r="D102" i="4"/>
  <c r="B117" i="4"/>
  <c r="C117" i="4"/>
  <c r="D117" i="4"/>
  <c r="D26" i="4"/>
  <c r="C26" i="4"/>
  <c r="B127" i="4"/>
  <c r="C127" i="4"/>
  <c r="D127" i="4"/>
  <c r="D19" i="4"/>
  <c r="C19" i="4"/>
  <c r="C13" i="4"/>
  <c r="D13" i="4"/>
  <c r="B60" i="4"/>
  <c r="C60" i="4"/>
  <c r="D60" i="4"/>
  <c r="B77" i="4"/>
  <c r="D77" i="4"/>
  <c r="C77" i="4"/>
  <c r="D11" i="4"/>
  <c r="C11" i="4"/>
  <c r="B119" i="4"/>
  <c r="D119" i="4"/>
  <c r="C119" i="4"/>
  <c r="B115" i="4"/>
  <c r="C115" i="4"/>
  <c r="D115" i="4"/>
  <c r="B36" i="4"/>
  <c r="C36" i="4"/>
  <c r="D36" i="4"/>
  <c r="B40" i="4"/>
  <c r="D40" i="4"/>
  <c r="C40" i="4"/>
  <c r="B46" i="4"/>
  <c r="D46" i="4"/>
  <c r="C46" i="4"/>
  <c r="B43" i="4"/>
  <c r="D43" i="4"/>
  <c r="C43" i="4"/>
  <c r="C5" i="4"/>
  <c r="D5" i="4"/>
  <c r="B37" i="4"/>
  <c r="C37" i="4"/>
  <c r="D37" i="4"/>
  <c r="B98" i="4"/>
  <c r="C98" i="4"/>
  <c r="D98" i="4"/>
  <c r="C14" i="4"/>
  <c r="D14" i="4"/>
  <c r="D8" i="4"/>
  <c r="C8" i="4"/>
  <c r="B59" i="4"/>
  <c r="C59" i="4"/>
  <c r="D59" i="4"/>
  <c r="B81" i="4"/>
  <c r="C81" i="4"/>
  <c r="D81" i="4"/>
  <c r="B48" i="4"/>
  <c r="D48" i="4"/>
  <c r="C48" i="4"/>
  <c r="B83" i="4"/>
  <c r="C83" i="4"/>
  <c r="D83" i="4"/>
  <c r="B101" i="4"/>
  <c r="D101" i="4"/>
  <c r="C101" i="4"/>
  <c r="B107" i="4"/>
  <c r="C107" i="4"/>
  <c r="D107" i="4"/>
  <c r="C18" i="4"/>
  <c r="D18" i="4"/>
  <c r="B116" i="4"/>
  <c r="C116" i="4"/>
  <c r="D116" i="4"/>
  <c r="D29" i="4"/>
  <c r="C29" i="4"/>
  <c r="B105" i="4"/>
  <c r="D105" i="4"/>
  <c r="C105" i="4"/>
  <c r="B124" i="4"/>
  <c r="C124" i="4"/>
  <c r="D124" i="4"/>
  <c r="B118" i="4"/>
  <c r="C118" i="4"/>
  <c r="D118" i="4"/>
  <c r="B66" i="4"/>
  <c r="D66" i="4"/>
  <c r="C66" i="4"/>
  <c r="B71" i="4"/>
  <c r="C71" i="4"/>
  <c r="D71" i="4"/>
  <c r="B47" i="4"/>
  <c r="C47" i="4"/>
  <c r="D47" i="4"/>
  <c r="B106" i="4"/>
  <c r="C106" i="4"/>
  <c r="D106" i="4"/>
  <c r="D25" i="4"/>
  <c r="C25" i="4"/>
  <c r="B65" i="4"/>
  <c r="C65" i="4"/>
  <c r="D65" i="4"/>
  <c r="B114" i="4"/>
  <c r="D114" i="4"/>
  <c r="C114" i="4"/>
  <c r="B78" i="4"/>
  <c r="D78" i="4"/>
  <c r="C78" i="4"/>
  <c r="B61" i="4"/>
  <c r="D61" i="4"/>
  <c r="C61" i="4"/>
  <c r="B70" i="4"/>
  <c r="C70" i="4"/>
  <c r="D70" i="4"/>
  <c r="B129" i="4"/>
  <c r="D129" i="4"/>
  <c r="C129" i="4"/>
  <c r="B121" i="4"/>
  <c r="D121" i="4"/>
  <c r="C121" i="4"/>
  <c r="B111" i="4"/>
  <c r="C111" i="4"/>
  <c r="D111" i="4"/>
  <c r="C9" i="4"/>
  <c r="D9" i="4"/>
  <c r="B68" i="4"/>
  <c r="D68" i="4"/>
  <c r="C68" i="4"/>
  <c r="B63" i="4"/>
  <c r="D63" i="4"/>
  <c r="C63" i="4"/>
  <c r="B112" i="4"/>
  <c r="D112" i="4"/>
  <c r="C112" i="4"/>
  <c r="C23" i="4"/>
  <c r="D23" i="4"/>
  <c r="B88" i="4"/>
  <c r="C88" i="4"/>
  <c r="D88" i="4"/>
  <c r="B87" i="4"/>
  <c r="C87" i="4"/>
  <c r="D87" i="4"/>
  <c r="B99" i="4"/>
  <c r="D99" i="4"/>
  <c r="C99" i="4"/>
  <c r="C6" i="4"/>
  <c r="D6" i="4"/>
  <c r="B104" i="4"/>
  <c r="D104" i="4"/>
  <c r="C104" i="4"/>
  <c r="B79" i="4"/>
  <c r="D79" i="4"/>
  <c r="C79" i="4"/>
  <c r="B103" i="4"/>
  <c r="D103" i="4"/>
  <c r="C103" i="4"/>
  <c r="C28" i="4"/>
  <c r="D28" i="4"/>
  <c r="B53" i="4"/>
  <c r="D53" i="4"/>
  <c r="C53" i="4"/>
  <c r="B113" i="4"/>
  <c r="C113" i="4"/>
  <c r="D113" i="4"/>
  <c r="D12" i="4"/>
  <c r="C12" i="4"/>
  <c r="B73" i="4"/>
  <c r="D73" i="4"/>
  <c r="C73" i="4"/>
  <c r="B100" i="4"/>
  <c r="D100" i="4"/>
  <c r="C100" i="4"/>
  <c r="B72" i="4"/>
  <c r="C72" i="4"/>
  <c r="D72" i="4"/>
  <c r="B125" i="4"/>
  <c r="C125" i="4"/>
  <c r="D125" i="4"/>
  <c r="B84" i="4"/>
  <c r="C84" i="4"/>
  <c r="D84" i="4"/>
  <c r="B123" i="4"/>
  <c r="D123" i="4"/>
  <c r="C123" i="4"/>
  <c r="B126" i="4"/>
  <c r="D126" i="4"/>
  <c r="C126" i="4"/>
  <c r="B75" i="4"/>
  <c r="D75" i="4"/>
  <c r="C75" i="4"/>
  <c r="B82" i="4"/>
  <c r="D82" i="4"/>
  <c r="C82" i="4"/>
  <c r="D33" i="4"/>
  <c r="C33" i="4"/>
  <c r="C10" i="4"/>
  <c r="D10" i="4"/>
  <c r="C24" i="4"/>
  <c r="D24" i="4"/>
  <c r="B41" i="4"/>
  <c r="C41" i="4"/>
  <c r="D41" i="4"/>
  <c r="C30" i="4"/>
  <c r="D30" i="4"/>
  <c r="B49" i="4"/>
  <c r="D49" i="4"/>
  <c r="C49" i="4"/>
  <c r="B108" i="4"/>
  <c r="C108" i="4"/>
  <c r="D108" i="4"/>
  <c r="B110" i="4"/>
  <c r="C110" i="4"/>
  <c r="D110" i="4"/>
  <c r="B50" i="4"/>
  <c r="C50" i="4"/>
  <c r="D50" i="4"/>
  <c r="C7" i="4"/>
  <c r="D7" i="4"/>
  <c r="D31" i="4"/>
  <c r="C31" i="4"/>
  <c r="B90" i="4"/>
  <c r="D90" i="4"/>
  <c r="C90" i="4"/>
  <c r="D22" i="4"/>
  <c r="C22" i="4"/>
  <c r="B45" i="4"/>
  <c r="D45" i="4"/>
  <c r="C45" i="4"/>
  <c r="B38" i="4"/>
  <c r="D38" i="4"/>
  <c r="C38" i="4"/>
  <c r="B74" i="4"/>
  <c r="D74" i="4"/>
  <c r="C74" i="4"/>
  <c r="B34" i="4"/>
  <c r="D34" i="4"/>
  <c r="C34" i="4"/>
  <c r="B91" i="4"/>
  <c r="D91" i="4"/>
  <c r="C91" i="4"/>
  <c r="B128" i="4"/>
  <c r="C128" i="4"/>
  <c r="D128" i="4"/>
  <c r="B64" i="4"/>
  <c r="C64" i="4"/>
  <c r="D64" i="4"/>
  <c r="B58" i="4"/>
  <c r="D58" i="4"/>
  <c r="C58" i="4"/>
  <c r="B86" i="4"/>
  <c r="D86" i="4"/>
  <c r="C86" i="4"/>
  <c r="B93" i="4"/>
  <c r="C93" i="4"/>
  <c r="D93" i="4"/>
  <c r="B51" i="4"/>
  <c r="C51" i="4"/>
  <c r="D51" i="4"/>
  <c r="B39" i="4"/>
  <c r="D39" i="4"/>
  <c r="C39" i="4"/>
  <c r="B67" i="4"/>
  <c r="D67" i="4"/>
  <c r="C67" i="4"/>
  <c r="C32" i="4"/>
  <c r="D32" i="4"/>
  <c r="B95" i="4"/>
  <c r="D95" i="4"/>
  <c r="C95" i="4"/>
  <c r="B109" i="4"/>
  <c r="D109" i="4"/>
  <c r="C109" i="4"/>
  <c r="B54" i="4"/>
  <c r="C54" i="4"/>
  <c r="D54" i="4"/>
  <c r="B96" i="4"/>
  <c r="C96" i="4"/>
  <c r="D96" i="4"/>
  <c r="B76" i="4"/>
  <c r="C76" i="4"/>
  <c r="D76" i="4"/>
  <c r="B85" i="4"/>
  <c r="D85" i="4"/>
  <c r="C85" i="4"/>
  <c r="B57" i="4"/>
  <c r="C57" i="4"/>
  <c r="D57" i="4"/>
  <c r="B122" i="4"/>
  <c r="C122" i="4"/>
  <c r="D122" i="4"/>
  <c r="B56" i="4"/>
  <c r="C56" i="4"/>
  <c r="D56" i="4"/>
  <c r="B52" i="4"/>
  <c r="D52" i="4"/>
  <c r="C52" i="4"/>
  <c r="B94" i="4"/>
  <c r="D94" i="4"/>
  <c r="C94" i="4"/>
  <c r="B92" i="4"/>
  <c r="C92" i="4"/>
  <c r="D92" i="4"/>
  <c r="B97" i="4"/>
  <c r="C97" i="4"/>
  <c r="D97" i="4"/>
  <c r="D16" i="4"/>
  <c r="C16" i="4"/>
  <c r="B42" i="4"/>
  <c r="D42" i="4"/>
  <c r="C42" i="4"/>
  <c r="B80" i="4"/>
  <c r="D80" i="4"/>
  <c r="C80" i="4"/>
  <c r="D17" i="4"/>
  <c r="C17" i="4"/>
  <c r="D15" i="4"/>
  <c r="C15" i="4"/>
  <c r="G63" i="4"/>
  <c r="G121" i="4"/>
  <c r="G21" i="4"/>
  <c r="G22" i="4"/>
  <c r="G36" i="4"/>
  <c r="G90" i="4"/>
  <c r="G56" i="4"/>
  <c r="G70" i="4"/>
  <c r="G103" i="4"/>
  <c r="G27" i="4"/>
  <c r="G128" i="4"/>
  <c r="G20" i="4"/>
  <c r="G14" i="4"/>
  <c r="G61" i="4"/>
  <c r="G78" i="4"/>
  <c r="G120" i="4"/>
  <c r="G37" i="4"/>
  <c r="G41" i="4"/>
  <c r="G47" i="4"/>
  <c r="G44" i="4"/>
  <c r="G6" i="4"/>
  <c r="G38" i="4"/>
  <c r="G99" i="4"/>
  <c r="G15" i="4"/>
  <c r="G9" i="4"/>
  <c r="G60" i="4"/>
  <c r="G49" i="4"/>
  <c r="G102" i="4"/>
  <c r="G19" i="4"/>
  <c r="G117" i="4"/>
  <c r="G30" i="4"/>
  <c r="G125" i="4"/>
  <c r="G67" i="4"/>
  <c r="G48" i="4"/>
  <c r="G107" i="4"/>
  <c r="G26" i="4"/>
  <c r="G115" i="4"/>
  <c r="G79" i="4"/>
  <c r="G62" i="4"/>
  <c r="G122" i="4"/>
  <c r="G69" i="4"/>
  <c r="G64" i="4"/>
  <c r="G113" i="4"/>
  <c r="G89" i="4"/>
  <c r="G88" i="4"/>
  <c r="G100" i="4"/>
  <c r="G7" i="4"/>
  <c r="G105" i="4"/>
  <c r="G104" i="4"/>
  <c r="G29" i="4"/>
  <c r="G54" i="4"/>
  <c r="G114" i="4"/>
  <c r="G13" i="4"/>
  <c r="G74" i="4"/>
  <c r="G73" i="4"/>
  <c r="G126" i="4"/>
  <c r="G85" i="4"/>
  <c r="G124" i="4"/>
  <c r="G83" i="4"/>
  <c r="G34" i="4"/>
  <c r="G25" i="4"/>
  <c r="G31" i="4"/>
  <c r="G50" i="4"/>
  <c r="G109" i="4"/>
  <c r="G111" i="4"/>
  <c r="G8" i="4"/>
  <c r="G32" i="4"/>
  <c r="G91" i="4"/>
  <c r="G23" i="4"/>
  <c r="G75" i="4"/>
  <c r="G35" i="4"/>
  <c r="G92" i="4"/>
  <c r="G129" i="4"/>
  <c r="G65" i="4"/>
  <c r="G59" i="4"/>
  <c r="G87" i="4"/>
  <c r="G52" i="4"/>
  <c r="G40" i="4"/>
  <c r="G68" i="4"/>
  <c r="G33" i="4"/>
  <c r="G96" i="4"/>
  <c r="G110" i="4"/>
  <c r="G55" i="4"/>
  <c r="G58" i="4"/>
  <c r="G57" i="4"/>
  <c r="G95" i="4"/>
  <c r="G93" i="4"/>
  <c r="G98" i="4"/>
  <c r="G17" i="4"/>
  <c r="G43" i="4"/>
  <c r="G81" i="4"/>
  <c r="G18" i="4"/>
  <c r="G16" i="4"/>
  <c r="F15" i="4" l="1"/>
  <c r="K15" i="4"/>
  <c r="F17" i="4"/>
  <c r="K17" i="4"/>
  <c r="F80" i="4"/>
  <c r="K80" i="4"/>
  <c r="F42" i="4"/>
  <c r="K42" i="4"/>
  <c r="K16" i="4"/>
  <c r="F16" i="4"/>
  <c r="F97" i="4"/>
  <c r="K97" i="4"/>
  <c r="F92" i="4"/>
  <c r="K92" i="4"/>
  <c r="K94" i="4"/>
  <c r="F94" i="4"/>
  <c r="K52" i="4"/>
  <c r="F52" i="4"/>
  <c r="F56" i="4"/>
  <c r="K56" i="4"/>
  <c r="F122" i="4"/>
  <c r="K122" i="4"/>
  <c r="F57" i="4"/>
  <c r="K57" i="4"/>
  <c r="F85" i="4"/>
  <c r="K85" i="4"/>
  <c r="K76" i="4"/>
  <c r="F76" i="4"/>
  <c r="F96" i="4"/>
  <c r="K96" i="4"/>
  <c r="K54" i="4"/>
  <c r="F54" i="4"/>
  <c r="F109" i="4"/>
  <c r="K109" i="4"/>
  <c r="K95" i="4"/>
  <c r="F95" i="4"/>
  <c r="F32" i="4"/>
  <c r="K32" i="4"/>
  <c r="K67" i="4"/>
  <c r="F67" i="4"/>
  <c r="F39" i="4"/>
  <c r="K39" i="4"/>
  <c r="F51" i="4"/>
  <c r="K51" i="4"/>
  <c r="K93" i="4"/>
  <c r="F93" i="4"/>
  <c r="F86" i="4"/>
  <c r="K86" i="4"/>
  <c r="K58" i="4"/>
  <c r="F58" i="4"/>
  <c r="F64" i="4"/>
  <c r="K64" i="4"/>
  <c r="F128" i="4"/>
  <c r="K128" i="4"/>
  <c r="F91" i="4"/>
  <c r="K91" i="4"/>
  <c r="F34" i="4"/>
  <c r="K34" i="4"/>
  <c r="K74" i="4"/>
  <c r="F74" i="4"/>
  <c r="F38" i="4"/>
  <c r="K38" i="4"/>
  <c r="F45" i="4"/>
  <c r="K45" i="4"/>
  <c r="F22" i="4"/>
  <c r="K22" i="4"/>
  <c r="K90" i="4"/>
  <c r="F90" i="4"/>
  <c r="K31" i="4"/>
  <c r="F31" i="4"/>
  <c r="F7" i="4"/>
  <c r="K7" i="4"/>
  <c r="K50" i="4"/>
  <c r="F50" i="4"/>
  <c r="F110" i="4"/>
  <c r="K110" i="4"/>
  <c r="K108" i="4"/>
  <c r="F108" i="4"/>
  <c r="K49" i="4"/>
  <c r="F49" i="4"/>
  <c r="K30" i="4"/>
  <c r="F30" i="4"/>
  <c r="K41" i="4"/>
  <c r="F41" i="4"/>
  <c r="K24" i="4"/>
  <c r="F24" i="4"/>
  <c r="F10" i="4"/>
  <c r="K10" i="4"/>
  <c r="F33" i="4"/>
  <c r="K33" i="4"/>
  <c r="F82" i="4"/>
  <c r="K82" i="4"/>
  <c r="F75" i="4"/>
  <c r="K75" i="4"/>
  <c r="F126" i="4"/>
  <c r="K126" i="4"/>
  <c r="K123" i="4"/>
  <c r="F123" i="4"/>
  <c r="K84" i="4"/>
  <c r="F84" i="4"/>
  <c r="F125" i="4"/>
  <c r="K125" i="4"/>
  <c r="K72" i="4"/>
  <c r="F72" i="4"/>
  <c r="K100" i="4"/>
  <c r="F100" i="4"/>
  <c r="K73" i="4"/>
  <c r="F73" i="4"/>
  <c r="F12" i="4"/>
  <c r="K12" i="4"/>
  <c r="K113" i="4"/>
  <c r="F113" i="4"/>
  <c r="F53" i="4"/>
  <c r="K53" i="4"/>
  <c r="K28" i="4"/>
  <c r="F28" i="4"/>
  <c r="K103" i="4"/>
  <c r="F103" i="4"/>
  <c r="F79" i="4"/>
  <c r="K79" i="4"/>
  <c r="F104" i="4"/>
  <c r="K104" i="4"/>
  <c r="K6" i="4"/>
  <c r="F6" i="4"/>
  <c r="K99" i="4"/>
  <c r="F99" i="4"/>
  <c r="F87" i="4"/>
  <c r="K87" i="4"/>
  <c r="K88" i="4"/>
  <c r="F88" i="4"/>
  <c r="K23" i="4"/>
  <c r="F23" i="4"/>
  <c r="F112" i="4"/>
  <c r="K112" i="4"/>
  <c r="K63" i="4"/>
  <c r="F63" i="4"/>
  <c r="F68" i="4"/>
  <c r="K68" i="4"/>
  <c r="F9" i="4"/>
  <c r="K9" i="4"/>
  <c r="K111" i="4"/>
  <c r="F111" i="4"/>
  <c r="K121" i="4"/>
  <c r="F121" i="4"/>
  <c r="F129" i="4"/>
  <c r="K129" i="4"/>
  <c r="F70" i="4"/>
  <c r="K70" i="4"/>
  <c r="F61" i="4"/>
  <c r="K61" i="4"/>
  <c r="F78" i="4"/>
  <c r="K78" i="4"/>
  <c r="F114" i="4"/>
  <c r="K114" i="4"/>
  <c r="F65" i="4"/>
  <c r="K65" i="4"/>
  <c r="K25" i="4"/>
  <c r="F25" i="4"/>
  <c r="K106" i="4"/>
  <c r="F106" i="4"/>
  <c r="K47" i="4"/>
  <c r="F47" i="4"/>
  <c r="F71" i="4"/>
  <c r="K71" i="4"/>
  <c r="K66" i="4"/>
  <c r="F66" i="4"/>
  <c r="F118" i="4"/>
  <c r="K118" i="4"/>
  <c r="F124" i="4"/>
  <c r="K124" i="4"/>
  <c r="K105" i="4"/>
  <c r="F105" i="4"/>
  <c r="K29" i="4"/>
  <c r="F29" i="4"/>
  <c r="F116" i="4"/>
  <c r="K116" i="4"/>
  <c r="K18" i="4"/>
  <c r="F18" i="4"/>
  <c r="F107" i="4"/>
  <c r="K107" i="4"/>
  <c r="K101" i="4"/>
  <c r="F101" i="4"/>
  <c r="F83" i="4"/>
  <c r="K83" i="4"/>
  <c r="K48" i="4"/>
  <c r="F48" i="4"/>
  <c r="K81" i="4"/>
  <c r="F81" i="4"/>
  <c r="F59" i="4"/>
  <c r="K59" i="4"/>
  <c r="F8" i="4"/>
  <c r="K8" i="4"/>
  <c r="K14" i="4"/>
  <c r="F14" i="4"/>
  <c r="K98" i="4"/>
  <c r="F98" i="4"/>
  <c r="F37" i="4"/>
  <c r="K37" i="4"/>
  <c r="K5" i="4"/>
  <c r="BI5" i="4" s="1"/>
  <c r="F43" i="4"/>
  <c r="K43" i="4"/>
  <c r="F46" i="4"/>
  <c r="K46" i="4"/>
  <c r="K40" i="4"/>
  <c r="F40" i="4"/>
  <c r="K36" i="4"/>
  <c r="F36" i="4"/>
  <c r="F115" i="4"/>
  <c r="K115" i="4"/>
  <c r="K119" i="4"/>
  <c r="F119" i="4"/>
  <c r="K11" i="4"/>
  <c r="F11" i="4"/>
  <c r="K77" i="4"/>
  <c r="F77" i="4"/>
  <c r="F60" i="4"/>
  <c r="K60" i="4"/>
  <c r="K13" i="4"/>
  <c r="F13" i="4"/>
  <c r="F19" i="4"/>
  <c r="K19" i="4"/>
  <c r="F127" i="4"/>
  <c r="K127" i="4"/>
  <c r="F26" i="4"/>
  <c r="K26" i="4"/>
  <c r="F117" i="4"/>
  <c r="K117" i="4"/>
  <c r="K102" i="4"/>
  <c r="F102" i="4"/>
  <c r="F69" i="4"/>
  <c r="K69" i="4"/>
  <c r="F44" i="4"/>
  <c r="K44" i="4"/>
  <c r="F55" i="4"/>
  <c r="K55" i="4"/>
  <c r="F89" i="4"/>
  <c r="K89" i="4"/>
  <c r="K35" i="4"/>
  <c r="F35" i="4"/>
  <c r="K21" i="4"/>
  <c r="F21" i="4"/>
  <c r="F20" i="4"/>
  <c r="K20" i="4"/>
  <c r="F120" i="4"/>
  <c r="K120" i="4"/>
  <c r="K62" i="4"/>
  <c r="F62" i="4"/>
  <c r="F27" i="4"/>
  <c r="K27" i="4"/>
  <c r="G97" i="4"/>
  <c r="G11" i="4"/>
  <c r="G76" i="4"/>
  <c r="G116" i="4"/>
  <c r="G127" i="4"/>
  <c r="G46" i="4"/>
  <c r="G53" i="4"/>
  <c r="G10" i="4"/>
  <c r="G119" i="4"/>
  <c r="G101" i="4"/>
  <c r="G39" i="4"/>
  <c r="G86" i="4"/>
  <c r="G72" i="4"/>
  <c r="G45" i="4"/>
  <c r="G82" i="4"/>
  <c r="G112" i="4"/>
  <c r="G12" i="4"/>
  <c r="G118" i="4"/>
  <c r="G28" i="4"/>
  <c r="G66" i="4"/>
  <c r="G108" i="4"/>
  <c r="G71" i="4"/>
  <c r="G77" i="4"/>
  <c r="G24" i="4"/>
  <c r="G123" i="4"/>
  <c r="G80" i="4"/>
  <c r="G84" i="4"/>
  <c r="G42" i="4"/>
  <c r="G94" i="4"/>
  <c r="G51" i="4"/>
  <c r="G106" i="4"/>
  <c r="I19" i="4" l="1"/>
  <c r="BI19" i="4"/>
  <c r="I117" i="4"/>
  <c r="BI117" i="4"/>
  <c r="BI8" i="4"/>
  <c r="I8" i="4"/>
  <c r="I83" i="4"/>
  <c r="BI83" i="4"/>
  <c r="I25" i="4"/>
  <c r="BI25" i="4"/>
  <c r="I87" i="4"/>
  <c r="BI87" i="4"/>
  <c r="I79" i="4"/>
  <c r="BI79" i="4"/>
  <c r="BI100" i="4"/>
  <c r="I100" i="4"/>
  <c r="I82" i="4"/>
  <c r="BI82" i="4"/>
  <c r="BI49" i="4"/>
  <c r="I49" i="4"/>
  <c r="BI45" i="4"/>
  <c r="I45" i="4"/>
  <c r="BI11" i="4"/>
  <c r="I11" i="4"/>
  <c r="I36" i="4"/>
  <c r="BI36" i="4"/>
  <c r="BI18" i="4"/>
  <c r="I18" i="4"/>
  <c r="I71" i="4"/>
  <c r="BI71" i="4"/>
  <c r="I70" i="4"/>
  <c r="BI70" i="4"/>
  <c r="I63" i="4"/>
  <c r="BI63" i="4"/>
  <c r="I123" i="4"/>
  <c r="BI123" i="4"/>
  <c r="BI24" i="4"/>
  <c r="I24" i="4"/>
  <c r="I86" i="4"/>
  <c r="BI86" i="4"/>
  <c r="BI109" i="4"/>
  <c r="I109" i="4"/>
  <c r="I116" i="4"/>
  <c r="BI116" i="4"/>
  <c r="I112" i="4"/>
  <c r="BI112" i="4"/>
  <c r="I108" i="4"/>
  <c r="BI108" i="4"/>
  <c r="I38" i="4"/>
  <c r="BI38" i="4"/>
  <c r="I80" i="4"/>
  <c r="BI80" i="4"/>
  <c r="BI26" i="4"/>
  <c r="I26" i="4"/>
  <c r="I40" i="4"/>
  <c r="BI40" i="4"/>
  <c r="BI128" i="4"/>
  <c r="I128" i="4"/>
  <c r="I85" i="4"/>
  <c r="BI85" i="4"/>
  <c r="BI119" i="4"/>
  <c r="I119" i="4"/>
  <c r="I101" i="4"/>
  <c r="BI101" i="4"/>
  <c r="BI47" i="4"/>
  <c r="I47" i="4"/>
  <c r="I129" i="4"/>
  <c r="BI129" i="4"/>
  <c r="I103" i="4"/>
  <c r="BI103" i="4"/>
  <c r="I125" i="4"/>
  <c r="BI125" i="4"/>
  <c r="BI27" i="4"/>
  <c r="I27" i="4"/>
  <c r="BI7" i="4"/>
  <c r="I7" i="4"/>
  <c r="BI58" i="4"/>
  <c r="I58" i="4"/>
  <c r="BI95" i="4"/>
  <c r="I95" i="4"/>
  <c r="I44" i="4"/>
  <c r="BI44" i="4"/>
  <c r="I124" i="4"/>
  <c r="BI124" i="4"/>
  <c r="I65" i="4"/>
  <c r="BI65" i="4"/>
  <c r="BI111" i="4"/>
  <c r="I111" i="4"/>
  <c r="I91" i="4"/>
  <c r="BI91" i="4"/>
  <c r="I39" i="4"/>
  <c r="BI39" i="4"/>
  <c r="I76" i="4"/>
  <c r="BI76" i="4"/>
  <c r="I56" i="4"/>
  <c r="BI56" i="4"/>
  <c r="I92" i="4"/>
  <c r="BI92" i="4"/>
  <c r="I21" i="4"/>
  <c r="BI21" i="4"/>
  <c r="I37" i="4"/>
  <c r="BI37" i="4"/>
  <c r="I59" i="4"/>
  <c r="BI59" i="4"/>
  <c r="BI113" i="4"/>
  <c r="I113" i="4"/>
  <c r="BI72" i="4"/>
  <c r="I72" i="4"/>
  <c r="I13" i="4"/>
  <c r="BI13" i="4"/>
  <c r="I118" i="4"/>
  <c r="BI118" i="4"/>
  <c r="I114" i="4"/>
  <c r="BI114" i="4"/>
  <c r="BI9" i="4"/>
  <c r="I9" i="4"/>
  <c r="I99" i="4"/>
  <c r="BI99" i="4"/>
  <c r="BI12" i="4"/>
  <c r="I12" i="4"/>
  <c r="I126" i="4"/>
  <c r="BI126" i="4"/>
  <c r="I33" i="4"/>
  <c r="BI33" i="4"/>
  <c r="I31" i="4"/>
  <c r="BI31" i="4"/>
  <c r="I97" i="4"/>
  <c r="BI97" i="4"/>
  <c r="I62" i="4"/>
  <c r="BI62" i="4"/>
  <c r="I35" i="4"/>
  <c r="BI35" i="4"/>
  <c r="BI69" i="4"/>
  <c r="I69" i="4"/>
  <c r="I60" i="4"/>
  <c r="BI60" i="4"/>
  <c r="I46" i="4"/>
  <c r="BI46" i="4"/>
  <c r="I41" i="4"/>
  <c r="BI41" i="4"/>
  <c r="I110" i="4"/>
  <c r="BI110" i="4"/>
  <c r="I67" i="4"/>
  <c r="BI67" i="4"/>
  <c r="I54" i="4"/>
  <c r="BI54" i="4"/>
  <c r="I52" i="4"/>
  <c r="BI52" i="4"/>
  <c r="BI17" i="4"/>
  <c r="I17" i="4"/>
  <c r="BI120" i="4"/>
  <c r="I120" i="4"/>
  <c r="I89" i="4"/>
  <c r="BI89" i="4"/>
  <c r="BI127" i="4"/>
  <c r="I127" i="4"/>
  <c r="I115" i="4"/>
  <c r="BI115" i="4"/>
  <c r="I98" i="4"/>
  <c r="BI98" i="4"/>
  <c r="BI81" i="4"/>
  <c r="I81" i="4"/>
  <c r="BI29" i="4"/>
  <c r="I29" i="4"/>
  <c r="BI78" i="4"/>
  <c r="I78" i="4"/>
  <c r="I23" i="4"/>
  <c r="BI23" i="4"/>
  <c r="BI6" i="4"/>
  <c r="I6" i="4"/>
  <c r="I75" i="4"/>
  <c r="BI75" i="4"/>
  <c r="BI10" i="4"/>
  <c r="I10" i="4"/>
  <c r="I90" i="4"/>
  <c r="BI90" i="4"/>
  <c r="I64" i="4"/>
  <c r="BI64" i="4"/>
  <c r="I93" i="4"/>
  <c r="BI93" i="4"/>
  <c r="BI32" i="4"/>
  <c r="I32" i="4"/>
  <c r="I96" i="4"/>
  <c r="BI96" i="4"/>
  <c r="I57" i="4"/>
  <c r="BI57" i="4"/>
  <c r="BI107" i="4"/>
  <c r="I107" i="4"/>
  <c r="I106" i="4"/>
  <c r="BI106" i="4"/>
  <c r="I68" i="4"/>
  <c r="BI68" i="4"/>
  <c r="I104" i="4"/>
  <c r="BI104" i="4"/>
  <c r="BI28" i="4"/>
  <c r="I28" i="4"/>
  <c r="I73" i="4"/>
  <c r="BI73" i="4"/>
  <c r="I30" i="4"/>
  <c r="BI30" i="4"/>
  <c r="BI22" i="4"/>
  <c r="I22" i="4"/>
  <c r="BI74" i="4"/>
  <c r="I74" i="4"/>
  <c r="I51" i="4"/>
  <c r="BI51" i="4"/>
  <c r="BI16" i="4"/>
  <c r="I16" i="4"/>
  <c r="BI15" i="4"/>
  <c r="I15" i="4"/>
  <c r="BI20" i="4"/>
  <c r="I20" i="4"/>
  <c r="I55" i="4"/>
  <c r="BI55" i="4"/>
  <c r="I102" i="4"/>
  <c r="BI102" i="4"/>
  <c r="I77" i="4"/>
  <c r="BI77" i="4"/>
  <c r="I43" i="4"/>
  <c r="BI43" i="4"/>
  <c r="BI14" i="4"/>
  <c r="I14" i="4"/>
  <c r="I48" i="4"/>
  <c r="BI48" i="4"/>
  <c r="I105" i="4"/>
  <c r="BI105" i="4"/>
  <c r="I66" i="4"/>
  <c r="BI66" i="4"/>
  <c r="I61" i="4"/>
  <c r="BI61" i="4"/>
  <c r="I121" i="4"/>
  <c r="BI121" i="4"/>
  <c r="I88" i="4"/>
  <c r="BI88" i="4"/>
  <c r="I53" i="4"/>
  <c r="BI53" i="4"/>
  <c r="I84" i="4"/>
  <c r="BI84" i="4"/>
  <c r="BI50" i="4"/>
  <c r="I50" i="4"/>
  <c r="I34" i="4"/>
  <c r="BI34" i="4"/>
  <c r="I122" i="4"/>
  <c r="BI122" i="4"/>
  <c r="BI94" i="4"/>
  <c r="I94" i="4"/>
  <c r="I42" i="4"/>
  <c r="BI42" i="4"/>
  <c r="BK6" i="4"/>
  <c r="BK7" i="4" l="1"/>
  <c r="BK10" i="4" l="1"/>
  <c r="BK8" i="4"/>
  <c r="BK9" i="4"/>
  <c r="BK11" i="4"/>
  <c r="BK123" i="4" l="1"/>
  <c r="BK13" i="4"/>
  <c r="BK112" i="4"/>
  <c r="BK19" i="4"/>
  <c r="BK15" i="4"/>
  <c r="BK22" i="4"/>
  <c r="BK20" i="4"/>
  <c r="BK16" i="4"/>
  <c r="BK14" i="4"/>
  <c r="BK12" i="4"/>
  <c r="BK18" i="4"/>
  <c r="BK17" i="4"/>
  <c r="BK58" i="4" l="1"/>
  <c r="BK75" i="4"/>
  <c r="BK57" i="4"/>
  <c r="BK77" i="4"/>
  <c r="BK72" i="4"/>
  <c r="BK101" i="4"/>
  <c r="BK103" i="4"/>
  <c r="BK42" i="4"/>
  <c r="BK120" i="4"/>
  <c r="BK49" i="4"/>
  <c r="BK97" i="4"/>
  <c r="BK93" i="4"/>
  <c r="BK41" i="4"/>
  <c r="BK90" i="4"/>
  <c r="BK92" i="4"/>
  <c r="BK63" i="4"/>
  <c r="BK86" i="4"/>
  <c r="BK95" i="4"/>
  <c r="BK31" i="4"/>
  <c r="BK71" i="4"/>
  <c r="BK113" i="4"/>
  <c r="BK105" i="4"/>
  <c r="BK66" i="4"/>
  <c r="BK32" i="4"/>
  <c r="BK124" i="4"/>
  <c r="BK85" i="4"/>
  <c r="BK106" i="4"/>
  <c r="BK67" i="4"/>
  <c r="BK116" i="4"/>
  <c r="BK64" i="4"/>
  <c r="BK100" i="4"/>
  <c r="BK81" i="4"/>
  <c r="BK47" i="4"/>
  <c r="BK60" i="4"/>
  <c r="BK128" i="4"/>
  <c r="BK108" i="4"/>
  <c r="BK129" i="4"/>
  <c r="BK98" i="4"/>
  <c r="BK46" i="4"/>
  <c r="BK126" i="4"/>
  <c r="BK44" i="4"/>
  <c r="BK65" i="4"/>
  <c r="BK119" i="4"/>
  <c r="BK61" i="4"/>
  <c r="BK73" i="4"/>
  <c r="BK55" i="4"/>
  <c r="BK96" i="4"/>
  <c r="BK79" i="4"/>
  <c r="BK76" i="4"/>
  <c r="BK83" i="4"/>
  <c r="BK102" i="4"/>
  <c r="BK40" i="4"/>
  <c r="BK80" i="4"/>
  <c r="BK53" i="4"/>
  <c r="BK121" i="4"/>
  <c r="BK89" i="4"/>
  <c r="BK56" i="4"/>
  <c r="BK114" i="4"/>
  <c r="BK110" i="4"/>
  <c r="BK117" i="4"/>
  <c r="BK88" i="4"/>
  <c r="BK62" i="4"/>
  <c r="BK50" i="4"/>
  <c r="BK127" i="4"/>
  <c r="BK59" i="4"/>
  <c r="BK69" i="4"/>
  <c r="BK35" i="4"/>
  <c r="BK43" i="4"/>
  <c r="BK104" i="4"/>
  <c r="BK99" i="4"/>
  <c r="BK78" i="4"/>
  <c r="BK125" i="4"/>
  <c r="BK122" i="4"/>
  <c r="BK52" i="4"/>
  <c r="BK109" i="4"/>
  <c r="BK84" i="4"/>
  <c r="BK36" i="4"/>
  <c r="BK33" i="4"/>
  <c r="BK39" i="4"/>
  <c r="BK38" i="4"/>
  <c r="BK34" i="4"/>
  <c r="BK37" i="4"/>
  <c r="BK111" i="4"/>
  <c r="BK91" i="4"/>
  <c r="BK107" i="4"/>
  <c r="BK82" i="4"/>
  <c r="BK68" i="4"/>
  <c r="BK51" i="4"/>
  <c r="BK87" i="4"/>
  <c r="BK94" i="4"/>
  <c r="BK74" i="4"/>
  <c r="BK118" i="4"/>
  <c r="BK54" i="4"/>
  <c r="BK70" i="4"/>
  <c r="BK45" i="4"/>
  <c r="BK48" i="4"/>
  <c r="BK115" i="4"/>
  <c r="BK30" i="4" l="1"/>
  <c r="B32" i="4"/>
  <c r="B33" i="4"/>
  <c r="BK29" i="4" l="1"/>
  <c r="B30" i="4"/>
  <c r="B29" i="4"/>
  <c r="B31" i="4"/>
  <c r="BK28" i="4" l="1"/>
  <c r="BK27" i="4" l="1"/>
  <c r="D11" i="3"/>
  <c r="C23" i="3"/>
  <c r="D12" i="3"/>
  <c r="C22" i="3"/>
  <c r="D4" i="4" l="1"/>
  <c r="K4" i="4" s="1"/>
  <c r="D23" i="3"/>
  <c r="D22" i="3"/>
  <c r="I2" i="4"/>
  <c r="G5" i="4"/>
  <c r="F5" i="4" l="1"/>
  <c r="M2" i="4"/>
  <c r="O2" i="4"/>
  <c r="Q2" i="4"/>
  <c r="U2" i="4"/>
  <c r="Y2" i="4"/>
  <c r="AA2" i="4"/>
  <c r="AC2" i="4"/>
  <c r="AG2" i="4"/>
  <c r="AE2" i="4"/>
  <c r="AK2" i="4"/>
  <c r="AI2" i="4"/>
  <c r="AM2" i="4"/>
  <c r="AO2" i="4"/>
  <c r="AQ2" i="4"/>
  <c r="AS2" i="4"/>
  <c r="AU2" i="4"/>
  <c r="AW2" i="4"/>
  <c r="C13" i="6" l="1"/>
  <c r="C5" i="6"/>
  <c r="I5" i="4"/>
  <c r="M62" i="4" s="1"/>
  <c r="M80" i="4"/>
  <c r="M124" i="4"/>
  <c r="M87" i="4"/>
  <c r="C11" i="6"/>
  <c r="M38" i="4"/>
  <c r="C9" i="6"/>
  <c r="C12" i="6"/>
  <c r="M98" i="4"/>
  <c r="C14" i="6"/>
  <c r="C10" i="6"/>
  <c r="C8" i="6"/>
  <c r="M111" i="4"/>
  <c r="C7" i="6"/>
  <c r="C6" i="6"/>
  <c r="AY2" i="4"/>
  <c r="W2" i="4"/>
  <c r="S2" i="4"/>
  <c r="BA2" i="4"/>
  <c r="BE2" i="4"/>
  <c r="BG2" i="4"/>
  <c r="BC2" i="4"/>
  <c r="M127" i="4" l="1"/>
  <c r="M126" i="4"/>
  <c r="M55" i="4"/>
  <c r="M107" i="4"/>
  <c r="M54" i="4"/>
  <c r="M41" i="4"/>
  <c r="M106" i="4"/>
  <c r="M84" i="4"/>
  <c r="M24" i="4"/>
  <c r="M105" i="4"/>
  <c r="M83" i="4"/>
  <c r="M23" i="4"/>
  <c r="M73" i="4"/>
  <c r="M72" i="4"/>
  <c r="M26" i="4"/>
  <c r="M123" i="4"/>
  <c r="M71" i="4"/>
  <c r="M22" i="4"/>
  <c r="M119" i="4"/>
  <c r="M57" i="4"/>
  <c r="M21" i="4"/>
  <c r="M13" i="4"/>
  <c r="M45" i="4"/>
  <c r="M11" i="4"/>
  <c r="M104" i="4"/>
  <c r="M68" i="4"/>
  <c r="M37" i="4"/>
  <c r="M10" i="4"/>
  <c r="M88" i="4"/>
  <c r="M110" i="4"/>
  <c r="M58" i="4"/>
  <c r="M28" i="4"/>
  <c r="M6" i="4"/>
  <c r="C16" i="6"/>
  <c r="C15" i="6"/>
  <c r="M125" i="4"/>
  <c r="M109" i="4"/>
  <c r="M81" i="4"/>
  <c r="M66" i="4"/>
  <c r="M48" i="4"/>
  <c r="M33" i="4"/>
  <c r="M12" i="4"/>
  <c r="M97" i="4"/>
  <c r="M82" i="4"/>
  <c r="M67" i="4"/>
  <c r="M49" i="4"/>
  <c r="M36" i="4"/>
  <c r="M90" i="4"/>
  <c r="M20" i="4"/>
  <c r="M122" i="4"/>
  <c r="M91" i="4"/>
  <c r="M101" i="4"/>
  <c r="M79" i="4"/>
  <c r="M63" i="4"/>
  <c r="M47" i="4"/>
  <c r="M32" i="4"/>
  <c r="M15" i="4"/>
  <c r="M7" i="4"/>
  <c r="M8" i="4"/>
  <c r="M17" i="4"/>
  <c r="M25" i="4"/>
  <c r="M34" i="4"/>
  <c r="M43" i="4"/>
  <c r="M51" i="4"/>
  <c r="M60" i="4"/>
  <c r="M69" i="4"/>
  <c r="M77" i="4"/>
  <c r="M96" i="4"/>
  <c r="M93" i="4"/>
  <c r="M129" i="4"/>
  <c r="M100" i="4"/>
  <c r="M115" i="4"/>
  <c r="M128" i="4"/>
  <c r="M56" i="4"/>
  <c r="M118" i="4"/>
  <c r="M9" i="4"/>
  <c r="M18" i="4"/>
  <c r="M27" i="4"/>
  <c r="M35" i="4"/>
  <c r="M44" i="4"/>
  <c r="M52" i="4"/>
  <c r="M61" i="4"/>
  <c r="M70" i="4"/>
  <c r="M78" i="4"/>
  <c r="M114" i="4"/>
  <c r="M86" i="4"/>
  <c r="M103" i="4"/>
  <c r="M116" i="4"/>
  <c r="M42" i="4"/>
  <c r="M85" i="4"/>
  <c r="M16" i="4"/>
  <c r="M29" i="4"/>
  <c r="M39" i="4"/>
  <c r="M50" i="4"/>
  <c r="M64" i="4"/>
  <c r="M74" i="4"/>
  <c r="M121" i="4"/>
  <c r="M94" i="4"/>
  <c r="M113" i="4"/>
  <c r="M108" i="4"/>
  <c r="M5" i="4"/>
  <c r="M19" i="4"/>
  <c r="M30" i="4"/>
  <c r="M40" i="4"/>
  <c r="M53" i="4"/>
  <c r="M65" i="4"/>
  <c r="M75" i="4"/>
  <c r="M112" i="4"/>
  <c r="M102" i="4"/>
  <c r="M95" i="4"/>
  <c r="M117" i="4"/>
  <c r="M99" i="4"/>
  <c r="M120" i="4"/>
  <c r="M89" i="4"/>
  <c r="M92" i="4"/>
  <c r="M76" i="4"/>
  <c r="M59" i="4"/>
  <c r="M46" i="4"/>
  <c r="M31" i="4"/>
  <c r="M14" i="4"/>
  <c r="Q6" i="4" l="1"/>
  <c r="Q8" i="4"/>
  <c r="Q7" i="4"/>
  <c r="O92" i="4"/>
  <c r="Q92" i="4"/>
  <c r="O16" i="4"/>
  <c r="Q16" i="4"/>
  <c r="Q77" i="4"/>
  <c r="O77" i="4"/>
  <c r="O82" i="4"/>
  <c r="Q82" i="4"/>
  <c r="O38" i="4"/>
  <c r="O119" i="4"/>
  <c r="O65" i="4"/>
  <c r="Q65" i="4"/>
  <c r="Q61" i="4"/>
  <c r="O61" i="4"/>
  <c r="Q73" i="4"/>
  <c r="Q53" i="4"/>
  <c r="O53" i="4"/>
  <c r="Q42" i="4"/>
  <c r="O42" i="4"/>
  <c r="O60" i="4"/>
  <c r="Q60" i="4"/>
  <c r="O73" i="4"/>
  <c r="O51" i="4"/>
  <c r="Q51" i="4"/>
  <c r="O75" i="4"/>
  <c r="Q75" i="4"/>
  <c r="Q70" i="4"/>
  <c r="O70" i="4"/>
  <c r="O125" i="4"/>
  <c r="Q125" i="4"/>
  <c r="O105" i="4"/>
  <c r="Q111" i="4"/>
  <c r="Q94" i="4"/>
  <c r="O94" i="4"/>
  <c r="Q56" i="4"/>
  <c r="O56" i="4"/>
  <c r="O91" i="4"/>
  <c r="Q91" i="4"/>
  <c r="Q21" i="4"/>
  <c r="Q71" i="4"/>
  <c r="O10" i="4"/>
  <c r="Q126" i="4"/>
  <c r="O120" i="4"/>
  <c r="Q120" i="4"/>
  <c r="Q52" i="4"/>
  <c r="O52" i="4"/>
  <c r="Q122" i="4"/>
  <c r="O122" i="4"/>
  <c r="O71" i="4"/>
  <c r="O88" i="4"/>
  <c r="Q24" i="4"/>
  <c r="O99" i="4"/>
  <c r="Q99" i="4"/>
  <c r="O74" i="4"/>
  <c r="Q74" i="4"/>
  <c r="Q115" i="4"/>
  <c r="O115" i="4"/>
  <c r="Q20" i="4"/>
  <c r="O20" i="4"/>
  <c r="O110" i="4"/>
  <c r="O84" i="4"/>
  <c r="O117" i="4"/>
  <c r="Q117" i="4"/>
  <c r="O64" i="4"/>
  <c r="Q64" i="4"/>
  <c r="O100" i="4"/>
  <c r="Q100" i="4"/>
  <c r="Q90" i="4"/>
  <c r="O90" i="4"/>
  <c r="Q58" i="4"/>
  <c r="Q45" i="4"/>
  <c r="Q46" i="4"/>
  <c r="O46" i="4"/>
  <c r="Q19" i="4"/>
  <c r="O19" i="4"/>
  <c r="Q86" i="4"/>
  <c r="O86" i="4"/>
  <c r="Q27" i="4"/>
  <c r="O27" i="4"/>
  <c r="O47" i="4"/>
  <c r="Q47" i="4"/>
  <c r="Q13" i="4"/>
  <c r="Q102" i="4"/>
  <c r="O102" i="4"/>
  <c r="O39" i="4"/>
  <c r="Q39" i="4"/>
  <c r="O49" i="4"/>
  <c r="Q49" i="4"/>
  <c r="Q113" i="4"/>
  <c r="O113" i="4"/>
  <c r="Q118" i="4"/>
  <c r="O118" i="4"/>
  <c r="Q101" i="4"/>
  <c r="O101" i="4"/>
  <c r="Q37" i="4"/>
  <c r="O26" i="4"/>
  <c r="O107" i="4"/>
  <c r="O89" i="4"/>
  <c r="Q89" i="4"/>
  <c r="Q85" i="4"/>
  <c r="O85" i="4"/>
  <c r="O69" i="4"/>
  <c r="Q69" i="4"/>
  <c r="Q97" i="4"/>
  <c r="O97" i="4"/>
  <c r="O68" i="4"/>
  <c r="O124" i="4"/>
  <c r="O23" i="4"/>
  <c r="O121" i="4"/>
  <c r="Q121" i="4"/>
  <c r="Q128" i="4"/>
  <c r="O128" i="4"/>
  <c r="O104" i="4"/>
  <c r="O12" i="4"/>
  <c r="Q12" i="4"/>
  <c r="Q68" i="4"/>
  <c r="Q106" i="4"/>
  <c r="Q23" i="4"/>
  <c r="Q14" i="4"/>
  <c r="O14" i="4"/>
  <c r="Q40" i="4"/>
  <c r="O40" i="4"/>
  <c r="O116" i="4"/>
  <c r="Q116" i="4"/>
  <c r="O44" i="4"/>
  <c r="Q44" i="4"/>
  <c r="Q15" i="4"/>
  <c r="O15" i="4"/>
  <c r="O33" i="4"/>
  <c r="Q33" i="4"/>
  <c r="Q28" i="4"/>
  <c r="Q26" i="4"/>
  <c r="O106" i="4"/>
  <c r="Q88" i="4"/>
  <c r="O123" i="4"/>
  <c r="O24" i="4"/>
  <c r="O31" i="4"/>
  <c r="Q31" i="4"/>
  <c r="Q30" i="4"/>
  <c r="O30" i="4"/>
  <c r="O103" i="4"/>
  <c r="Q103" i="4"/>
  <c r="Q35" i="4"/>
  <c r="O35" i="4"/>
  <c r="Q43" i="4"/>
  <c r="O43" i="4"/>
  <c r="O32" i="4"/>
  <c r="Q32" i="4"/>
  <c r="O48" i="4"/>
  <c r="Q48" i="4"/>
  <c r="Q110" i="4"/>
  <c r="O80" i="4"/>
  <c r="O87" i="4"/>
  <c r="O11" i="4"/>
  <c r="Q123" i="4"/>
  <c r="Q57" i="4"/>
  <c r="Q95" i="4"/>
  <c r="O95" i="4"/>
  <c r="Q50" i="4"/>
  <c r="O50" i="4"/>
  <c r="O129" i="4"/>
  <c r="Q129" i="4"/>
  <c r="Q34" i="4"/>
  <c r="O34" i="4"/>
  <c r="Q36" i="4"/>
  <c r="O36" i="4"/>
  <c r="Q66" i="4"/>
  <c r="O66" i="4"/>
  <c r="O83" i="4"/>
  <c r="Q124" i="4"/>
  <c r="Q80" i="4"/>
  <c r="Q87" i="4"/>
  <c r="Q22" i="4"/>
  <c r="O54" i="4"/>
  <c r="O57" i="4"/>
  <c r="Q59" i="4"/>
  <c r="O59" i="4"/>
  <c r="Q5" i="4"/>
  <c r="U8" i="4" s="1"/>
  <c r="Q104" i="4"/>
  <c r="O28" i="4"/>
  <c r="O127" i="4"/>
  <c r="Q10" i="4"/>
  <c r="O45" i="4"/>
  <c r="Q11" i="4"/>
  <c r="Q41" i="4"/>
  <c r="Q107" i="4"/>
  <c r="O126" i="4"/>
  <c r="O98" i="4"/>
  <c r="Q105" i="4"/>
  <c r="Q38" i="4"/>
  <c r="O72" i="4"/>
  <c r="O21" i="4"/>
  <c r="Q54" i="4"/>
  <c r="Q127" i="4"/>
  <c r="O58" i="4"/>
  <c r="O114" i="4"/>
  <c r="Q114" i="4"/>
  <c r="O18" i="4"/>
  <c r="Q18" i="4"/>
  <c r="O93" i="4"/>
  <c r="Q93" i="4"/>
  <c r="O25" i="4"/>
  <c r="Q25" i="4"/>
  <c r="Q63" i="4"/>
  <c r="O63" i="4"/>
  <c r="O81" i="4"/>
  <c r="Q81" i="4"/>
  <c r="O111" i="4"/>
  <c r="O62" i="4"/>
  <c r="O41" i="4"/>
  <c r="Q98" i="4"/>
  <c r="O13" i="4"/>
  <c r="O22" i="4"/>
  <c r="Q55" i="4"/>
  <c r="O76" i="4"/>
  <c r="Q76" i="4"/>
  <c r="Q112" i="4"/>
  <c r="O112" i="4"/>
  <c r="O108" i="4"/>
  <c r="Q108" i="4"/>
  <c r="O29" i="4"/>
  <c r="Q29" i="4"/>
  <c r="O78" i="4"/>
  <c r="Q78" i="4"/>
  <c r="Q9" i="4"/>
  <c r="O9" i="4"/>
  <c r="Q96" i="4"/>
  <c r="O96" i="4"/>
  <c r="O17" i="4"/>
  <c r="Q17" i="4"/>
  <c r="O79" i="4"/>
  <c r="Q79" i="4"/>
  <c r="Q67" i="4"/>
  <c r="O67" i="4"/>
  <c r="O109" i="4"/>
  <c r="Q109" i="4"/>
  <c r="O37" i="4"/>
  <c r="Q62" i="4"/>
  <c r="Q72" i="4"/>
  <c r="Q84" i="4"/>
  <c r="Q119" i="4"/>
  <c r="Q83" i="4"/>
  <c r="O55" i="4"/>
  <c r="O8" i="4"/>
  <c r="S10" i="4" l="1"/>
  <c r="S98" i="4"/>
  <c r="U98" i="4"/>
  <c r="U57" i="4"/>
  <c r="S57" i="4"/>
  <c r="U25" i="4"/>
  <c r="S25" i="4"/>
  <c r="S116" i="4"/>
  <c r="U116" i="4"/>
  <c r="S125" i="4"/>
  <c r="U125" i="4"/>
  <c r="U107" i="4"/>
  <c r="S107" i="4"/>
  <c r="S28" i="4"/>
  <c r="U28" i="4"/>
  <c r="S59" i="4"/>
  <c r="U59" i="4"/>
  <c r="S26" i="4"/>
  <c r="U26" i="4"/>
  <c r="U82" i="4"/>
  <c r="S82" i="4"/>
  <c r="U123" i="4"/>
  <c r="S123" i="4"/>
  <c r="S12" i="4"/>
  <c r="U12" i="4"/>
  <c r="U89" i="4"/>
  <c r="S89" i="4"/>
  <c r="S100" i="4"/>
  <c r="U100" i="4"/>
  <c r="S67" i="4"/>
  <c r="U67" i="4"/>
  <c r="S60" i="4"/>
  <c r="U60" i="4"/>
  <c r="U79" i="4"/>
  <c r="S79" i="4"/>
  <c r="U11" i="4"/>
  <c r="S11" i="4"/>
  <c r="U43" i="4"/>
  <c r="S43" i="4"/>
  <c r="S40" i="4"/>
  <c r="U40" i="4"/>
  <c r="U56" i="4"/>
  <c r="S56" i="4"/>
  <c r="U18" i="4"/>
  <c r="S18" i="4"/>
  <c r="U29" i="4"/>
  <c r="S29" i="4"/>
  <c r="U10" i="4"/>
  <c r="U14" i="4"/>
  <c r="S14" i="4"/>
  <c r="S37" i="4"/>
  <c r="U37" i="4"/>
  <c r="U117" i="4"/>
  <c r="S117" i="4"/>
  <c r="S94" i="4"/>
  <c r="U94" i="4"/>
  <c r="U42" i="4"/>
  <c r="S42" i="4"/>
  <c r="S104" i="4"/>
  <c r="U104" i="4"/>
  <c r="U90" i="4"/>
  <c r="S90" i="4"/>
  <c r="S73" i="4"/>
  <c r="U73" i="4"/>
  <c r="S127" i="4"/>
  <c r="U127" i="4"/>
  <c r="U5" i="4"/>
  <c r="S5" i="4"/>
  <c r="U34" i="4"/>
  <c r="S34" i="4"/>
  <c r="S30" i="4"/>
  <c r="U30" i="4"/>
  <c r="U118" i="4"/>
  <c r="S118" i="4"/>
  <c r="U24" i="4"/>
  <c r="S24" i="4"/>
  <c r="S52" i="4"/>
  <c r="U52" i="4"/>
  <c r="U7" i="4"/>
  <c r="U9" i="4"/>
  <c r="S93" i="4"/>
  <c r="U93" i="4"/>
  <c r="U41" i="4"/>
  <c r="S41" i="4"/>
  <c r="S129" i="4"/>
  <c r="U129" i="4"/>
  <c r="S31" i="4"/>
  <c r="U31" i="4"/>
  <c r="S13" i="4"/>
  <c r="U13" i="4"/>
  <c r="U20" i="4"/>
  <c r="S20" i="4"/>
  <c r="S78" i="4"/>
  <c r="U78" i="4"/>
  <c r="S113" i="4"/>
  <c r="U113" i="4"/>
  <c r="U64" i="4"/>
  <c r="S64" i="4"/>
  <c r="S77" i="4"/>
  <c r="U77" i="4"/>
  <c r="U72" i="4"/>
  <c r="S72" i="4"/>
  <c r="S49" i="4"/>
  <c r="U49" i="4"/>
  <c r="S115" i="4"/>
  <c r="U115" i="4"/>
  <c r="S65" i="4"/>
  <c r="U65" i="4"/>
  <c r="S17" i="4"/>
  <c r="U17" i="4"/>
  <c r="S55" i="4"/>
  <c r="U55" i="4"/>
  <c r="S110" i="4"/>
  <c r="U110" i="4"/>
  <c r="S128" i="4"/>
  <c r="U128" i="4"/>
  <c r="U75" i="4"/>
  <c r="S75" i="4"/>
  <c r="S103" i="4"/>
  <c r="U103" i="4"/>
  <c r="S44" i="4"/>
  <c r="U44" i="4"/>
  <c r="U23" i="4"/>
  <c r="S23" i="4"/>
  <c r="S121" i="4"/>
  <c r="U121" i="4"/>
  <c r="U39" i="4"/>
  <c r="S39" i="4"/>
  <c r="S27" i="4"/>
  <c r="U27" i="4"/>
  <c r="U58" i="4"/>
  <c r="S58" i="4"/>
  <c r="U71" i="4"/>
  <c r="S71" i="4"/>
  <c r="S111" i="4"/>
  <c r="U111" i="4"/>
  <c r="S92" i="4"/>
  <c r="U92" i="4"/>
  <c r="S96" i="4"/>
  <c r="U96" i="4"/>
  <c r="S87" i="4"/>
  <c r="U87" i="4"/>
  <c r="S32" i="4"/>
  <c r="U32" i="4"/>
  <c r="U68" i="4"/>
  <c r="S68" i="4"/>
  <c r="U85" i="4"/>
  <c r="S85" i="4"/>
  <c r="U86" i="4"/>
  <c r="S86" i="4"/>
  <c r="S91" i="4"/>
  <c r="U91" i="4"/>
  <c r="S83" i="4"/>
  <c r="U83" i="4"/>
  <c r="U80" i="4"/>
  <c r="S80" i="4"/>
  <c r="U102" i="4"/>
  <c r="S102" i="4"/>
  <c r="U119" i="4"/>
  <c r="S119" i="4"/>
  <c r="U112" i="4"/>
  <c r="S112" i="4"/>
  <c r="U54" i="4"/>
  <c r="S54" i="4"/>
  <c r="S124" i="4"/>
  <c r="U124" i="4"/>
  <c r="U33" i="4"/>
  <c r="S33" i="4"/>
  <c r="S19" i="4"/>
  <c r="U19" i="4"/>
  <c r="U120" i="4"/>
  <c r="S120" i="4"/>
  <c r="U84" i="4"/>
  <c r="S84" i="4"/>
  <c r="S76" i="4"/>
  <c r="U76" i="4"/>
  <c r="U47" i="4"/>
  <c r="S47" i="4"/>
  <c r="U61" i="4"/>
  <c r="S61" i="4"/>
  <c r="S81" i="4"/>
  <c r="U81" i="4"/>
  <c r="S97" i="4"/>
  <c r="U97" i="4"/>
  <c r="S46" i="4"/>
  <c r="U46" i="4"/>
  <c r="S126" i="4"/>
  <c r="U126" i="4"/>
  <c r="S70" i="4"/>
  <c r="U70" i="4"/>
  <c r="S16" i="4"/>
  <c r="U16" i="4"/>
  <c r="U62" i="4"/>
  <c r="S62" i="4"/>
  <c r="S38" i="4"/>
  <c r="U38" i="4"/>
  <c r="S66" i="4"/>
  <c r="U66" i="4"/>
  <c r="S50" i="4"/>
  <c r="U50" i="4"/>
  <c r="U35" i="4"/>
  <c r="S35" i="4"/>
  <c r="U15" i="4"/>
  <c r="S15" i="4"/>
  <c r="U69" i="4"/>
  <c r="S69" i="4"/>
  <c r="S45" i="4"/>
  <c r="U45" i="4"/>
  <c r="U74" i="4"/>
  <c r="S74" i="4"/>
  <c r="U6" i="4"/>
  <c r="S114" i="4"/>
  <c r="U114" i="4"/>
  <c r="S105" i="4"/>
  <c r="U105" i="4"/>
  <c r="U48" i="4"/>
  <c r="S48" i="4"/>
  <c r="U88" i="4"/>
  <c r="S88" i="4"/>
  <c r="U109" i="4"/>
  <c r="S109" i="4"/>
  <c r="S108" i="4"/>
  <c r="U108" i="4"/>
  <c r="U63" i="4"/>
  <c r="S63" i="4"/>
  <c r="U22" i="4"/>
  <c r="S22" i="4"/>
  <c r="U36" i="4"/>
  <c r="S36" i="4"/>
  <c r="S95" i="4"/>
  <c r="U95" i="4"/>
  <c r="S106" i="4"/>
  <c r="U106" i="4"/>
  <c r="U101" i="4"/>
  <c r="S101" i="4"/>
  <c r="S99" i="4"/>
  <c r="U99" i="4"/>
  <c r="U122" i="4"/>
  <c r="S122" i="4"/>
  <c r="S21" i="4"/>
  <c r="U21" i="4"/>
  <c r="S51" i="4"/>
  <c r="U51" i="4"/>
  <c r="U53" i="4"/>
  <c r="S53" i="4"/>
  <c r="W67" i="4" l="1"/>
  <c r="Y67" i="4"/>
  <c r="W71" i="4"/>
  <c r="Y71" i="4"/>
  <c r="W88" i="4"/>
  <c r="Y88" i="4"/>
  <c r="Y36" i="4"/>
  <c r="W36" i="4"/>
  <c r="Y121" i="4"/>
  <c r="W121" i="4"/>
  <c r="Y7" i="4"/>
  <c r="Y15" i="4"/>
  <c r="W15" i="4"/>
  <c r="W102" i="4"/>
  <c r="Y102" i="4"/>
  <c r="W123" i="4"/>
  <c r="Y123" i="4"/>
  <c r="Y22" i="4"/>
  <c r="W22" i="4"/>
  <c r="W72" i="4"/>
  <c r="Y72" i="4"/>
  <c r="Y100" i="4"/>
  <c r="W100" i="4"/>
  <c r="Y98" i="4"/>
  <c r="W98" i="4"/>
  <c r="W53" i="4"/>
  <c r="Y53" i="4"/>
  <c r="W17" i="4"/>
  <c r="Y17" i="4"/>
  <c r="W28" i="4"/>
  <c r="Y28" i="4"/>
  <c r="W51" i="4"/>
  <c r="Y51" i="4"/>
  <c r="Y46" i="4"/>
  <c r="W46" i="4"/>
  <c r="W54" i="4"/>
  <c r="Y54" i="4"/>
  <c r="W96" i="4"/>
  <c r="Y96" i="4"/>
  <c r="W65" i="4"/>
  <c r="Y65" i="4"/>
  <c r="W34" i="4"/>
  <c r="Y34" i="4"/>
  <c r="W106" i="4"/>
  <c r="Y106" i="4"/>
  <c r="W74" i="4"/>
  <c r="Y74" i="4"/>
  <c r="Y80" i="4"/>
  <c r="W80" i="4"/>
  <c r="W58" i="4"/>
  <c r="Y58" i="4"/>
  <c r="Y37" i="4"/>
  <c r="W37" i="4"/>
  <c r="Y11" i="4"/>
  <c r="W11" i="4"/>
  <c r="Y82" i="4"/>
  <c r="W82" i="4"/>
  <c r="Y63" i="4"/>
  <c r="W63" i="4"/>
  <c r="W50" i="4"/>
  <c r="Y50" i="4"/>
  <c r="W47" i="4"/>
  <c r="Y47" i="4"/>
  <c r="W83" i="4"/>
  <c r="Y83" i="4"/>
  <c r="W110" i="4"/>
  <c r="Y110" i="4"/>
  <c r="W105" i="4"/>
  <c r="Y105" i="4"/>
  <c r="W68" i="4"/>
  <c r="Y68" i="4"/>
  <c r="Y13" i="4"/>
  <c r="W13" i="4"/>
  <c r="Y93" i="4"/>
  <c r="W93" i="4"/>
  <c r="W127" i="4"/>
  <c r="Y127" i="4"/>
  <c r="W56" i="4"/>
  <c r="Y56" i="4"/>
  <c r="Y79" i="4"/>
  <c r="W79" i="4"/>
  <c r="W89" i="4"/>
  <c r="Y89" i="4"/>
  <c r="Y109" i="4"/>
  <c r="W109" i="4"/>
  <c r="W38" i="4"/>
  <c r="Y38" i="4"/>
  <c r="W6" i="4"/>
  <c r="Y6" i="4"/>
  <c r="Y78" i="4"/>
  <c r="W78" i="4"/>
  <c r="W52" i="4"/>
  <c r="Y52" i="4"/>
  <c r="W43" i="4"/>
  <c r="Y43" i="4"/>
  <c r="W25" i="4"/>
  <c r="Y25" i="4"/>
  <c r="Y101" i="4"/>
  <c r="W101" i="4"/>
  <c r="W61" i="4"/>
  <c r="Y61" i="4"/>
  <c r="W117" i="4"/>
  <c r="Y117" i="4"/>
  <c r="Y21" i="4"/>
  <c r="W21" i="4"/>
  <c r="Y62" i="4"/>
  <c r="W62" i="4"/>
  <c r="W19" i="4"/>
  <c r="Y19" i="4"/>
  <c r="Y85" i="4"/>
  <c r="W85" i="4"/>
  <c r="W104" i="4"/>
  <c r="Y104" i="4"/>
  <c r="W18" i="4"/>
  <c r="Y18" i="4"/>
  <c r="W107" i="4"/>
  <c r="Y107" i="4"/>
  <c r="W48" i="4"/>
  <c r="Y48" i="4"/>
  <c r="W97" i="4"/>
  <c r="Y97" i="4"/>
  <c r="Y27" i="4"/>
  <c r="W27" i="4"/>
  <c r="Y41" i="4"/>
  <c r="W41" i="4"/>
  <c r="W5" i="4"/>
  <c r="Y5" i="4"/>
  <c r="W125" i="4"/>
  <c r="Y125" i="4"/>
  <c r="W95" i="4"/>
  <c r="Y95" i="4"/>
  <c r="W122" i="4"/>
  <c r="Y122" i="4"/>
  <c r="W66" i="4"/>
  <c r="Y66" i="4"/>
  <c r="W70" i="4"/>
  <c r="Y70" i="4"/>
  <c r="Y81" i="4"/>
  <c r="W81" i="4"/>
  <c r="W33" i="4"/>
  <c r="Y33" i="4"/>
  <c r="Y119" i="4"/>
  <c r="W119" i="4"/>
  <c r="Y91" i="4"/>
  <c r="W91" i="4"/>
  <c r="Y32" i="4"/>
  <c r="W32" i="4"/>
  <c r="Y111" i="4"/>
  <c r="W111" i="4"/>
  <c r="W103" i="4"/>
  <c r="Y103" i="4"/>
  <c r="Y55" i="4"/>
  <c r="W55" i="4"/>
  <c r="Y64" i="4"/>
  <c r="W64" i="4"/>
  <c r="Y118" i="4"/>
  <c r="W118" i="4"/>
  <c r="W42" i="4"/>
  <c r="Y42" i="4"/>
  <c r="Y14" i="4"/>
  <c r="W14" i="4"/>
  <c r="W40" i="4"/>
  <c r="Y40" i="4"/>
  <c r="Y60" i="4"/>
  <c r="W60" i="4"/>
  <c r="Y12" i="4"/>
  <c r="W12" i="4"/>
  <c r="W59" i="4"/>
  <c r="Y59" i="4"/>
  <c r="Y116" i="4"/>
  <c r="W116" i="4"/>
  <c r="Y8" i="4"/>
  <c r="W126" i="4"/>
  <c r="Y126" i="4"/>
  <c r="W84" i="4"/>
  <c r="Y84" i="4"/>
  <c r="W87" i="4"/>
  <c r="Y87" i="4"/>
  <c r="W86" i="4"/>
  <c r="Y86" i="4"/>
  <c r="Y75" i="4"/>
  <c r="W75" i="4"/>
  <c r="W129" i="4"/>
  <c r="Y129" i="4"/>
  <c r="Y29" i="4"/>
  <c r="W29" i="4"/>
  <c r="W120" i="4"/>
  <c r="Y120" i="4"/>
  <c r="W128" i="4"/>
  <c r="Y128" i="4"/>
  <c r="W90" i="4"/>
  <c r="Y90" i="4"/>
  <c r="W35" i="4"/>
  <c r="Y35" i="4"/>
  <c r="W23" i="4"/>
  <c r="Y23" i="4"/>
  <c r="W77" i="4"/>
  <c r="Y77" i="4"/>
  <c r="W57" i="4"/>
  <c r="Y57" i="4"/>
  <c r="Y45" i="4"/>
  <c r="W45" i="4"/>
  <c r="W16" i="4"/>
  <c r="Y16" i="4"/>
  <c r="W112" i="4"/>
  <c r="Y112" i="4"/>
  <c r="Y92" i="4"/>
  <c r="W92" i="4"/>
  <c r="W44" i="4"/>
  <c r="Y44" i="4"/>
  <c r="Y20" i="4"/>
  <c r="W20" i="4"/>
  <c r="Y24" i="4"/>
  <c r="W24" i="4"/>
  <c r="Y26" i="4"/>
  <c r="W26" i="4"/>
  <c r="W108" i="4"/>
  <c r="Y108" i="4"/>
  <c r="W76" i="4"/>
  <c r="Y76" i="4"/>
  <c r="Y115" i="4"/>
  <c r="W115" i="4"/>
  <c r="W99" i="4"/>
  <c r="Y99" i="4"/>
  <c r="W114" i="4"/>
  <c r="Y114" i="4"/>
  <c r="Y69" i="4"/>
  <c r="W69" i="4"/>
  <c r="W124" i="4"/>
  <c r="Y124" i="4"/>
  <c r="W39" i="4"/>
  <c r="Y39" i="4"/>
  <c r="Y49" i="4"/>
  <c r="W49" i="4"/>
  <c r="W113" i="4"/>
  <c r="Y113" i="4"/>
  <c r="W31" i="4"/>
  <c r="Y31" i="4"/>
  <c r="Y9" i="4"/>
  <c r="W30" i="4"/>
  <c r="Y30" i="4"/>
  <c r="W73" i="4"/>
  <c r="Y73" i="4"/>
  <c r="Y94" i="4"/>
  <c r="W94" i="4"/>
  <c r="Y10" i="4"/>
  <c r="AC26" i="4" l="1"/>
  <c r="AA26" i="4"/>
  <c r="AC103" i="4"/>
  <c r="AA103" i="4"/>
  <c r="AA96" i="4"/>
  <c r="AC96" i="4"/>
  <c r="AA126" i="4"/>
  <c r="AC126" i="4"/>
  <c r="AC48" i="4"/>
  <c r="AA48" i="4"/>
  <c r="AC28" i="4"/>
  <c r="AA28" i="4"/>
  <c r="AA127" i="4"/>
  <c r="AC127" i="4"/>
  <c r="AC66" i="4"/>
  <c r="AA66" i="4"/>
  <c r="AA5" i="4"/>
  <c r="AC5" i="4"/>
  <c r="AA43" i="4"/>
  <c r="AC43" i="4"/>
  <c r="AA38" i="4"/>
  <c r="AC38" i="4"/>
  <c r="AC47" i="4"/>
  <c r="AA47" i="4"/>
  <c r="AC10" i="4"/>
  <c r="AA31" i="4"/>
  <c r="AC31" i="4"/>
  <c r="AC77" i="4"/>
  <c r="AA77" i="4"/>
  <c r="AC85" i="4"/>
  <c r="AA85" i="4"/>
  <c r="AC36" i="4"/>
  <c r="AA36" i="4"/>
  <c r="AA75" i="4"/>
  <c r="AC75" i="4"/>
  <c r="AA122" i="4"/>
  <c r="AC122" i="4"/>
  <c r="AC61" i="4"/>
  <c r="AA61" i="4"/>
  <c r="AC105" i="4"/>
  <c r="AA105" i="4"/>
  <c r="AA72" i="4"/>
  <c r="AC72" i="4"/>
  <c r="AA94" i="4"/>
  <c r="AC94" i="4"/>
  <c r="AC76" i="4"/>
  <c r="AA76" i="4"/>
  <c r="AC120" i="4"/>
  <c r="AA120" i="4"/>
  <c r="AA60" i="4"/>
  <c r="AC60" i="4"/>
  <c r="AA95" i="4"/>
  <c r="AC95" i="4"/>
  <c r="AC18" i="4"/>
  <c r="AA18" i="4"/>
  <c r="AA110" i="4"/>
  <c r="AC110" i="4"/>
  <c r="AC44" i="4"/>
  <c r="AA44" i="4"/>
  <c r="AA116" i="4"/>
  <c r="AC116" i="4"/>
  <c r="AC81" i="4"/>
  <c r="AA81" i="4"/>
  <c r="AA101" i="4"/>
  <c r="AC101" i="4"/>
  <c r="AC9" i="4"/>
  <c r="AC92" i="4"/>
  <c r="AA92" i="4"/>
  <c r="AA42" i="4"/>
  <c r="AC42" i="4"/>
  <c r="AA56" i="4"/>
  <c r="AC56" i="4"/>
  <c r="AA74" i="4"/>
  <c r="AC74" i="4"/>
  <c r="AC124" i="4"/>
  <c r="AA124" i="4"/>
  <c r="AC112" i="4"/>
  <c r="AA112" i="4"/>
  <c r="AC11" i="4"/>
  <c r="AA115" i="4"/>
  <c r="AC115" i="4"/>
  <c r="AA33" i="4"/>
  <c r="AC33" i="4"/>
  <c r="AC19" i="4"/>
  <c r="AA19" i="4"/>
  <c r="AC52" i="4"/>
  <c r="AA52" i="4"/>
  <c r="AA50" i="4"/>
  <c r="AC50" i="4"/>
  <c r="AA54" i="4"/>
  <c r="AC54" i="4"/>
  <c r="AA17" i="4"/>
  <c r="AC17" i="4"/>
  <c r="AA113" i="4"/>
  <c r="AC113" i="4"/>
  <c r="AC23" i="4"/>
  <c r="AA23" i="4"/>
  <c r="AA118" i="4"/>
  <c r="AC118" i="4"/>
  <c r="AC37" i="4"/>
  <c r="AA37" i="4"/>
  <c r="AC69" i="4"/>
  <c r="AA69" i="4"/>
  <c r="AA20" i="4"/>
  <c r="AC20" i="4"/>
  <c r="AC89" i="4"/>
  <c r="AA89" i="4"/>
  <c r="AC34" i="4"/>
  <c r="AA34" i="4"/>
  <c r="AC53" i="4"/>
  <c r="AA53" i="4"/>
  <c r="AC7" i="4"/>
  <c r="AA7" i="4"/>
  <c r="AA114" i="4"/>
  <c r="AC114" i="4"/>
  <c r="AA87" i="4"/>
  <c r="AC87" i="4"/>
  <c r="AC64" i="4"/>
  <c r="AA64" i="4"/>
  <c r="AA32" i="4"/>
  <c r="AC32" i="4"/>
  <c r="AA27" i="4"/>
  <c r="AC27" i="4"/>
  <c r="AA46" i="4"/>
  <c r="AC46" i="4"/>
  <c r="AA30" i="4"/>
  <c r="AC30" i="4"/>
  <c r="AC29" i="4"/>
  <c r="AA29" i="4"/>
  <c r="AA59" i="4"/>
  <c r="AC59" i="4"/>
  <c r="AC70" i="4"/>
  <c r="AA70" i="4"/>
  <c r="AA125" i="4"/>
  <c r="AC125" i="4"/>
  <c r="AC97" i="4"/>
  <c r="AA97" i="4"/>
  <c r="AC104" i="4"/>
  <c r="AA104" i="4"/>
  <c r="AC25" i="4"/>
  <c r="AA25" i="4"/>
  <c r="AA6" i="4"/>
  <c r="AC6" i="4"/>
  <c r="AC83" i="4"/>
  <c r="AA83" i="4"/>
  <c r="AC65" i="4"/>
  <c r="AA65" i="4"/>
  <c r="AA51" i="4"/>
  <c r="AC51" i="4"/>
  <c r="AA123" i="4"/>
  <c r="AC123" i="4"/>
  <c r="AC67" i="4"/>
  <c r="AA67" i="4"/>
  <c r="AC117" i="4"/>
  <c r="AA117" i="4"/>
  <c r="AC68" i="4"/>
  <c r="AA68" i="4"/>
  <c r="AA102" i="4"/>
  <c r="AC102" i="4"/>
  <c r="AA128" i="4"/>
  <c r="AC128" i="4"/>
  <c r="AC12" i="4"/>
  <c r="AA12" i="4"/>
  <c r="AA119" i="4"/>
  <c r="AC119" i="4"/>
  <c r="AA100" i="4"/>
  <c r="AC100" i="4"/>
  <c r="AC24" i="4"/>
  <c r="AA24" i="4"/>
  <c r="AA107" i="4"/>
  <c r="AC107" i="4"/>
  <c r="AC106" i="4"/>
  <c r="AA106" i="4"/>
  <c r="AA88" i="4"/>
  <c r="AC88" i="4"/>
  <c r="AA16" i="4"/>
  <c r="AC16" i="4"/>
  <c r="AC86" i="4"/>
  <c r="AA86" i="4"/>
  <c r="AC8" i="4"/>
  <c r="AA111" i="4"/>
  <c r="AC111" i="4"/>
  <c r="AA41" i="4"/>
  <c r="AC41" i="4"/>
  <c r="AA109" i="4"/>
  <c r="AC109" i="4"/>
  <c r="AC15" i="4"/>
  <c r="AA15" i="4"/>
  <c r="AC73" i="4"/>
  <c r="AA73" i="4"/>
  <c r="AA40" i="4"/>
  <c r="AC40" i="4"/>
  <c r="AA58" i="4"/>
  <c r="AC58" i="4"/>
  <c r="AA71" i="4"/>
  <c r="AC71" i="4"/>
  <c r="AC108" i="4"/>
  <c r="AA108" i="4"/>
  <c r="AC35" i="4"/>
  <c r="AA35" i="4"/>
  <c r="AA62" i="4"/>
  <c r="AC62" i="4"/>
  <c r="AA78" i="4"/>
  <c r="AC78" i="4"/>
  <c r="AA93" i="4"/>
  <c r="AC93" i="4"/>
  <c r="AC63" i="4"/>
  <c r="AA63" i="4"/>
  <c r="AA22" i="4"/>
  <c r="AC22" i="4"/>
  <c r="AA49" i="4"/>
  <c r="AC49" i="4"/>
  <c r="AA45" i="4"/>
  <c r="AC45" i="4"/>
  <c r="AC39" i="4"/>
  <c r="AA39" i="4"/>
  <c r="AC99" i="4"/>
  <c r="AA99" i="4"/>
  <c r="AA57" i="4"/>
  <c r="AC57" i="4"/>
  <c r="AA90" i="4"/>
  <c r="AC90" i="4"/>
  <c r="AC129" i="4"/>
  <c r="AA129" i="4"/>
  <c r="AC84" i="4"/>
  <c r="AA84" i="4"/>
  <c r="AC14" i="4"/>
  <c r="AA14" i="4"/>
  <c r="AA55" i="4"/>
  <c r="AC55" i="4"/>
  <c r="AC91" i="4"/>
  <c r="AA91" i="4"/>
  <c r="AC21" i="4"/>
  <c r="AA21" i="4"/>
  <c r="AC79" i="4"/>
  <c r="AA79" i="4"/>
  <c r="AC13" i="4"/>
  <c r="AA13" i="4"/>
  <c r="AC82" i="4"/>
  <c r="AA82" i="4"/>
  <c r="AC80" i="4"/>
  <c r="AA80" i="4"/>
  <c r="AC98" i="4"/>
  <c r="AA98" i="4"/>
  <c r="AA121" i="4"/>
  <c r="AC121" i="4"/>
  <c r="AE25" i="4" l="1"/>
  <c r="AG25" i="4"/>
  <c r="AE112" i="4"/>
  <c r="AG112" i="4"/>
  <c r="AE38" i="4"/>
  <c r="AG38" i="4"/>
  <c r="AE22" i="4"/>
  <c r="AG22" i="4"/>
  <c r="AE54" i="4"/>
  <c r="AG54" i="4"/>
  <c r="AG51" i="4"/>
  <c r="AE51" i="4"/>
  <c r="AE42" i="4"/>
  <c r="AG42" i="4"/>
  <c r="AE68" i="4"/>
  <c r="AG68" i="4"/>
  <c r="AE34" i="4"/>
  <c r="AG34" i="4"/>
  <c r="AG85" i="4"/>
  <c r="AE85" i="4"/>
  <c r="AE118" i="4"/>
  <c r="AG118" i="4"/>
  <c r="AG84" i="4"/>
  <c r="AE84" i="4"/>
  <c r="AE103" i="4"/>
  <c r="AG103" i="4"/>
  <c r="AG78" i="4"/>
  <c r="AE78" i="4"/>
  <c r="AE119" i="4"/>
  <c r="AG119" i="4"/>
  <c r="AG46" i="4"/>
  <c r="AE46" i="4"/>
  <c r="AG15" i="4"/>
  <c r="AE15" i="4"/>
  <c r="AE8" i="4"/>
  <c r="AG8" i="4"/>
  <c r="AG37" i="4"/>
  <c r="AE37" i="4"/>
  <c r="AE19" i="4"/>
  <c r="AG19" i="4"/>
  <c r="AG76" i="4"/>
  <c r="AE76" i="4"/>
  <c r="AG127" i="4"/>
  <c r="AE127" i="4"/>
  <c r="AG109" i="4"/>
  <c r="AG114" i="4"/>
  <c r="AE114" i="4"/>
  <c r="AE33" i="4"/>
  <c r="AG33" i="4"/>
  <c r="AG121" i="4"/>
  <c r="AG116" i="4"/>
  <c r="AE116" i="4"/>
  <c r="AG122" i="4"/>
  <c r="AE122" i="4"/>
  <c r="AG21" i="4"/>
  <c r="AE21" i="4"/>
  <c r="AG86" i="4"/>
  <c r="AE86" i="4"/>
  <c r="AG117" i="4"/>
  <c r="AE117" i="4"/>
  <c r="AE89" i="4"/>
  <c r="AG89" i="4"/>
  <c r="AE124" i="4"/>
  <c r="AG124" i="4"/>
  <c r="AG77" i="4"/>
  <c r="AE77" i="4"/>
  <c r="AE43" i="4"/>
  <c r="AG43" i="4"/>
  <c r="AG20" i="4"/>
  <c r="AE20" i="4"/>
  <c r="AG50" i="4"/>
  <c r="AE50" i="4"/>
  <c r="AE60" i="4"/>
  <c r="AG60" i="4"/>
  <c r="AG31" i="4"/>
  <c r="AE31" i="4"/>
  <c r="AG82" i="4"/>
  <c r="AE82" i="4"/>
  <c r="AE63" i="4"/>
  <c r="AG63" i="4"/>
  <c r="AE24" i="4"/>
  <c r="AG24" i="4"/>
  <c r="AG67" i="4"/>
  <c r="AE67" i="4"/>
  <c r="AE29" i="4"/>
  <c r="AG29" i="4"/>
  <c r="AE47" i="4"/>
  <c r="AG7" i="4"/>
  <c r="AE7" i="4"/>
  <c r="AG23" i="4"/>
  <c r="AE23" i="4"/>
  <c r="AG9" i="4"/>
  <c r="AE44" i="4"/>
  <c r="AG44" i="4"/>
  <c r="AE5" i="4"/>
  <c r="AG5" i="4"/>
  <c r="AG49" i="4"/>
  <c r="AE49" i="4"/>
  <c r="AE66" i="4"/>
  <c r="AG66" i="4"/>
  <c r="AE79" i="4"/>
  <c r="AG79" i="4"/>
  <c r="AG14" i="4"/>
  <c r="AE14" i="4"/>
  <c r="AE106" i="4"/>
  <c r="AG106" i="4"/>
  <c r="AG18" i="4"/>
  <c r="AE18" i="4"/>
  <c r="AE62" i="4"/>
  <c r="AG62" i="4"/>
  <c r="AE107" i="4"/>
  <c r="AG107" i="4"/>
  <c r="AE94" i="4"/>
  <c r="AG94" i="4"/>
  <c r="AE80" i="4"/>
  <c r="AG80" i="4"/>
  <c r="AG12" i="4"/>
  <c r="AE104" i="4"/>
  <c r="AG104" i="4"/>
  <c r="AE92" i="4"/>
  <c r="AG92" i="4"/>
  <c r="AE40" i="4"/>
  <c r="AG40" i="4"/>
  <c r="AG16" i="4"/>
  <c r="AE16" i="4"/>
  <c r="AG32" i="4"/>
  <c r="AE32" i="4"/>
  <c r="AG115" i="4"/>
  <c r="AE115" i="4"/>
  <c r="AE72" i="4"/>
  <c r="AG72" i="4"/>
  <c r="AG91" i="4"/>
  <c r="AE91" i="4"/>
  <c r="AE39" i="4"/>
  <c r="AG39" i="4"/>
  <c r="AE83" i="4"/>
  <c r="AG83" i="4"/>
  <c r="AE121" i="4"/>
  <c r="AE90" i="4"/>
  <c r="AG90" i="4"/>
  <c r="AG93" i="4"/>
  <c r="AE93" i="4"/>
  <c r="AG88" i="4"/>
  <c r="AE88" i="4"/>
  <c r="AG102" i="4"/>
  <c r="AE102" i="4"/>
  <c r="AE123" i="4"/>
  <c r="AG123" i="4"/>
  <c r="AE6" i="4"/>
  <c r="AG6" i="4"/>
  <c r="AE30" i="4"/>
  <c r="AG30" i="4"/>
  <c r="AE113" i="4"/>
  <c r="AG113" i="4"/>
  <c r="AG56" i="4"/>
  <c r="AE56" i="4"/>
  <c r="AG101" i="4"/>
  <c r="AE101" i="4"/>
  <c r="AG110" i="4"/>
  <c r="AE110" i="4"/>
  <c r="AG10" i="4"/>
  <c r="AE10" i="4"/>
  <c r="AE48" i="4"/>
  <c r="AG48" i="4"/>
  <c r="AG26" i="4"/>
  <c r="AE26" i="4"/>
  <c r="AG57" i="4"/>
  <c r="AE57" i="4"/>
  <c r="AE71" i="4"/>
  <c r="AG71" i="4"/>
  <c r="AG87" i="4"/>
  <c r="AE87" i="4"/>
  <c r="AG17" i="4"/>
  <c r="AE17" i="4"/>
  <c r="AG47" i="4"/>
  <c r="AE98" i="4"/>
  <c r="AG98" i="4"/>
  <c r="AE70" i="4"/>
  <c r="AG70" i="4"/>
  <c r="AE81" i="4"/>
  <c r="AG81" i="4"/>
  <c r="AE61" i="4"/>
  <c r="AG61" i="4"/>
  <c r="AE96" i="4"/>
  <c r="AG96" i="4"/>
  <c r="AE58" i="4"/>
  <c r="AG58" i="4"/>
  <c r="AG59" i="4"/>
  <c r="AE59" i="4"/>
  <c r="AG27" i="4"/>
  <c r="AE27" i="4"/>
  <c r="AG95" i="4"/>
  <c r="AE95" i="4"/>
  <c r="AG99" i="4"/>
  <c r="AE99" i="4"/>
  <c r="AE109" i="4"/>
  <c r="AE65" i="4"/>
  <c r="AG65" i="4"/>
  <c r="AG41" i="4"/>
  <c r="AE41" i="4"/>
  <c r="AG128" i="4"/>
  <c r="AE128" i="4"/>
  <c r="AG74" i="4"/>
  <c r="AE74" i="4"/>
  <c r="AE75" i="4"/>
  <c r="AG75" i="4"/>
  <c r="AG28" i="4"/>
  <c r="AE28" i="4"/>
  <c r="AE129" i="4"/>
  <c r="AG129" i="4"/>
  <c r="AE35" i="4"/>
  <c r="AG35" i="4"/>
  <c r="AE97" i="4"/>
  <c r="AG97" i="4"/>
  <c r="AE55" i="4"/>
  <c r="AG55" i="4"/>
  <c r="AG45" i="4"/>
  <c r="AE45" i="4"/>
  <c r="AE111" i="4"/>
  <c r="AG111" i="4"/>
  <c r="AG100" i="4"/>
  <c r="AE100" i="4"/>
  <c r="AE125" i="4"/>
  <c r="AG125" i="4"/>
  <c r="AG13" i="4"/>
  <c r="AE108" i="4"/>
  <c r="AG108" i="4"/>
  <c r="AE73" i="4"/>
  <c r="AG73" i="4"/>
  <c r="AG64" i="4"/>
  <c r="AE64" i="4"/>
  <c r="AG53" i="4"/>
  <c r="AE53" i="4"/>
  <c r="AG69" i="4"/>
  <c r="AE69" i="4"/>
  <c r="AG52" i="4"/>
  <c r="AE52" i="4"/>
  <c r="AG11" i="4"/>
  <c r="AG120" i="4"/>
  <c r="AE120" i="4"/>
  <c r="AE105" i="4"/>
  <c r="AG105" i="4"/>
  <c r="AE36" i="4"/>
  <c r="AG36" i="4"/>
  <c r="AG126" i="4"/>
  <c r="AE126" i="4"/>
  <c r="AK75" i="4" l="1"/>
  <c r="AI75" i="4"/>
  <c r="AI100" i="4"/>
  <c r="AK100" i="4"/>
  <c r="AI44" i="4"/>
  <c r="AK44" i="4"/>
  <c r="AI84" i="4"/>
  <c r="AK84" i="4"/>
  <c r="AI59" i="4"/>
  <c r="AK59" i="4"/>
  <c r="AK73" i="4"/>
  <c r="AI73" i="4"/>
  <c r="AI27" i="4"/>
  <c r="AK27" i="4"/>
  <c r="AK19" i="4"/>
  <c r="AI19" i="4"/>
  <c r="AK101" i="4"/>
  <c r="AI101" i="4"/>
  <c r="AK46" i="4"/>
  <c r="AI46" i="4"/>
  <c r="AK123" i="4"/>
  <c r="AI123" i="4"/>
  <c r="AK118" i="4"/>
  <c r="AI118" i="4"/>
  <c r="AK32" i="4"/>
  <c r="AI32" i="4"/>
  <c r="AK14" i="4"/>
  <c r="AK63" i="4"/>
  <c r="AI63" i="4"/>
  <c r="AI36" i="4"/>
  <c r="AK36" i="4"/>
  <c r="AI81" i="4"/>
  <c r="AK81" i="4"/>
  <c r="AK93" i="4"/>
  <c r="AI93" i="4"/>
  <c r="AK62" i="4"/>
  <c r="AI62" i="4"/>
  <c r="AI21" i="4"/>
  <c r="AK21" i="4"/>
  <c r="AK69" i="4"/>
  <c r="AI69" i="4"/>
  <c r="AI58" i="4"/>
  <c r="AK58" i="4"/>
  <c r="AK80" i="4"/>
  <c r="AI80" i="4"/>
  <c r="AI82" i="4"/>
  <c r="AK82" i="4"/>
  <c r="AI109" i="4"/>
  <c r="AK129" i="4"/>
  <c r="AI129" i="4"/>
  <c r="AI53" i="4"/>
  <c r="AK53" i="4"/>
  <c r="AI128" i="4"/>
  <c r="AK128" i="4"/>
  <c r="AI98" i="4"/>
  <c r="AK98" i="4"/>
  <c r="AK10" i="4"/>
  <c r="AK83" i="4"/>
  <c r="AI83" i="4"/>
  <c r="AK94" i="4"/>
  <c r="AI94" i="4"/>
  <c r="AK67" i="4"/>
  <c r="AI67" i="4"/>
  <c r="AK117" i="4"/>
  <c r="AI117" i="4"/>
  <c r="AI127" i="4"/>
  <c r="AK127" i="4"/>
  <c r="AK109" i="4"/>
  <c r="AK85" i="4"/>
  <c r="AI85" i="4"/>
  <c r="AI51" i="4"/>
  <c r="AK51" i="4"/>
  <c r="AI65" i="4"/>
  <c r="AI7" i="4"/>
  <c r="AK7" i="4"/>
  <c r="AK68" i="4"/>
  <c r="AI68" i="4"/>
  <c r="AK26" i="4"/>
  <c r="AI26" i="4"/>
  <c r="AK111" i="4"/>
  <c r="AI111" i="4"/>
  <c r="AK35" i="4"/>
  <c r="AI35" i="4"/>
  <c r="AK48" i="4"/>
  <c r="AI48" i="4"/>
  <c r="AI91" i="4"/>
  <c r="AK91" i="4"/>
  <c r="AK12" i="4"/>
  <c r="AI29" i="4"/>
  <c r="AK29" i="4"/>
  <c r="AI114" i="4"/>
  <c r="AK114" i="4"/>
  <c r="AK42" i="4"/>
  <c r="AI42" i="4"/>
  <c r="AK105" i="4"/>
  <c r="AI105" i="4"/>
  <c r="AI74" i="4"/>
  <c r="AK74" i="4"/>
  <c r="AK70" i="4"/>
  <c r="AI70" i="4"/>
  <c r="AI40" i="4"/>
  <c r="AK40" i="4"/>
  <c r="AI20" i="4"/>
  <c r="AK20" i="4"/>
  <c r="AK122" i="4"/>
  <c r="AI122" i="4"/>
  <c r="AI37" i="4"/>
  <c r="AK37" i="4"/>
  <c r="AK99" i="4"/>
  <c r="AI99" i="4"/>
  <c r="AI71" i="4"/>
  <c r="AK71" i="4"/>
  <c r="AI113" i="4"/>
  <c r="AK113" i="4"/>
  <c r="AK18" i="4"/>
  <c r="AI18" i="4"/>
  <c r="AI9" i="4"/>
  <c r="AK9" i="4"/>
  <c r="AK8" i="4"/>
  <c r="AI8" i="4"/>
  <c r="AI112" i="4"/>
  <c r="AK112" i="4"/>
  <c r="AK13" i="4"/>
  <c r="AI45" i="4"/>
  <c r="AK45" i="4"/>
  <c r="AK102" i="4"/>
  <c r="AI102" i="4"/>
  <c r="AK92" i="4"/>
  <c r="AI55" i="4"/>
  <c r="AK55" i="4"/>
  <c r="AK30" i="4"/>
  <c r="AI30" i="4"/>
  <c r="AI49" i="4"/>
  <c r="AK49" i="4"/>
  <c r="AK23" i="4"/>
  <c r="AI23" i="4"/>
  <c r="AK24" i="4"/>
  <c r="AI24" i="4"/>
  <c r="AK121" i="4"/>
  <c r="AI121" i="4"/>
  <c r="AI103" i="4"/>
  <c r="AK103" i="4"/>
  <c r="AI34" i="4"/>
  <c r="AK34" i="4"/>
  <c r="AK54" i="4"/>
  <c r="AI54" i="4"/>
  <c r="AK25" i="4"/>
  <c r="AI25" i="4"/>
  <c r="AK126" i="4"/>
  <c r="AI126" i="4"/>
  <c r="AI97" i="4"/>
  <c r="AK97" i="4"/>
  <c r="AI6" i="4"/>
  <c r="AK6" i="4"/>
  <c r="AI124" i="4"/>
  <c r="AK124" i="4"/>
  <c r="AI22" i="4"/>
  <c r="AK22" i="4"/>
  <c r="AI52" i="4"/>
  <c r="AK52" i="4"/>
  <c r="AK17" i="4"/>
  <c r="AI17" i="4"/>
  <c r="AI79" i="4"/>
  <c r="AK79" i="4"/>
  <c r="AK50" i="4"/>
  <c r="AI50" i="4"/>
  <c r="AI108" i="4"/>
  <c r="AK108" i="4"/>
  <c r="AI90" i="4"/>
  <c r="AK90" i="4"/>
  <c r="AK16" i="4"/>
  <c r="AI16" i="4"/>
  <c r="AK89" i="4"/>
  <c r="AI89" i="4"/>
  <c r="AI119" i="4"/>
  <c r="AK119" i="4"/>
  <c r="AK38" i="4"/>
  <c r="AI38" i="4"/>
  <c r="AI87" i="4"/>
  <c r="AK87" i="4"/>
  <c r="AK56" i="4"/>
  <c r="AI56" i="4"/>
  <c r="AK72" i="4"/>
  <c r="AI72" i="4"/>
  <c r="AK66" i="4"/>
  <c r="AI66" i="4"/>
  <c r="AI43" i="4"/>
  <c r="AK43" i="4"/>
  <c r="AK96" i="4"/>
  <c r="AI96" i="4"/>
  <c r="AK106" i="4"/>
  <c r="AI106" i="4"/>
  <c r="AK31" i="4"/>
  <c r="AI31" i="4"/>
  <c r="AI116" i="4"/>
  <c r="AK116" i="4"/>
  <c r="AK78" i="4"/>
  <c r="AI78" i="4"/>
  <c r="AI120" i="4"/>
  <c r="AK120" i="4"/>
  <c r="AK125" i="4"/>
  <c r="AI125" i="4"/>
  <c r="AI95" i="4"/>
  <c r="AK95" i="4"/>
  <c r="AK115" i="4"/>
  <c r="AI115" i="4"/>
  <c r="AK60" i="4"/>
  <c r="AI60" i="4"/>
  <c r="AI11" i="4"/>
  <c r="AK11" i="4"/>
  <c r="AI64" i="4"/>
  <c r="AK64" i="4"/>
  <c r="AK65" i="4"/>
  <c r="AK28" i="4"/>
  <c r="AI28" i="4"/>
  <c r="AI41" i="4"/>
  <c r="AK41" i="4"/>
  <c r="AI92" i="4"/>
  <c r="AK61" i="4"/>
  <c r="AI61" i="4"/>
  <c r="AK47" i="4"/>
  <c r="AI47" i="4"/>
  <c r="AI57" i="4"/>
  <c r="AK57" i="4"/>
  <c r="AK110" i="4"/>
  <c r="AI110" i="4"/>
  <c r="AK88" i="4"/>
  <c r="AI88" i="4"/>
  <c r="AI39" i="4"/>
  <c r="AK39" i="4"/>
  <c r="AI104" i="4"/>
  <c r="AK104" i="4"/>
  <c r="AI107" i="4"/>
  <c r="AK107" i="4"/>
  <c r="AI5" i="4"/>
  <c r="AK5" i="4"/>
  <c r="AK77" i="4"/>
  <c r="AI77" i="4"/>
  <c r="AK86" i="4"/>
  <c r="AI86" i="4"/>
  <c r="AI33" i="4"/>
  <c r="AK33" i="4"/>
  <c r="AK76" i="4"/>
  <c r="AI76" i="4"/>
  <c r="AK15" i="4"/>
  <c r="AO116" i="4" l="1"/>
  <c r="AM116" i="4"/>
  <c r="AM37" i="4"/>
  <c r="AO37" i="4"/>
  <c r="AM76" i="4"/>
  <c r="AO76" i="4"/>
  <c r="AM94" i="4"/>
  <c r="AO94" i="4"/>
  <c r="AO127" i="4"/>
  <c r="AM127" i="4"/>
  <c r="AO64" i="4"/>
  <c r="AM64" i="4"/>
  <c r="AM87" i="4"/>
  <c r="AO87" i="4"/>
  <c r="AM79" i="4"/>
  <c r="AO79" i="4"/>
  <c r="AM128" i="4"/>
  <c r="AO128" i="4"/>
  <c r="AM61" i="4"/>
  <c r="AO61" i="4"/>
  <c r="AO16" i="4"/>
  <c r="AO25" i="4"/>
  <c r="AM25" i="4"/>
  <c r="AO13" i="4"/>
  <c r="AO70" i="4"/>
  <c r="AM70" i="4"/>
  <c r="AO68" i="4"/>
  <c r="AM68" i="4"/>
  <c r="AM27" i="4"/>
  <c r="AO27" i="4"/>
  <c r="AM33" i="4"/>
  <c r="AO33" i="4"/>
  <c r="AO113" i="4"/>
  <c r="AM113" i="4"/>
  <c r="AO29" i="4"/>
  <c r="AM29" i="4"/>
  <c r="AM53" i="4"/>
  <c r="AO53" i="4"/>
  <c r="AO123" i="4"/>
  <c r="AM123" i="4"/>
  <c r="AM110" i="4"/>
  <c r="AO110" i="4"/>
  <c r="AO66" i="4"/>
  <c r="AM66" i="4"/>
  <c r="AO17" i="4"/>
  <c r="AM17" i="4"/>
  <c r="AM24" i="4"/>
  <c r="AO24" i="4"/>
  <c r="AO122" i="4"/>
  <c r="AM122" i="4"/>
  <c r="AO58" i="4"/>
  <c r="AM58" i="4"/>
  <c r="AO104" i="4"/>
  <c r="AM104" i="4"/>
  <c r="AO120" i="4"/>
  <c r="AM120" i="4"/>
  <c r="AM108" i="4"/>
  <c r="AO108" i="4"/>
  <c r="AM34" i="4"/>
  <c r="AO34" i="4"/>
  <c r="AO93" i="4"/>
  <c r="AM93" i="4"/>
  <c r="AO46" i="4"/>
  <c r="AM46" i="4"/>
  <c r="AO106" i="4"/>
  <c r="AM106" i="4"/>
  <c r="AM117" i="4"/>
  <c r="AO117" i="4"/>
  <c r="AO5" i="4"/>
  <c r="AM5" i="4"/>
  <c r="AM95" i="4"/>
  <c r="AO95" i="4"/>
  <c r="AM114" i="4"/>
  <c r="AO114" i="4"/>
  <c r="AM85" i="4"/>
  <c r="AO85" i="4"/>
  <c r="AM118" i="4"/>
  <c r="AO118" i="4"/>
  <c r="AM121" i="4"/>
  <c r="AO121" i="4"/>
  <c r="AO18" i="4"/>
  <c r="AM18" i="4"/>
  <c r="AO109" i="4"/>
  <c r="AM109" i="4"/>
  <c r="AO11" i="4"/>
  <c r="AO6" i="4"/>
  <c r="AM6" i="4"/>
  <c r="AO112" i="4"/>
  <c r="AM112" i="4"/>
  <c r="AM74" i="4"/>
  <c r="AO74" i="4"/>
  <c r="AO62" i="4"/>
  <c r="AM62" i="4"/>
  <c r="AO41" i="4"/>
  <c r="AM41" i="4"/>
  <c r="AM31" i="4"/>
  <c r="AO31" i="4"/>
  <c r="AO38" i="4"/>
  <c r="AM38" i="4"/>
  <c r="AM35" i="4"/>
  <c r="AO35" i="4"/>
  <c r="AO119" i="4"/>
  <c r="AM119" i="4"/>
  <c r="AM52" i="4"/>
  <c r="AO52" i="4"/>
  <c r="AM71" i="4"/>
  <c r="AO71" i="4"/>
  <c r="AO10" i="4"/>
  <c r="AM10" i="4"/>
  <c r="AM73" i="4"/>
  <c r="AO73" i="4"/>
  <c r="AO86" i="4"/>
  <c r="AM86" i="4"/>
  <c r="AO60" i="4"/>
  <c r="AM60" i="4"/>
  <c r="AO72" i="4"/>
  <c r="AM72" i="4"/>
  <c r="AO23" i="4"/>
  <c r="AM23" i="4"/>
  <c r="AM8" i="4"/>
  <c r="AO8" i="4"/>
  <c r="AO51" i="4"/>
  <c r="AM51" i="4"/>
  <c r="AO28" i="4"/>
  <c r="AM28" i="4"/>
  <c r="AM49" i="4"/>
  <c r="AO49" i="4"/>
  <c r="AM91" i="4"/>
  <c r="AO91" i="4"/>
  <c r="AO98" i="4"/>
  <c r="AM98" i="4"/>
  <c r="AO69" i="4"/>
  <c r="AM69" i="4"/>
  <c r="AM32" i="4"/>
  <c r="AO32" i="4"/>
  <c r="AM101" i="4"/>
  <c r="AO101" i="4"/>
  <c r="AO75" i="4"/>
  <c r="AM75" i="4"/>
  <c r="AO43" i="4"/>
  <c r="AM43" i="4"/>
  <c r="AO124" i="4"/>
  <c r="AM124" i="4"/>
  <c r="AM19" i="4"/>
  <c r="AO19" i="4"/>
  <c r="AO88" i="4"/>
  <c r="AM88" i="4"/>
  <c r="AO30" i="4"/>
  <c r="AM30" i="4"/>
  <c r="AM48" i="4"/>
  <c r="AO48" i="4"/>
  <c r="AM44" i="4"/>
  <c r="AO44" i="4"/>
  <c r="AM107" i="4"/>
  <c r="AO107" i="4"/>
  <c r="AO90" i="4"/>
  <c r="AM90" i="4"/>
  <c r="AM55" i="4"/>
  <c r="AO55" i="4"/>
  <c r="AO7" i="4"/>
  <c r="AM7" i="4"/>
  <c r="AM80" i="4"/>
  <c r="AO80" i="4"/>
  <c r="AM63" i="4"/>
  <c r="AO63" i="4"/>
  <c r="AO125" i="4"/>
  <c r="AM125" i="4"/>
  <c r="AO54" i="4"/>
  <c r="AM54" i="4"/>
  <c r="AM83" i="4"/>
  <c r="AO83" i="4"/>
  <c r="AO100" i="4"/>
  <c r="AM100" i="4"/>
  <c r="AM57" i="4"/>
  <c r="AO57" i="4"/>
  <c r="AM97" i="4"/>
  <c r="AO97" i="4"/>
  <c r="AO92" i="4"/>
  <c r="AM92" i="4"/>
  <c r="AO20" i="4"/>
  <c r="AM20" i="4"/>
  <c r="AO12" i="4"/>
  <c r="AM12" i="4"/>
  <c r="AO14" i="4"/>
  <c r="AM105" i="4"/>
  <c r="AO105" i="4"/>
  <c r="AM111" i="4"/>
  <c r="AO111" i="4"/>
  <c r="AM129" i="4"/>
  <c r="AO129" i="4"/>
  <c r="AO81" i="4"/>
  <c r="AM81" i="4"/>
  <c r="AM59" i="4"/>
  <c r="AO59" i="4"/>
  <c r="AO39" i="4"/>
  <c r="AM39" i="4"/>
  <c r="AO22" i="4"/>
  <c r="AM22" i="4"/>
  <c r="AM103" i="4"/>
  <c r="AO103" i="4"/>
  <c r="AM102" i="4"/>
  <c r="AO102" i="4"/>
  <c r="AM9" i="4"/>
  <c r="AO9" i="4"/>
  <c r="AM40" i="4"/>
  <c r="AO40" i="4"/>
  <c r="AO15" i="4"/>
  <c r="AO77" i="4"/>
  <c r="AM77" i="4"/>
  <c r="AM47" i="4"/>
  <c r="AO47" i="4"/>
  <c r="AO65" i="4"/>
  <c r="AM65" i="4"/>
  <c r="AM115" i="4"/>
  <c r="AO115" i="4"/>
  <c r="AM78" i="4"/>
  <c r="AO78" i="4"/>
  <c r="AM96" i="4"/>
  <c r="AO96" i="4"/>
  <c r="AM56" i="4"/>
  <c r="AO56" i="4"/>
  <c r="AO89" i="4"/>
  <c r="AM89" i="4"/>
  <c r="AO50" i="4"/>
  <c r="AM50" i="4"/>
  <c r="AM126" i="4"/>
  <c r="AO126" i="4"/>
  <c r="AO45" i="4"/>
  <c r="AM45" i="4"/>
  <c r="AM99" i="4"/>
  <c r="AO99" i="4"/>
  <c r="AO42" i="4"/>
  <c r="AM42" i="4"/>
  <c r="AO26" i="4"/>
  <c r="AM26" i="4"/>
  <c r="AM67" i="4"/>
  <c r="AO67" i="4"/>
  <c r="AO82" i="4"/>
  <c r="AM82" i="4"/>
  <c r="AM21" i="4"/>
  <c r="AO21" i="4"/>
  <c r="AM36" i="4"/>
  <c r="AO36" i="4"/>
  <c r="AO84" i="4"/>
  <c r="AM84" i="4"/>
  <c r="AQ45" i="4" l="1"/>
  <c r="AS45" i="4"/>
  <c r="AQ22" i="4"/>
  <c r="AS22" i="4"/>
  <c r="AQ35" i="4"/>
  <c r="AS35" i="4"/>
  <c r="AQ27" i="4"/>
  <c r="AS27" i="4"/>
  <c r="AQ111" i="4"/>
  <c r="AS111" i="4"/>
  <c r="AS30" i="4"/>
  <c r="AQ30" i="4"/>
  <c r="AQ10" i="4"/>
  <c r="AS10" i="4"/>
  <c r="AS85" i="4"/>
  <c r="AQ85" i="4"/>
  <c r="AQ84" i="4"/>
  <c r="AS84" i="4"/>
  <c r="AS118" i="4"/>
  <c r="AQ118" i="4"/>
  <c r="AS53" i="4"/>
  <c r="AQ53" i="4"/>
  <c r="AS39" i="4"/>
  <c r="AQ39" i="4"/>
  <c r="AS97" i="4"/>
  <c r="AQ97" i="4"/>
  <c r="AQ79" i="4"/>
  <c r="AS79" i="4"/>
  <c r="AS36" i="4"/>
  <c r="AQ36" i="4"/>
  <c r="AS47" i="4"/>
  <c r="AQ47" i="4"/>
  <c r="AQ100" i="4"/>
  <c r="AS100" i="4"/>
  <c r="AQ69" i="4"/>
  <c r="AS69" i="4"/>
  <c r="AQ93" i="4"/>
  <c r="AS93" i="4"/>
  <c r="AS26" i="4"/>
  <c r="AQ26" i="4"/>
  <c r="AQ83" i="4"/>
  <c r="AS83" i="4"/>
  <c r="AQ71" i="4"/>
  <c r="AS71" i="4"/>
  <c r="AQ117" i="4"/>
  <c r="AS117" i="4"/>
  <c r="AQ87" i="4"/>
  <c r="AS87" i="4"/>
  <c r="AQ59" i="4"/>
  <c r="AS59" i="4"/>
  <c r="AQ92" i="4"/>
  <c r="AS92" i="4"/>
  <c r="AQ88" i="4"/>
  <c r="AS88" i="4"/>
  <c r="AS51" i="4"/>
  <c r="AQ51" i="4"/>
  <c r="AQ66" i="4"/>
  <c r="AS44" i="4"/>
  <c r="AQ44" i="4"/>
  <c r="AS91" i="4"/>
  <c r="AQ91" i="4"/>
  <c r="AQ75" i="4"/>
  <c r="AQ8" i="4"/>
  <c r="AS8" i="4"/>
  <c r="AS52" i="4"/>
  <c r="AQ52" i="4"/>
  <c r="AQ114" i="4"/>
  <c r="AS114" i="4"/>
  <c r="AS99" i="4"/>
  <c r="AQ99" i="4"/>
  <c r="AS7" i="4"/>
  <c r="AQ7" i="4"/>
  <c r="AS86" i="4"/>
  <c r="AQ86" i="4"/>
  <c r="AS112" i="4"/>
  <c r="AQ112" i="4"/>
  <c r="AS18" i="4"/>
  <c r="AS106" i="4"/>
  <c r="AQ106" i="4"/>
  <c r="AQ122" i="4"/>
  <c r="AS122" i="4"/>
  <c r="AQ113" i="4"/>
  <c r="AS113" i="4"/>
  <c r="AS70" i="4"/>
  <c r="AQ70" i="4"/>
  <c r="AQ64" i="4"/>
  <c r="AS64" i="4"/>
  <c r="AS94" i="4"/>
  <c r="AQ94" i="4"/>
  <c r="AQ96" i="4"/>
  <c r="AS96" i="4"/>
  <c r="AS50" i="4"/>
  <c r="AQ9" i="4"/>
  <c r="AS9" i="4"/>
  <c r="AS90" i="4"/>
  <c r="AQ90" i="4"/>
  <c r="AQ28" i="4"/>
  <c r="AS28" i="4"/>
  <c r="AS62" i="4"/>
  <c r="AQ62" i="4"/>
  <c r="AQ104" i="4"/>
  <c r="AS104" i="4"/>
  <c r="AS80" i="4"/>
  <c r="AQ80" i="4"/>
  <c r="AQ74" i="4"/>
  <c r="AS74" i="4"/>
  <c r="AS34" i="4"/>
  <c r="AQ34" i="4"/>
  <c r="AQ102" i="4"/>
  <c r="AS102" i="4"/>
  <c r="AS75" i="4"/>
  <c r="AQ60" i="4"/>
  <c r="AS60" i="4"/>
  <c r="AQ38" i="4"/>
  <c r="AS38" i="4"/>
  <c r="AS58" i="4"/>
  <c r="AQ58" i="4"/>
  <c r="AS68" i="4"/>
  <c r="AQ68" i="4"/>
  <c r="AS16" i="4"/>
  <c r="AQ50" i="4"/>
  <c r="AS101" i="4"/>
  <c r="AQ101" i="4"/>
  <c r="AQ31" i="4"/>
  <c r="AS31" i="4"/>
  <c r="AS108" i="4"/>
  <c r="AQ108" i="4"/>
  <c r="AQ110" i="4"/>
  <c r="AS110" i="4"/>
  <c r="AS61" i="4"/>
  <c r="AQ61" i="4"/>
  <c r="AS115" i="4"/>
  <c r="AQ115" i="4"/>
  <c r="AQ54" i="4"/>
  <c r="AS54" i="4"/>
  <c r="AQ57" i="4"/>
  <c r="AS57" i="4"/>
  <c r="AQ55" i="4"/>
  <c r="AS55" i="4"/>
  <c r="AQ48" i="4"/>
  <c r="AS48" i="4"/>
  <c r="AQ32" i="4"/>
  <c r="AS32" i="4"/>
  <c r="AS73" i="4"/>
  <c r="AQ73" i="4"/>
  <c r="AS121" i="4"/>
  <c r="AQ121" i="4"/>
  <c r="AS95" i="4"/>
  <c r="AQ95" i="4"/>
  <c r="AS24" i="4"/>
  <c r="AQ24" i="4"/>
  <c r="AS33" i="4"/>
  <c r="AQ33" i="4"/>
  <c r="AS128" i="4"/>
  <c r="AQ128" i="4"/>
  <c r="AS65" i="4"/>
  <c r="AQ65" i="4"/>
  <c r="AS63" i="4"/>
  <c r="AQ63" i="4"/>
  <c r="AS11" i="4"/>
  <c r="AQ11" i="4"/>
  <c r="AS126" i="4"/>
  <c r="AQ126" i="4"/>
  <c r="AS20" i="4"/>
  <c r="AQ20" i="4"/>
  <c r="AS43" i="4"/>
  <c r="AQ43" i="4"/>
  <c r="AQ72" i="4"/>
  <c r="AS72" i="4"/>
  <c r="AS5" i="4"/>
  <c r="AQ5" i="4"/>
  <c r="AS66" i="4"/>
  <c r="AS17" i="4"/>
  <c r="AS25" i="4"/>
  <c r="AQ25" i="4"/>
  <c r="AS107" i="4"/>
  <c r="AQ107" i="4"/>
  <c r="AS76" i="4"/>
  <c r="AQ76" i="4"/>
  <c r="AS21" i="4"/>
  <c r="AQ21" i="4"/>
  <c r="AS78" i="4"/>
  <c r="AQ78" i="4"/>
  <c r="AQ105" i="4"/>
  <c r="AS105" i="4"/>
  <c r="AS98" i="4"/>
  <c r="AQ98" i="4"/>
  <c r="AQ109" i="4"/>
  <c r="AS109" i="4"/>
  <c r="AS29" i="4"/>
  <c r="AQ29" i="4"/>
  <c r="AQ42" i="4"/>
  <c r="AS42" i="4"/>
  <c r="AQ77" i="4"/>
  <c r="AS77" i="4"/>
  <c r="AS19" i="4"/>
  <c r="AQ19" i="4"/>
  <c r="AQ37" i="4"/>
  <c r="AS37" i="4"/>
  <c r="AQ103" i="4"/>
  <c r="AS103" i="4"/>
  <c r="AS14" i="4"/>
  <c r="AQ14" i="4"/>
  <c r="AS82" i="4"/>
  <c r="AQ82" i="4"/>
  <c r="AQ89" i="4"/>
  <c r="AS89" i="4"/>
  <c r="AS15" i="4"/>
  <c r="AQ81" i="4"/>
  <c r="AS81" i="4"/>
  <c r="AQ49" i="4"/>
  <c r="AS49" i="4"/>
  <c r="AQ67" i="4"/>
  <c r="AS67" i="4"/>
  <c r="AS56" i="4"/>
  <c r="AQ56" i="4"/>
  <c r="AS40" i="4"/>
  <c r="AQ40" i="4"/>
  <c r="AQ129" i="4"/>
  <c r="AS129" i="4"/>
  <c r="AS12" i="4"/>
  <c r="AQ125" i="4"/>
  <c r="AS125" i="4"/>
  <c r="AQ124" i="4"/>
  <c r="AS124" i="4"/>
  <c r="AQ23" i="4"/>
  <c r="AS23" i="4"/>
  <c r="AS119" i="4"/>
  <c r="AQ119" i="4"/>
  <c r="AS41" i="4"/>
  <c r="AQ41" i="4"/>
  <c r="AS6" i="4"/>
  <c r="AQ6" i="4"/>
  <c r="AQ46" i="4"/>
  <c r="AS46" i="4"/>
  <c r="AQ120" i="4"/>
  <c r="AS120" i="4"/>
  <c r="AS123" i="4"/>
  <c r="AQ123" i="4"/>
  <c r="AS13" i="4"/>
  <c r="AQ13" i="4"/>
  <c r="AQ127" i="4"/>
  <c r="AS127" i="4"/>
  <c r="AS116" i="4"/>
  <c r="AQ116" i="4"/>
  <c r="AW24" i="4" l="1"/>
  <c r="AU24" i="4"/>
  <c r="AU80" i="4"/>
  <c r="AW80" i="4"/>
  <c r="AU8" i="4"/>
  <c r="AW8" i="4"/>
  <c r="AW19" i="4"/>
  <c r="AU116" i="4"/>
  <c r="AW116" i="4"/>
  <c r="AU87" i="4"/>
  <c r="AW87" i="4"/>
  <c r="AU127" i="4"/>
  <c r="AW127" i="4"/>
  <c r="AW48" i="4"/>
  <c r="AU48" i="4"/>
  <c r="AW106" i="4"/>
  <c r="AU106" i="4"/>
  <c r="AW47" i="4"/>
  <c r="AU47" i="4"/>
  <c r="AW95" i="4"/>
  <c r="AU95" i="4"/>
  <c r="AW13" i="4"/>
  <c r="AU119" i="4"/>
  <c r="AW119" i="4"/>
  <c r="AW109" i="4"/>
  <c r="AU109" i="4"/>
  <c r="AU43" i="4"/>
  <c r="AW43" i="4"/>
  <c r="AW75" i="4"/>
  <c r="AU75" i="4"/>
  <c r="AW64" i="4"/>
  <c r="AU64" i="4"/>
  <c r="AW46" i="4"/>
  <c r="AU46" i="4"/>
  <c r="AU82" i="4"/>
  <c r="AW82" i="4"/>
  <c r="AU102" i="4"/>
  <c r="AW102" i="4"/>
  <c r="AU9" i="4"/>
  <c r="AW9" i="4"/>
  <c r="AU51" i="4"/>
  <c r="AW51" i="4"/>
  <c r="AU85" i="4"/>
  <c r="AW85" i="4"/>
  <c r="AW20" i="4"/>
  <c r="AU88" i="4"/>
  <c r="AW88" i="4"/>
  <c r="AW81" i="4"/>
  <c r="AU81" i="4"/>
  <c r="AW98" i="4"/>
  <c r="AU98" i="4"/>
  <c r="AU55" i="4"/>
  <c r="AW55" i="4"/>
  <c r="AU58" i="4"/>
  <c r="AW58" i="4"/>
  <c r="AW50" i="4"/>
  <c r="AU50" i="4"/>
  <c r="AU99" i="4"/>
  <c r="AW99" i="4"/>
  <c r="AW36" i="4"/>
  <c r="AU36" i="4"/>
  <c r="AU6" i="4"/>
  <c r="AW6" i="4"/>
  <c r="AU40" i="4"/>
  <c r="AW40" i="4"/>
  <c r="AU105" i="4"/>
  <c r="AW105" i="4"/>
  <c r="AW126" i="4"/>
  <c r="AU126" i="4"/>
  <c r="AW101" i="4"/>
  <c r="AU101" i="4"/>
  <c r="AW62" i="4"/>
  <c r="AU62" i="4"/>
  <c r="AU92" i="4"/>
  <c r="AW92" i="4"/>
  <c r="AU69" i="4"/>
  <c r="AW69" i="4"/>
  <c r="AU125" i="4"/>
  <c r="AW125" i="4"/>
  <c r="AU108" i="4"/>
  <c r="AW108" i="4"/>
  <c r="AW129" i="4"/>
  <c r="AU129" i="4"/>
  <c r="AW17" i="4"/>
  <c r="AU31" i="4"/>
  <c r="AW31" i="4"/>
  <c r="AU104" i="4"/>
  <c r="AW104" i="4"/>
  <c r="AW7" i="4"/>
  <c r="AU7" i="4"/>
  <c r="AU39" i="4"/>
  <c r="AW39" i="4"/>
  <c r="AU77" i="4"/>
  <c r="AW77" i="4"/>
  <c r="AU66" i="4"/>
  <c r="AW66" i="4"/>
  <c r="AW115" i="4"/>
  <c r="AU115" i="4"/>
  <c r="AW93" i="4"/>
  <c r="AU93" i="4"/>
  <c r="AW35" i="4"/>
  <c r="AU35" i="4"/>
  <c r="AW18" i="4"/>
  <c r="AW53" i="4"/>
  <c r="AU53" i="4"/>
  <c r="AW103" i="4"/>
  <c r="AU103" i="4"/>
  <c r="AW42" i="4"/>
  <c r="AU42" i="4"/>
  <c r="AU5" i="4"/>
  <c r="AW5" i="4"/>
  <c r="AU121" i="4"/>
  <c r="AW121" i="4"/>
  <c r="AW61" i="4"/>
  <c r="AU61" i="4"/>
  <c r="AW34" i="4"/>
  <c r="AU34" i="4"/>
  <c r="AU113" i="4"/>
  <c r="AW113" i="4"/>
  <c r="AU91" i="4"/>
  <c r="AW91" i="4"/>
  <c r="AW15" i="4"/>
  <c r="AU15" i="4"/>
  <c r="AW72" i="4"/>
  <c r="AU72" i="4"/>
  <c r="AU57" i="4"/>
  <c r="AW57" i="4"/>
  <c r="AW74" i="4"/>
  <c r="AU74" i="4"/>
  <c r="AW28" i="4"/>
  <c r="AU28" i="4"/>
  <c r="AU30" i="4"/>
  <c r="AW30" i="4"/>
  <c r="AU123" i="4"/>
  <c r="AW123" i="4"/>
  <c r="AW41" i="4"/>
  <c r="AU41" i="4"/>
  <c r="AU56" i="4"/>
  <c r="AW56" i="4"/>
  <c r="AU37" i="4"/>
  <c r="AW37" i="4"/>
  <c r="AU11" i="4"/>
  <c r="AW11" i="4"/>
  <c r="AW73" i="4"/>
  <c r="AU73" i="4"/>
  <c r="AW16" i="4"/>
  <c r="AW44" i="4"/>
  <c r="AU44" i="4"/>
  <c r="AU59" i="4"/>
  <c r="AW59" i="4"/>
  <c r="AW83" i="4"/>
  <c r="AU83" i="4"/>
  <c r="AU100" i="4"/>
  <c r="AW100" i="4"/>
  <c r="AU84" i="4"/>
  <c r="AW84" i="4"/>
  <c r="AU111" i="4"/>
  <c r="AW111" i="4"/>
  <c r="AW45" i="4"/>
  <c r="AU45" i="4"/>
  <c r="AU12" i="4"/>
  <c r="AW12" i="4"/>
  <c r="AW63" i="4"/>
  <c r="AU63" i="4"/>
  <c r="AU90" i="4"/>
  <c r="AW90" i="4"/>
  <c r="AW27" i="4"/>
  <c r="AU27" i="4"/>
  <c r="AU23" i="4"/>
  <c r="AW23" i="4"/>
  <c r="AU49" i="4"/>
  <c r="AW49" i="4"/>
  <c r="AW21" i="4"/>
  <c r="AU21" i="4"/>
  <c r="AW68" i="4"/>
  <c r="AU68" i="4"/>
  <c r="AU26" i="4"/>
  <c r="AW26" i="4"/>
  <c r="AW65" i="4"/>
  <c r="AU65" i="4"/>
  <c r="AU117" i="4"/>
  <c r="AW117" i="4"/>
  <c r="AU10" i="4"/>
  <c r="AW10" i="4"/>
  <c r="AW124" i="4"/>
  <c r="AU124" i="4"/>
  <c r="AW14" i="4"/>
  <c r="AU14" i="4"/>
  <c r="AW76" i="4"/>
  <c r="AU76" i="4"/>
  <c r="AU70" i="4"/>
  <c r="AW70" i="4"/>
  <c r="AW128" i="4"/>
  <c r="AU128" i="4"/>
  <c r="AW38" i="4"/>
  <c r="AU38" i="4"/>
  <c r="AW96" i="4"/>
  <c r="AU96" i="4"/>
  <c r="AU114" i="4"/>
  <c r="AW114" i="4"/>
  <c r="AW71" i="4"/>
  <c r="AU71" i="4"/>
  <c r="AU79" i="4"/>
  <c r="AW79" i="4"/>
  <c r="AU22" i="4"/>
  <c r="AW22" i="4"/>
  <c r="AU107" i="4"/>
  <c r="AW107" i="4"/>
  <c r="AU110" i="4"/>
  <c r="AW110" i="4"/>
  <c r="AW112" i="4"/>
  <c r="AU112" i="4"/>
  <c r="AW118" i="4"/>
  <c r="AU118" i="4"/>
  <c r="AU89" i="4"/>
  <c r="AW89" i="4"/>
  <c r="AU33" i="4"/>
  <c r="AW33" i="4"/>
  <c r="AW60" i="4"/>
  <c r="AU60" i="4"/>
  <c r="AU122" i="4"/>
  <c r="AW122" i="4"/>
  <c r="AW120" i="4"/>
  <c r="AU120" i="4"/>
  <c r="AU67" i="4"/>
  <c r="AW67" i="4"/>
  <c r="AU29" i="4"/>
  <c r="AW29" i="4"/>
  <c r="AU78" i="4"/>
  <c r="AW78" i="4"/>
  <c r="AU25" i="4"/>
  <c r="AW25" i="4"/>
  <c r="AW32" i="4"/>
  <c r="AU32" i="4"/>
  <c r="AW54" i="4"/>
  <c r="AU54" i="4"/>
  <c r="AU94" i="4"/>
  <c r="AW94" i="4"/>
  <c r="AW86" i="4"/>
  <c r="AU86" i="4"/>
  <c r="AU52" i="4"/>
  <c r="AW52" i="4"/>
  <c r="AW97" i="4"/>
  <c r="AU97" i="4"/>
  <c r="BA19" i="4" l="1"/>
  <c r="AY33" i="4"/>
  <c r="BA33" i="4"/>
  <c r="AY23" i="4"/>
  <c r="BA23" i="4"/>
  <c r="BA39" i="4"/>
  <c r="AY39" i="4"/>
  <c r="AY36" i="4"/>
  <c r="BA36" i="4"/>
  <c r="AY13" i="4"/>
  <c r="BA13" i="4"/>
  <c r="AY71" i="4"/>
  <c r="BA71" i="4"/>
  <c r="BA61" i="4"/>
  <c r="AY61" i="4"/>
  <c r="AY85" i="4"/>
  <c r="BA85" i="4"/>
  <c r="BA54" i="4"/>
  <c r="AY54" i="4"/>
  <c r="AY42" i="4"/>
  <c r="BA42" i="4"/>
  <c r="AY102" i="4"/>
  <c r="BA102" i="4"/>
  <c r="BA43" i="4"/>
  <c r="AY43" i="4"/>
  <c r="AY114" i="4"/>
  <c r="BA114" i="4"/>
  <c r="BA40" i="4"/>
  <c r="AY40" i="4"/>
  <c r="AY87" i="4"/>
  <c r="BA87" i="4"/>
  <c r="BA80" i="4"/>
  <c r="AY80" i="4"/>
  <c r="AY97" i="4"/>
  <c r="BA97" i="4"/>
  <c r="BA60" i="4"/>
  <c r="AY60" i="4"/>
  <c r="BA14" i="4"/>
  <c r="AY63" i="4"/>
  <c r="BA63" i="4"/>
  <c r="AY35" i="4"/>
  <c r="BA35" i="4"/>
  <c r="AY52" i="4"/>
  <c r="BA52" i="4"/>
  <c r="AY110" i="4"/>
  <c r="BA110" i="4"/>
  <c r="BA26" i="4"/>
  <c r="AY26" i="4"/>
  <c r="AY16" i="4"/>
  <c r="BA16" i="4"/>
  <c r="BA17" i="4"/>
  <c r="BA48" i="4"/>
  <c r="AY48" i="4"/>
  <c r="AY32" i="4"/>
  <c r="BA32" i="4"/>
  <c r="AY128" i="4"/>
  <c r="BA128" i="4"/>
  <c r="AY28" i="4"/>
  <c r="BA28" i="4"/>
  <c r="AY93" i="4"/>
  <c r="BA93" i="4"/>
  <c r="AY105" i="4"/>
  <c r="BA105" i="4"/>
  <c r="BA89" i="4"/>
  <c r="AY89" i="4"/>
  <c r="BA121" i="4"/>
  <c r="AY121" i="4"/>
  <c r="AY98" i="4"/>
  <c r="BA98" i="4"/>
  <c r="BA83" i="4"/>
  <c r="AY83" i="4"/>
  <c r="BA41" i="4"/>
  <c r="AY41" i="4"/>
  <c r="AY53" i="4"/>
  <c r="BA53" i="4"/>
  <c r="AY7" i="4"/>
  <c r="BA7" i="4"/>
  <c r="AY94" i="4"/>
  <c r="BA94" i="4"/>
  <c r="BA78" i="4"/>
  <c r="AY78" i="4"/>
  <c r="AY122" i="4"/>
  <c r="BA122" i="4"/>
  <c r="BA22" i="4"/>
  <c r="AY22" i="4"/>
  <c r="BA117" i="4"/>
  <c r="AY117" i="4"/>
  <c r="AY90" i="4"/>
  <c r="BA90" i="4"/>
  <c r="AY111" i="4"/>
  <c r="BA111" i="4"/>
  <c r="AY59" i="4"/>
  <c r="BA59" i="4"/>
  <c r="BA11" i="4"/>
  <c r="AY11" i="4"/>
  <c r="AY123" i="4"/>
  <c r="BA123" i="4"/>
  <c r="BA57" i="4"/>
  <c r="AY57" i="4"/>
  <c r="BA113" i="4"/>
  <c r="AY113" i="4"/>
  <c r="BA5" i="4"/>
  <c r="AY5" i="4"/>
  <c r="BA18" i="4"/>
  <c r="AY66" i="4"/>
  <c r="BA66" i="4"/>
  <c r="BA104" i="4"/>
  <c r="AY104" i="4"/>
  <c r="BA62" i="4"/>
  <c r="AY62" i="4"/>
  <c r="BA50" i="4"/>
  <c r="AY50" i="4"/>
  <c r="BA81" i="4"/>
  <c r="AY81" i="4"/>
  <c r="BA46" i="4"/>
  <c r="AY46" i="4"/>
  <c r="BA109" i="4"/>
  <c r="AY109" i="4"/>
  <c r="BA47" i="4"/>
  <c r="AY47" i="4"/>
  <c r="AY112" i="4"/>
  <c r="BA112" i="4"/>
  <c r="AY34" i="4"/>
  <c r="BA34" i="4"/>
  <c r="BA100" i="4"/>
  <c r="AY100" i="4"/>
  <c r="BA75" i="4"/>
  <c r="AY75" i="4"/>
  <c r="AY15" i="4"/>
  <c r="BA15" i="4"/>
  <c r="BA99" i="4"/>
  <c r="AY99" i="4"/>
  <c r="BA127" i="4"/>
  <c r="AY127" i="4"/>
  <c r="BA70" i="4"/>
  <c r="AY70" i="4"/>
  <c r="AY129" i="4"/>
  <c r="BA129" i="4"/>
  <c r="BA120" i="4"/>
  <c r="AY120" i="4"/>
  <c r="BA68" i="4"/>
  <c r="AY68" i="4"/>
  <c r="AY45" i="4"/>
  <c r="BA45" i="4"/>
  <c r="AY74" i="4"/>
  <c r="BA74" i="4"/>
  <c r="AY108" i="4"/>
  <c r="BA108" i="4"/>
  <c r="AY118" i="4"/>
  <c r="BA118" i="4"/>
  <c r="AY96" i="4"/>
  <c r="BA96" i="4"/>
  <c r="BA21" i="4"/>
  <c r="BA125" i="4"/>
  <c r="AY125" i="4"/>
  <c r="AY6" i="4"/>
  <c r="BA6" i="4"/>
  <c r="AY58" i="4"/>
  <c r="BA58" i="4"/>
  <c r="AY88" i="4"/>
  <c r="BA88" i="4"/>
  <c r="BA9" i="4"/>
  <c r="AY9" i="4"/>
  <c r="BA119" i="4"/>
  <c r="AY119" i="4"/>
  <c r="BA116" i="4"/>
  <c r="AY116" i="4"/>
  <c r="AY38" i="4"/>
  <c r="BA38" i="4"/>
  <c r="BA65" i="4"/>
  <c r="AY65" i="4"/>
  <c r="BA44" i="4"/>
  <c r="AY44" i="4"/>
  <c r="AY72" i="4"/>
  <c r="BA72" i="4"/>
  <c r="AY69" i="4"/>
  <c r="BA69" i="4"/>
  <c r="AY55" i="4"/>
  <c r="BA55" i="4"/>
  <c r="AY67" i="4"/>
  <c r="BA67" i="4"/>
  <c r="BA12" i="4"/>
  <c r="AY12" i="4"/>
  <c r="BA56" i="4"/>
  <c r="AY56" i="4"/>
  <c r="AY126" i="4"/>
  <c r="BA126" i="4"/>
  <c r="BA20" i="4"/>
  <c r="BA124" i="4"/>
  <c r="AY124" i="4"/>
  <c r="AY103" i="4"/>
  <c r="BA103" i="4"/>
  <c r="AY92" i="4"/>
  <c r="BA92" i="4"/>
  <c r="AY82" i="4"/>
  <c r="BA82" i="4"/>
  <c r="AY8" i="4"/>
  <c r="BA8" i="4"/>
  <c r="AY25" i="4"/>
  <c r="BA25" i="4"/>
  <c r="BA107" i="4"/>
  <c r="AY107" i="4"/>
  <c r="AY10" i="4"/>
  <c r="BA10" i="4"/>
  <c r="AY91" i="4"/>
  <c r="BA91" i="4"/>
  <c r="AY95" i="4"/>
  <c r="BA95" i="4"/>
  <c r="AY86" i="4"/>
  <c r="BA86" i="4"/>
  <c r="BA27" i="4"/>
  <c r="AY27" i="4"/>
  <c r="AY73" i="4"/>
  <c r="BA73" i="4"/>
  <c r="AY115" i="4"/>
  <c r="BA115" i="4"/>
  <c r="AY51" i="4"/>
  <c r="BA51" i="4"/>
  <c r="AY76" i="4"/>
  <c r="BA76" i="4"/>
  <c r="AY29" i="4"/>
  <c r="BA29" i="4"/>
  <c r="BA79" i="4"/>
  <c r="AY79" i="4"/>
  <c r="BA49" i="4"/>
  <c r="AY49" i="4"/>
  <c r="AY84" i="4"/>
  <c r="BA84" i="4"/>
  <c r="AY37" i="4"/>
  <c r="BA37" i="4"/>
  <c r="BA30" i="4"/>
  <c r="AY30" i="4"/>
  <c r="AY77" i="4"/>
  <c r="BA77" i="4"/>
  <c r="AY31" i="4"/>
  <c r="BA31" i="4"/>
  <c r="AY101" i="4"/>
  <c r="BA101" i="4"/>
  <c r="BA64" i="4"/>
  <c r="AY64" i="4"/>
  <c r="BA106" i="4"/>
  <c r="AY106" i="4"/>
  <c r="BA24" i="4"/>
  <c r="AY24" i="4"/>
  <c r="BC62" i="4" l="1"/>
  <c r="BE62" i="4"/>
  <c r="BC7" i="4"/>
  <c r="BE7" i="4"/>
  <c r="BE87" i="4"/>
  <c r="BC87" i="4"/>
  <c r="BC126" i="4"/>
  <c r="BE126" i="4"/>
  <c r="BC61" i="4"/>
  <c r="BE61" i="4"/>
  <c r="BC68" i="4"/>
  <c r="BE68" i="4"/>
  <c r="BE93" i="4"/>
  <c r="BC93" i="4"/>
  <c r="BE113" i="4"/>
  <c r="BC113" i="4"/>
  <c r="BE65" i="4"/>
  <c r="BC65" i="4"/>
  <c r="BC104" i="4"/>
  <c r="BE104" i="4"/>
  <c r="BE42" i="4"/>
  <c r="BC42" i="4"/>
  <c r="BC109" i="4"/>
  <c r="BE109" i="4"/>
  <c r="BE102" i="4"/>
  <c r="BC102" i="4"/>
  <c r="BE77" i="4"/>
  <c r="BC77" i="4"/>
  <c r="BE86" i="4"/>
  <c r="BC86" i="4"/>
  <c r="BC34" i="4"/>
  <c r="BE34" i="4"/>
  <c r="BE125" i="4"/>
  <c r="BC125" i="4"/>
  <c r="BE99" i="4"/>
  <c r="BC99" i="4"/>
  <c r="BC71" i="4"/>
  <c r="BE71" i="4"/>
  <c r="BC103" i="4"/>
  <c r="BE103" i="4"/>
  <c r="BE88" i="4"/>
  <c r="BC88" i="4"/>
  <c r="BE21" i="4"/>
  <c r="BE112" i="4"/>
  <c r="BC112" i="4"/>
  <c r="BC57" i="4"/>
  <c r="BE57" i="4"/>
  <c r="BC121" i="4"/>
  <c r="BE121" i="4"/>
  <c r="BC60" i="4"/>
  <c r="BE60" i="4"/>
  <c r="BE79" i="4"/>
  <c r="BC79" i="4"/>
  <c r="BE123" i="4"/>
  <c r="BC123" i="4"/>
  <c r="BC97" i="4"/>
  <c r="BE97" i="4"/>
  <c r="BC33" i="4"/>
  <c r="BE33" i="4"/>
  <c r="BE73" i="4"/>
  <c r="BC73" i="4"/>
  <c r="BE8" i="4"/>
  <c r="BC8" i="4"/>
  <c r="BC45" i="4"/>
  <c r="BE45" i="4"/>
  <c r="BC27" i="4"/>
  <c r="BE27" i="4"/>
  <c r="BC20" i="4"/>
  <c r="BE20" i="4"/>
  <c r="BE44" i="4"/>
  <c r="BC44" i="4"/>
  <c r="BE127" i="4"/>
  <c r="BC127" i="4"/>
  <c r="BE98" i="4"/>
  <c r="BC98" i="4"/>
  <c r="BC14" i="4"/>
  <c r="BE14" i="4"/>
  <c r="BE51" i="4"/>
  <c r="BC51" i="4"/>
  <c r="BE92" i="4"/>
  <c r="BC92" i="4"/>
  <c r="BC48" i="4"/>
  <c r="BE48" i="4"/>
  <c r="BC106" i="4"/>
  <c r="BE106" i="4"/>
  <c r="BE107" i="4"/>
  <c r="BC107" i="4"/>
  <c r="BC9" i="4"/>
  <c r="BE9" i="4"/>
  <c r="BE120" i="4"/>
  <c r="BC120" i="4"/>
  <c r="BE46" i="4"/>
  <c r="BC46" i="4"/>
  <c r="BC111" i="4"/>
  <c r="BE111" i="4"/>
  <c r="BC53" i="4"/>
  <c r="BE53" i="4"/>
  <c r="BE28" i="4"/>
  <c r="BC28" i="4"/>
  <c r="BC52" i="4"/>
  <c r="BE52" i="4"/>
  <c r="BE23" i="4"/>
  <c r="BC115" i="4"/>
  <c r="BE115" i="4"/>
  <c r="BE25" i="4"/>
  <c r="BC25" i="4"/>
  <c r="BC69" i="4"/>
  <c r="BE69" i="4"/>
  <c r="BC129" i="4"/>
  <c r="BE129" i="4"/>
  <c r="BE15" i="4"/>
  <c r="BE66" i="4"/>
  <c r="BC66" i="4"/>
  <c r="BC17" i="4"/>
  <c r="BE17" i="4"/>
  <c r="BC40" i="4"/>
  <c r="BE40" i="4"/>
  <c r="BC64" i="4"/>
  <c r="BE64" i="4"/>
  <c r="BC56" i="4"/>
  <c r="BE56" i="4"/>
  <c r="BC128" i="4"/>
  <c r="BE128" i="4"/>
  <c r="BE16" i="4"/>
  <c r="BC16" i="4"/>
  <c r="BC35" i="4"/>
  <c r="BE35" i="4"/>
  <c r="BC101" i="4"/>
  <c r="BE101" i="4"/>
  <c r="BE29" i="4"/>
  <c r="BC29" i="4"/>
  <c r="BC72" i="4"/>
  <c r="BE72" i="4"/>
  <c r="BE58" i="4"/>
  <c r="BC58" i="4"/>
  <c r="BC18" i="4"/>
  <c r="BE18" i="4"/>
  <c r="BC78" i="4"/>
  <c r="BE78" i="4"/>
  <c r="BE41" i="4"/>
  <c r="BC41" i="4"/>
  <c r="BC89" i="4"/>
  <c r="BE89" i="4"/>
  <c r="BE54" i="4"/>
  <c r="BC54" i="4"/>
  <c r="BC124" i="4"/>
  <c r="BE124" i="4"/>
  <c r="BE12" i="4"/>
  <c r="BC12" i="4"/>
  <c r="BC116" i="4"/>
  <c r="BE116" i="4"/>
  <c r="BC70" i="4"/>
  <c r="BE70" i="4"/>
  <c r="BC75" i="4"/>
  <c r="BE75" i="4"/>
  <c r="BE47" i="4"/>
  <c r="BC47" i="4"/>
  <c r="BC50" i="4"/>
  <c r="BE50" i="4"/>
  <c r="BC94" i="4"/>
  <c r="BE94" i="4"/>
  <c r="BC105" i="4"/>
  <c r="BE105" i="4"/>
  <c r="BC32" i="4"/>
  <c r="BE32" i="4"/>
  <c r="BC63" i="4"/>
  <c r="BE63" i="4"/>
  <c r="BE85" i="4"/>
  <c r="BC85" i="4"/>
  <c r="BE36" i="4"/>
  <c r="BC36" i="4"/>
  <c r="BE19" i="4"/>
  <c r="BE24" i="4"/>
  <c r="BC24" i="4"/>
  <c r="BC119" i="4"/>
  <c r="BE119" i="4"/>
  <c r="BE100" i="4"/>
  <c r="BC100" i="4"/>
  <c r="BC59" i="4"/>
  <c r="BE59" i="4"/>
  <c r="BE110" i="4"/>
  <c r="BC110" i="4"/>
  <c r="BE55" i="4"/>
  <c r="BC55" i="4"/>
  <c r="BC108" i="4"/>
  <c r="BE108" i="4"/>
  <c r="BC39" i="4"/>
  <c r="BE39" i="4"/>
  <c r="BC49" i="4"/>
  <c r="BE49" i="4"/>
  <c r="BE122" i="4"/>
  <c r="BC122" i="4"/>
  <c r="BC95" i="4"/>
  <c r="BE95" i="4"/>
  <c r="BC38" i="4"/>
  <c r="BE38" i="4"/>
  <c r="BE74" i="4"/>
  <c r="BC74" i="4"/>
  <c r="BE30" i="4"/>
  <c r="BC30" i="4"/>
  <c r="BC81" i="4"/>
  <c r="BE81" i="4"/>
  <c r="BE90" i="4"/>
  <c r="BC90" i="4"/>
  <c r="BE114" i="4"/>
  <c r="BC114" i="4"/>
  <c r="BC13" i="4"/>
  <c r="BE13" i="4"/>
  <c r="BC37" i="4"/>
  <c r="BE37" i="4"/>
  <c r="BE91" i="4"/>
  <c r="BC91" i="4"/>
  <c r="BE96" i="4"/>
  <c r="BC96" i="4"/>
  <c r="BC31" i="4"/>
  <c r="BE31" i="4"/>
  <c r="BC84" i="4"/>
  <c r="BE84" i="4"/>
  <c r="BC76" i="4"/>
  <c r="BE76" i="4"/>
  <c r="BE22" i="4"/>
  <c r="BE10" i="4"/>
  <c r="BC10" i="4"/>
  <c r="BC82" i="4"/>
  <c r="BE82" i="4"/>
  <c r="BC67" i="4"/>
  <c r="BE67" i="4"/>
  <c r="BC6" i="4"/>
  <c r="BE6" i="4"/>
  <c r="BE118" i="4"/>
  <c r="BC118" i="4"/>
  <c r="BC5" i="4"/>
  <c r="BE5" i="4"/>
  <c r="BG5" i="4" s="1"/>
  <c r="BC11" i="4"/>
  <c r="BE11" i="4"/>
  <c r="BE117" i="4"/>
  <c r="BC117" i="4"/>
  <c r="BC83" i="4"/>
  <c r="BE83" i="4"/>
  <c r="BE26" i="4"/>
  <c r="BC26" i="4"/>
  <c r="BC80" i="4"/>
  <c r="BE80" i="4"/>
  <c r="BC43" i="4"/>
  <c r="BE43" i="4"/>
  <c r="BG39" i="4" l="1"/>
  <c r="BG117" i="4"/>
  <c r="BG38" i="4"/>
  <c r="BG32" i="4"/>
  <c r="BG8" i="4"/>
  <c r="BG76" i="4"/>
  <c r="BG11" i="4"/>
  <c r="BG103" i="4"/>
  <c r="BG107" i="4"/>
  <c r="BG111" i="4"/>
  <c r="BG34" i="4"/>
  <c r="BG19" i="4"/>
  <c r="BG123" i="4"/>
  <c r="BG81" i="4"/>
  <c r="BG75" i="4"/>
  <c r="BG17" i="4"/>
  <c r="BG108" i="4"/>
  <c r="BG33" i="4"/>
  <c r="BG110" i="4"/>
  <c r="BG72" i="4"/>
  <c r="BG57" i="4"/>
  <c r="BG67" i="4"/>
  <c r="BG47" i="4"/>
  <c r="BG51" i="4"/>
  <c r="BG37" i="4"/>
  <c r="BG128" i="4"/>
  <c r="BG106" i="4"/>
  <c r="BG82" i="4"/>
  <c r="BG36" i="4"/>
  <c r="BG46" i="4"/>
  <c r="BG112" i="4"/>
  <c r="BG87" i="4"/>
  <c r="BG31" i="4"/>
  <c r="BG101" i="4"/>
  <c r="BG48" i="4"/>
  <c r="BG27" i="4"/>
  <c r="BG104" i="4"/>
  <c r="BG7" i="4"/>
  <c r="BG30" i="4"/>
  <c r="BG25" i="4"/>
  <c r="BG98" i="4"/>
  <c r="BG129" i="4"/>
  <c r="BG126" i="4"/>
  <c r="BG91" i="4"/>
  <c r="BG59" i="4"/>
  <c r="BG12" i="4"/>
  <c r="BG44" i="4"/>
  <c r="BG84" i="4"/>
  <c r="BG124" i="4"/>
  <c r="BG52" i="4"/>
  <c r="BG71" i="4"/>
  <c r="BG29" i="4"/>
  <c r="BG73" i="4"/>
  <c r="BG42" i="4"/>
  <c r="BG100" i="4"/>
  <c r="BG70" i="4"/>
  <c r="BG122" i="4"/>
  <c r="BG85" i="4"/>
  <c r="BG54" i="4"/>
  <c r="BG66" i="4"/>
  <c r="BG28" i="4"/>
  <c r="BG77" i="4"/>
  <c r="BG118" i="4"/>
  <c r="BG50" i="4"/>
  <c r="BG89" i="4"/>
  <c r="BG35" i="4"/>
  <c r="BG115" i="4"/>
  <c r="BG53" i="4"/>
  <c r="BG45" i="4"/>
  <c r="BG97" i="4"/>
  <c r="BG121" i="4"/>
  <c r="BG61" i="4"/>
  <c r="BG62" i="4"/>
  <c r="BG40" i="4"/>
  <c r="BG109" i="4"/>
  <c r="BG80" i="4"/>
  <c r="BG90" i="4"/>
  <c r="BG41" i="4"/>
  <c r="BG113" i="4"/>
  <c r="BG95" i="4"/>
  <c r="BG105" i="4"/>
  <c r="BG78" i="4"/>
  <c r="BG69" i="4"/>
  <c r="BG14" i="4"/>
  <c r="BG79" i="4"/>
  <c r="BG86" i="4"/>
  <c r="BG93" i="4"/>
  <c r="BG26" i="4"/>
  <c r="BG13" i="4"/>
  <c r="BG94" i="4"/>
  <c r="BG18" i="4"/>
  <c r="BG56" i="4"/>
  <c r="BG60" i="4"/>
  <c r="BG68" i="4"/>
  <c r="BG83" i="4"/>
  <c r="BG119" i="4"/>
  <c r="BG120" i="4"/>
  <c r="BG99" i="4"/>
  <c r="BG10" i="4"/>
  <c r="BG49" i="4"/>
  <c r="BG55" i="4"/>
  <c r="BG63" i="4"/>
  <c r="BG116" i="4"/>
  <c r="BG64" i="4"/>
  <c r="BG15" i="4"/>
  <c r="BG9" i="4"/>
  <c r="BG43" i="4"/>
  <c r="BG6" i="4"/>
  <c r="BG96" i="4"/>
  <c r="BG114" i="4"/>
  <c r="BG74" i="4"/>
  <c r="BG58" i="4"/>
  <c r="BG92" i="4"/>
  <c r="BG127" i="4"/>
  <c r="BG88" i="4"/>
  <c r="BG125" i="4"/>
  <c r="BG102" i="4"/>
  <c r="BG65" i="4"/>
  <c r="AU17" i="4" l="1"/>
  <c r="AY18" i="4" l="1"/>
  <c r="B28" i="4"/>
  <c r="BG21" i="4" l="1"/>
  <c r="S8" i="4" l="1"/>
  <c r="W7" i="4" l="1"/>
  <c r="S6" i="4"/>
  <c r="O5" i="4"/>
  <c r="W9" i="4"/>
  <c r="AA8" i="4" l="1"/>
  <c r="AA10" i="4"/>
  <c r="AE9" i="4" l="1"/>
  <c r="AE12" i="4"/>
  <c r="AI15" i="4"/>
  <c r="AM16" i="4" l="1"/>
  <c r="AQ18" i="4" l="1"/>
  <c r="AY20" i="4" l="1"/>
  <c r="AU19" i="4"/>
  <c r="AY21" i="4"/>
  <c r="AU20" i="4"/>
  <c r="BC22" i="4" l="1"/>
  <c r="BC23" i="4"/>
  <c r="BG23" i="4" l="1"/>
  <c r="BK26" i="4"/>
  <c r="BG24" i="4"/>
  <c r="BK24" i="4"/>
  <c r="BK25" i="4" l="1"/>
  <c r="M5" i="6" l="1" a="1"/>
  <c r="I7" i="3" l="1"/>
  <c r="AI10" i="4"/>
  <c r="AI13" i="4"/>
  <c r="B10" i="4"/>
  <c r="B20" i="4"/>
  <c r="B21" i="4"/>
  <c r="B7" i="4"/>
  <c r="B14" i="4"/>
  <c r="B13" i="4"/>
  <c r="B12" i="4"/>
  <c r="B6" i="4"/>
  <c r="B24" i="4"/>
  <c r="B5" i="4"/>
  <c r="B9" i="4"/>
  <c r="B22" i="4"/>
  <c r="J4" i="4" a="1"/>
  <c r="B17" i="4"/>
  <c r="B11" i="4"/>
  <c r="B15" i="4"/>
  <c r="B18" i="4"/>
  <c r="B23" i="4"/>
  <c r="B16" i="4"/>
  <c r="B8" i="4"/>
  <c r="B19" i="4"/>
  <c r="B25" i="4"/>
  <c r="B26" i="4"/>
  <c r="B27" i="4"/>
  <c r="J11" i="4" l="1"/>
  <c r="J20" i="4"/>
  <c r="J126" i="4"/>
  <c r="J39" i="4"/>
  <c r="J67" i="4"/>
  <c r="J82" i="4"/>
  <c r="J28" i="4"/>
  <c r="J47" i="4"/>
  <c r="J106" i="4"/>
  <c r="J26" i="4"/>
  <c r="J89" i="4"/>
  <c r="J96" i="4"/>
  <c r="J13" i="4"/>
  <c r="J4" i="4"/>
  <c r="J85" i="4"/>
  <c r="J68" i="4"/>
  <c r="J105" i="4"/>
  <c r="J98" i="4"/>
  <c r="J48" i="4"/>
  <c r="J57" i="4"/>
  <c r="J128" i="4"/>
  <c r="J107" i="4"/>
  <c r="J5" i="4"/>
  <c r="J12" i="4"/>
  <c r="J72" i="4"/>
  <c r="J19" i="4"/>
  <c r="J65" i="4"/>
  <c r="J60" i="4"/>
  <c r="J81" i="4"/>
  <c r="J21" i="4"/>
  <c r="J29" i="4"/>
  <c r="J113" i="4"/>
  <c r="J22" i="4"/>
  <c r="J9" i="4"/>
  <c r="J121" i="4"/>
  <c r="J15" i="4"/>
  <c r="J37" i="4"/>
  <c r="J112" i="4"/>
  <c r="J120" i="4"/>
  <c r="J61" i="4"/>
  <c r="J27" i="4"/>
  <c r="J78" i="4"/>
  <c r="J64" i="4"/>
  <c r="J92" i="4"/>
  <c r="J100" i="4"/>
  <c r="J56" i="4"/>
  <c r="J117" i="4"/>
  <c r="J124" i="4"/>
  <c r="J49" i="4"/>
  <c r="J71" i="4"/>
  <c r="J77" i="4"/>
  <c r="J53" i="4"/>
  <c r="J79" i="4"/>
  <c r="J10" i="4"/>
  <c r="J125" i="4"/>
  <c r="J14" i="4"/>
  <c r="J104" i="4"/>
  <c r="J23" i="4"/>
  <c r="J80" i="4"/>
  <c r="J108" i="4"/>
  <c r="J99" i="4"/>
  <c r="J119" i="4"/>
  <c r="J54" i="4"/>
  <c r="J63" i="4"/>
  <c r="J66" i="4"/>
  <c r="J40" i="4"/>
  <c r="J36" i="4"/>
  <c r="J24" i="4"/>
  <c r="J62" i="4"/>
  <c r="J38" i="4"/>
  <c r="J110" i="4"/>
  <c r="J30" i="4"/>
  <c r="J32" i="4"/>
  <c r="J58" i="4"/>
  <c r="J44" i="4"/>
  <c r="J102" i="4"/>
  <c r="J86" i="4"/>
  <c r="J87" i="4"/>
  <c r="J122" i="4"/>
  <c r="J42" i="4"/>
  <c r="J7" i="4"/>
  <c r="J88" i="4"/>
  <c r="J69" i="4"/>
  <c r="J8" i="4"/>
  <c r="J111" i="4"/>
  <c r="J16" i="4"/>
  <c r="J94" i="4"/>
  <c r="J76" i="4"/>
  <c r="J84" i="4"/>
  <c r="J46" i="4"/>
  <c r="J90" i="4"/>
  <c r="J6" i="4"/>
  <c r="J114" i="4"/>
  <c r="J123" i="4"/>
  <c r="J59" i="4"/>
  <c r="J51" i="4"/>
  <c r="J115" i="4"/>
  <c r="J97" i="4"/>
  <c r="J18" i="4"/>
  <c r="J50" i="4"/>
  <c r="J17" i="4"/>
  <c r="J43" i="4"/>
  <c r="J33" i="4"/>
  <c r="J73" i="4"/>
  <c r="J52" i="4"/>
  <c r="J118" i="4"/>
  <c r="J31" i="4"/>
  <c r="J91" i="4"/>
  <c r="J75" i="4"/>
  <c r="J109" i="4"/>
  <c r="J25" i="4"/>
  <c r="J55" i="4"/>
  <c r="J45" i="4"/>
  <c r="J93" i="4"/>
  <c r="J127" i="4"/>
  <c r="J74" i="4"/>
  <c r="J70" i="4"/>
  <c r="J116" i="4"/>
  <c r="J95" i="4"/>
  <c r="J83" i="4"/>
  <c r="J129" i="4"/>
  <c r="J41" i="4"/>
  <c r="J35" i="4"/>
  <c r="J103" i="4"/>
  <c r="J101" i="4"/>
  <c r="J34" i="4"/>
  <c r="AM11" i="4"/>
  <c r="AM14" i="4"/>
  <c r="AQ12" i="4" l="1"/>
  <c r="AQ16" i="4"/>
  <c r="AY14" i="4" l="1"/>
  <c r="AU13" i="4"/>
  <c r="BC15" i="4" l="1"/>
  <c r="BK21" i="4" l="1"/>
  <c r="BG20" i="4"/>
  <c r="BK5" i="4"/>
  <c r="BG16" i="4"/>
  <c r="M3" i="4" l="1"/>
  <c r="N7" i="4"/>
  <c r="N38" i="4"/>
  <c r="N48" i="4"/>
  <c r="N32" i="4"/>
  <c r="N67" i="4"/>
  <c r="N112" i="4"/>
  <c r="N80" i="4"/>
  <c r="N31" i="4"/>
  <c r="N16" i="4"/>
  <c r="N55" i="4"/>
  <c r="N30" i="4"/>
  <c r="N123" i="4"/>
  <c r="N42" i="4"/>
  <c r="N79" i="4"/>
  <c r="N41" i="4"/>
  <c r="N62" i="4"/>
  <c r="N20" i="4"/>
  <c r="N122" i="4"/>
  <c r="N101" i="4"/>
  <c r="N9" i="4"/>
  <c r="N53" i="4"/>
  <c r="N92" i="4"/>
  <c r="N100" i="4"/>
  <c r="N49" i="4"/>
  <c r="N115" i="4"/>
  <c r="N10" i="4"/>
  <c r="N119" i="4"/>
  <c r="N22" i="4"/>
  <c r="N107" i="4"/>
  <c r="N109" i="4"/>
  <c r="N93" i="4"/>
  <c r="N44" i="4"/>
  <c r="N76" i="4"/>
  <c r="N24" i="4"/>
  <c r="N126" i="4"/>
  <c r="N15" i="4"/>
  <c r="N98" i="4"/>
  <c r="N17" i="4"/>
  <c r="N106" i="4"/>
  <c r="N35" i="4"/>
  <c r="N81" i="4"/>
  <c r="N29" i="4"/>
  <c r="N108" i="4"/>
  <c r="N104" i="4"/>
  <c r="N102" i="4"/>
  <c r="N65" i="4"/>
  <c r="N70" i="4"/>
  <c r="N84" i="4"/>
  <c r="N36" i="4"/>
  <c r="N89" i="4"/>
  <c r="N90" i="4"/>
  <c r="N50" i="4"/>
  <c r="N23" i="4"/>
  <c r="N77" i="4"/>
  <c r="N85" i="4"/>
  <c r="N18" i="4"/>
  <c r="N64" i="4"/>
  <c r="N61" i="4"/>
  <c r="N129" i="4"/>
  <c r="N86" i="4"/>
  <c r="N40" i="4"/>
  <c r="N118" i="4"/>
  <c r="N71" i="4"/>
  <c r="N69" i="4"/>
  <c r="N73" i="4"/>
  <c r="N83" i="4"/>
  <c r="N34" i="4"/>
  <c r="N58" i="4"/>
  <c r="N54" i="4"/>
  <c r="N91" i="4"/>
  <c r="N128" i="4"/>
  <c r="N124" i="4"/>
  <c r="N6" i="4"/>
  <c r="N5" i="4"/>
  <c r="N125" i="4"/>
  <c r="N11" i="4"/>
  <c r="N45" i="4"/>
  <c r="N127" i="4"/>
  <c r="N21" i="4"/>
  <c r="N97" i="4"/>
  <c r="N63" i="4"/>
  <c r="N105" i="4"/>
  <c r="N26" i="4"/>
  <c r="N8" i="4"/>
  <c r="N39" i="4"/>
  <c r="N117" i="4"/>
  <c r="N116" i="4"/>
  <c r="N60" i="4"/>
  <c r="N72" i="4"/>
  <c r="N57" i="4"/>
  <c r="N25" i="4"/>
  <c r="N43" i="4"/>
  <c r="N96" i="4"/>
  <c r="N95" i="4"/>
  <c r="N59" i="4"/>
  <c r="N120" i="4"/>
  <c r="N110" i="4"/>
  <c r="N82" i="4"/>
  <c r="N33" i="4"/>
  <c r="N74" i="4"/>
  <c r="N19" i="4"/>
  <c r="N47" i="4"/>
  <c r="N14" i="4"/>
  <c r="N27" i="4"/>
  <c r="N113" i="4"/>
  <c r="N103" i="4"/>
  <c r="N68" i="4"/>
  <c r="N66" i="4"/>
  <c r="N87" i="4"/>
  <c r="N46" i="4"/>
  <c r="N78" i="4"/>
  <c r="N75" i="4"/>
  <c r="N37" i="4"/>
  <c r="N121" i="4"/>
  <c r="N28" i="4"/>
  <c r="N99" i="4"/>
  <c r="N111" i="4"/>
  <c r="N88" i="4"/>
  <c r="N94" i="4"/>
  <c r="N56" i="4"/>
  <c r="N13" i="4"/>
  <c r="N114" i="4"/>
  <c r="N52" i="4"/>
  <c r="N51" i="4"/>
  <c r="N12" i="4"/>
  <c r="Q3" i="4"/>
  <c r="R49" i="4"/>
  <c r="R12" i="4"/>
  <c r="R51" i="4"/>
  <c r="R59" i="4"/>
  <c r="R100" i="4"/>
  <c r="R102" i="4"/>
  <c r="R57" i="4"/>
  <c r="R67" i="4"/>
  <c r="R52" i="4"/>
  <c r="R108" i="4"/>
  <c r="R22" i="4"/>
  <c r="R79" i="4"/>
  <c r="R44" i="4"/>
  <c r="R127" i="4"/>
  <c r="R19" i="4"/>
  <c r="R20" i="4"/>
  <c r="R91" i="4"/>
  <c r="R115" i="4"/>
  <c r="R72" i="4"/>
  <c r="R35" i="4"/>
  <c r="R77" i="4"/>
  <c r="R119" i="4"/>
  <c r="R24" i="4"/>
  <c r="R129" i="4"/>
  <c r="R54" i="4"/>
  <c r="R90" i="4"/>
  <c r="R38" i="4"/>
  <c r="R87" i="4"/>
  <c r="R105" i="4"/>
  <c r="R113" i="4"/>
  <c r="R98" i="4"/>
  <c r="R124" i="4"/>
  <c r="R93" i="4"/>
  <c r="R99" i="4"/>
  <c r="R71" i="4"/>
  <c r="R14" i="4"/>
  <c r="R75" i="4"/>
  <c r="R114" i="4"/>
  <c r="R55" i="4"/>
  <c r="R120" i="4"/>
  <c r="R64" i="4"/>
  <c r="R5" i="4"/>
  <c r="R33" i="4"/>
  <c r="R30" i="4"/>
  <c r="R88" i="4"/>
  <c r="R45" i="4"/>
  <c r="R32" i="4"/>
  <c r="R128" i="4"/>
  <c r="R123" i="4"/>
  <c r="R116" i="4"/>
  <c r="R61" i="4"/>
  <c r="R86" i="4"/>
  <c r="R104" i="4"/>
  <c r="R37" i="4"/>
  <c r="R111" i="4"/>
  <c r="R69" i="4"/>
  <c r="R17" i="4"/>
  <c r="R53" i="4"/>
  <c r="R60" i="4"/>
  <c r="R94" i="4"/>
  <c r="R96" i="4"/>
  <c r="R63" i="4"/>
  <c r="R58" i="4"/>
  <c r="R27" i="4"/>
  <c r="R25" i="4"/>
  <c r="R7" i="4"/>
  <c r="R82" i="4"/>
  <c r="R47" i="4"/>
  <c r="R81" i="4"/>
  <c r="R107" i="4"/>
  <c r="R89" i="4"/>
  <c r="R66" i="4"/>
  <c r="R121" i="4"/>
  <c r="R34" i="4"/>
  <c r="R125" i="4"/>
  <c r="R48" i="4"/>
  <c r="R65" i="4"/>
  <c r="R18" i="4"/>
  <c r="R62" i="4"/>
  <c r="R84" i="4"/>
  <c r="R21" i="4"/>
  <c r="R36" i="4"/>
  <c r="R15" i="4"/>
  <c r="R109" i="4"/>
  <c r="R9" i="4"/>
  <c r="R42" i="4"/>
  <c r="R76" i="4"/>
  <c r="R118" i="4"/>
  <c r="R29" i="4"/>
  <c r="R110" i="4"/>
  <c r="R28" i="4"/>
  <c r="R43" i="4"/>
  <c r="R26" i="4"/>
  <c r="R11" i="4"/>
  <c r="R95" i="4"/>
  <c r="R6" i="4"/>
  <c r="R13" i="4"/>
  <c r="R103" i="4"/>
  <c r="R31" i="4"/>
  <c r="R8" i="4"/>
  <c r="R92" i="4"/>
  <c r="R83" i="4"/>
  <c r="R73" i="4"/>
  <c r="R101" i="4"/>
  <c r="R56" i="4"/>
  <c r="R97" i="4"/>
  <c r="R10" i="4"/>
  <c r="R117" i="4"/>
  <c r="R23" i="4"/>
  <c r="R16" i="4"/>
  <c r="R70" i="4"/>
  <c r="R126" i="4"/>
  <c r="R74" i="4"/>
  <c r="R80" i="4"/>
  <c r="R68" i="4"/>
  <c r="R39" i="4"/>
  <c r="R50" i="4"/>
  <c r="R85" i="4"/>
  <c r="R112" i="4"/>
  <c r="R41" i="4"/>
  <c r="R40" i="4"/>
  <c r="R106" i="4"/>
  <c r="R78" i="4"/>
  <c r="R46" i="4"/>
  <c r="R122" i="4"/>
  <c r="U3" i="4"/>
  <c r="V113" i="4"/>
  <c r="V87" i="4"/>
  <c r="V44" i="4"/>
  <c r="V64" i="4"/>
  <c r="V75" i="4"/>
  <c r="V68" i="4"/>
  <c r="V54" i="4"/>
  <c r="V27" i="4"/>
  <c r="V32" i="4"/>
  <c r="V41" i="4"/>
  <c r="V34" i="4"/>
  <c r="V127" i="4"/>
  <c r="V58" i="4"/>
  <c r="V104" i="4"/>
  <c r="V67" i="4"/>
  <c r="V86" i="4"/>
  <c r="V10" i="4"/>
  <c r="V56" i="4"/>
  <c r="V50" i="4"/>
  <c r="V107" i="4"/>
  <c r="V82" i="4"/>
  <c r="V63" i="4"/>
  <c r="V96" i="4"/>
  <c r="V43" i="4"/>
  <c r="V12" i="4"/>
  <c r="V14" i="4"/>
  <c r="V106" i="4"/>
  <c r="V37" i="4"/>
  <c r="V55" i="4"/>
  <c r="V74" i="4"/>
  <c r="V81" i="4"/>
  <c r="V112" i="4"/>
  <c r="V33" i="4"/>
  <c r="V88" i="4"/>
  <c r="V18" i="4"/>
  <c r="V94" i="4"/>
  <c r="V21" i="4"/>
  <c r="V115" i="4"/>
  <c r="V98" i="4"/>
  <c r="V11" i="4"/>
  <c r="V80" i="4"/>
  <c r="V78" i="4"/>
  <c r="V16" i="4"/>
  <c r="V19" i="4"/>
  <c r="V109" i="4"/>
  <c r="V40" i="4"/>
  <c r="V129" i="4"/>
  <c r="V20" i="4"/>
  <c r="V114" i="4"/>
  <c r="V100" i="4"/>
  <c r="V124" i="4"/>
  <c r="V110" i="4"/>
  <c r="V97" i="4"/>
  <c r="V119" i="4"/>
  <c r="V120" i="4"/>
  <c r="V83" i="4"/>
  <c r="V90" i="4"/>
  <c r="V60" i="4"/>
  <c r="V65" i="4"/>
  <c r="V125" i="4"/>
  <c r="V128" i="4"/>
  <c r="V103" i="4"/>
  <c r="V13" i="4"/>
  <c r="V31" i="4"/>
  <c r="V59" i="4"/>
  <c r="V49" i="4"/>
  <c r="V24" i="4"/>
  <c r="V28" i="4"/>
  <c r="V35" i="4"/>
  <c r="V39" i="4"/>
  <c r="V26" i="4"/>
  <c r="V117" i="4"/>
  <c r="V76" i="4"/>
  <c r="V38" i="4"/>
  <c r="V101" i="4"/>
  <c r="V42" i="4"/>
  <c r="V53" i="4"/>
  <c r="V85" i="4"/>
  <c r="V116" i="4"/>
  <c r="V111" i="4"/>
  <c r="V51" i="4"/>
  <c r="V62" i="4"/>
  <c r="V17" i="4"/>
  <c r="V6" i="4"/>
  <c r="V66" i="4"/>
  <c r="V45" i="4"/>
  <c r="V29" i="4"/>
  <c r="V99" i="4"/>
  <c r="V71" i="4"/>
  <c r="V92" i="4"/>
  <c r="V5" i="4"/>
  <c r="V73" i="4"/>
  <c r="V30" i="4"/>
  <c r="V84" i="4"/>
  <c r="V25" i="4"/>
  <c r="V36" i="4"/>
  <c r="V48" i="4"/>
  <c r="V8" i="4"/>
  <c r="V89" i="4"/>
  <c r="V126" i="4"/>
  <c r="V69" i="4"/>
  <c r="V52" i="4"/>
  <c r="V95" i="4"/>
  <c r="V108" i="4"/>
  <c r="V57" i="4"/>
  <c r="V93" i="4"/>
  <c r="V15" i="4"/>
  <c r="V79" i="4"/>
  <c r="V102" i="4"/>
  <c r="V77" i="4"/>
  <c r="V9" i="4"/>
  <c r="V61" i="4"/>
  <c r="V70" i="4"/>
  <c r="V47" i="4"/>
  <c r="V91" i="4"/>
  <c r="V7" i="4"/>
  <c r="V122" i="4"/>
  <c r="V72" i="4"/>
  <c r="V123" i="4"/>
  <c r="V23" i="4"/>
  <c r="V118" i="4"/>
  <c r="V105" i="4"/>
  <c r="V22" i="4"/>
  <c r="V121" i="4"/>
  <c r="V46" i="4"/>
  <c r="W10" i="4" l="1"/>
  <c r="S9" i="4"/>
  <c r="O7" i="4"/>
  <c r="O6" i="4"/>
  <c r="S7" i="4"/>
  <c r="S4" i="4" s="1"/>
  <c r="E6" i="6" s="1"/>
  <c r="W8" i="4"/>
  <c r="Y3" i="4"/>
  <c r="Z13" i="4"/>
  <c r="Z55" i="4"/>
  <c r="Z40" i="4"/>
  <c r="Z119" i="4"/>
  <c r="Z116" i="4"/>
  <c r="Z16" i="4"/>
  <c r="Z100" i="4"/>
  <c r="Z74" i="4"/>
  <c r="Z91" i="4"/>
  <c r="Z78" i="4"/>
  <c r="Z129" i="4"/>
  <c r="Z35" i="4"/>
  <c r="Z124" i="4"/>
  <c r="Z99" i="4"/>
  <c r="Z27" i="4"/>
  <c r="Z104" i="4"/>
  <c r="Z68" i="4"/>
  <c r="Z15" i="4"/>
  <c r="Z63" i="4"/>
  <c r="Z73" i="4"/>
  <c r="Z29" i="4"/>
  <c r="Z20" i="4"/>
  <c r="Z65" i="4"/>
  <c r="Z14" i="4"/>
  <c r="Z105" i="4"/>
  <c r="Z111" i="4"/>
  <c r="Z82" i="4"/>
  <c r="Z79" i="4"/>
  <c r="Z126" i="4"/>
  <c r="Z21" i="4"/>
  <c r="Z94" i="4"/>
  <c r="Z5" i="4"/>
  <c r="Z48" i="4"/>
  <c r="Z44" i="4"/>
  <c r="Z36" i="4"/>
  <c r="Z88" i="4"/>
  <c r="Z45" i="4"/>
  <c r="Z93" i="4"/>
  <c r="Z77" i="4"/>
  <c r="Z122" i="4"/>
  <c r="Z112" i="4"/>
  <c r="Z98" i="4"/>
  <c r="Z83" i="4"/>
  <c r="Z71" i="4"/>
  <c r="Z43" i="4"/>
  <c r="Z58" i="4"/>
  <c r="Z125" i="4"/>
  <c r="Z51" i="4"/>
  <c r="Z61" i="4"/>
  <c r="Z12" i="4"/>
  <c r="Z67" i="4"/>
  <c r="Z81" i="4"/>
  <c r="Z121" i="4"/>
  <c r="Z6" i="4"/>
  <c r="Z64" i="4"/>
  <c r="Z102" i="4"/>
  <c r="Z101" i="4"/>
  <c r="Z39" i="4"/>
  <c r="Z47" i="4"/>
  <c r="Z86" i="4"/>
  <c r="Z70" i="4"/>
  <c r="Z89" i="4"/>
  <c r="Z56" i="4"/>
  <c r="Z46" i="4"/>
  <c r="Z92" i="4"/>
  <c r="Z32" i="4"/>
  <c r="Z62" i="4"/>
  <c r="Z26" i="4"/>
  <c r="Z106" i="4"/>
  <c r="Z87" i="4"/>
  <c r="Z49" i="4"/>
  <c r="Z123" i="4"/>
  <c r="Z103" i="4"/>
  <c r="Z57" i="4"/>
  <c r="Z109" i="4"/>
  <c r="Z54" i="4"/>
  <c r="Z108" i="4"/>
  <c r="Z41" i="4"/>
  <c r="Z37" i="4"/>
  <c r="Z85" i="4"/>
  <c r="Z90" i="4"/>
  <c r="Z28" i="4"/>
  <c r="Z30" i="4"/>
  <c r="Z9" i="4"/>
  <c r="Z69" i="4"/>
  <c r="Z115" i="4"/>
  <c r="Z95" i="4"/>
  <c r="Z107" i="4"/>
  <c r="Z25" i="4"/>
  <c r="Z76" i="4"/>
  <c r="Z23" i="4"/>
  <c r="Z8" i="4"/>
  <c r="Z84" i="4"/>
  <c r="Z117" i="4"/>
  <c r="Z96" i="4"/>
  <c r="Z66" i="4"/>
  <c r="Z75" i="4"/>
  <c r="Z18" i="4"/>
  <c r="Z118" i="4"/>
  <c r="Z127" i="4"/>
  <c r="Z110" i="4"/>
  <c r="Z50" i="4"/>
  <c r="Z22" i="4"/>
  <c r="Z38" i="4"/>
  <c r="Z42" i="4"/>
  <c r="Z114" i="4"/>
  <c r="Z72" i="4"/>
  <c r="Z24" i="4"/>
  <c r="Z19" i="4"/>
  <c r="Z10" i="4"/>
  <c r="Z31" i="4"/>
  <c r="Z60" i="4"/>
  <c r="Z52" i="4"/>
  <c r="Z11" i="4"/>
  <c r="Z128" i="4"/>
  <c r="Z7" i="4"/>
  <c r="Z59" i="4"/>
  <c r="Z53" i="4"/>
  <c r="Z80" i="4"/>
  <c r="Z113" i="4"/>
  <c r="Z33" i="4"/>
  <c r="Z17" i="4"/>
  <c r="Z34" i="4"/>
  <c r="Z120" i="4"/>
  <c r="Z97" i="4"/>
  <c r="AA11" i="4" l="1"/>
  <c r="S1" i="4"/>
  <c r="D6" i="6" s="1"/>
  <c r="AA9" i="4"/>
  <c r="O1" i="4"/>
  <c r="D5" i="6" s="1"/>
  <c r="W1" i="4"/>
  <c r="D7" i="6" s="1"/>
  <c r="W4" i="4"/>
  <c r="E7" i="6" s="1"/>
  <c r="O4" i="4"/>
  <c r="E5" i="6" s="1"/>
  <c r="AC3" i="4"/>
  <c r="AD80" i="4"/>
  <c r="AD70" i="4"/>
  <c r="AD114" i="4"/>
  <c r="AD81" i="4"/>
  <c r="AD27" i="4"/>
  <c r="AD107" i="4"/>
  <c r="AD120" i="4"/>
  <c r="AD85" i="4"/>
  <c r="AD78" i="4"/>
  <c r="AD11" i="4"/>
  <c r="AD91" i="4"/>
  <c r="AD102" i="4"/>
  <c r="AD90" i="4"/>
  <c r="AD69" i="4"/>
  <c r="AD122" i="4"/>
  <c r="AD117" i="4"/>
  <c r="AD67" i="4"/>
  <c r="AD108" i="4"/>
  <c r="AD56" i="4"/>
  <c r="AD8" i="4"/>
  <c r="AD99" i="4"/>
  <c r="AD63" i="4"/>
  <c r="AD30" i="4"/>
  <c r="AD21" i="4"/>
  <c r="AD112" i="4"/>
  <c r="AD44" i="4"/>
  <c r="AD121" i="4"/>
  <c r="AD127" i="4"/>
  <c r="AD52" i="4"/>
  <c r="AD16" i="4"/>
  <c r="AD64" i="4"/>
  <c r="AD57" i="4"/>
  <c r="AD9" i="4"/>
  <c r="AD18" i="4"/>
  <c r="AD72" i="4"/>
  <c r="AD113" i="4"/>
  <c r="AD96" i="4"/>
  <c r="AD79" i="4"/>
  <c r="AD5" i="4"/>
  <c r="AD75" i="4"/>
  <c r="AD6" i="4"/>
  <c r="AD15" i="4"/>
  <c r="AD50" i="4"/>
  <c r="AD19" i="4"/>
  <c r="AD20" i="4"/>
  <c r="AD46" i="4"/>
  <c r="AD128" i="4"/>
  <c r="AD100" i="4"/>
  <c r="AD43" i="4"/>
  <c r="AD54" i="4"/>
  <c r="AD97" i="4"/>
  <c r="AD55" i="4"/>
  <c r="AD124" i="4"/>
  <c r="AD48" i="4"/>
  <c r="AD89" i="4"/>
  <c r="AD73" i="4"/>
  <c r="AD59" i="4"/>
  <c r="AD123" i="4"/>
  <c r="AD14" i="4"/>
  <c r="AD42" i="4"/>
  <c r="AD111" i="4"/>
  <c r="AD68" i="4"/>
  <c r="AD101" i="4"/>
  <c r="AD94" i="4"/>
  <c r="AD118" i="4"/>
  <c r="AD116" i="4"/>
  <c r="AD24" i="4"/>
  <c r="AD45" i="4"/>
  <c r="AD12" i="4"/>
  <c r="AD74" i="4"/>
  <c r="AD40" i="4"/>
  <c r="AD36" i="4"/>
  <c r="AD83" i="4"/>
  <c r="AD77" i="4"/>
  <c r="AD115" i="4"/>
  <c r="AD47" i="4"/>
  <c r="AD110" i="4"/>
  <c r="AD28" i="4"/>
  <c r="AD33" i="4"/>
  <c r="AD32" i="4"/>
  <c r="AD29" i="4"/>
  <c r="AD84" i="4"/>
  <c r="AD41" i="4"/>
  <c r="AD82" i="4"/>
  <c r="AD7" i="4"/>
  <c r="AD10" i="4"/>
  <c r="AD92" i="4"/>
  <c r="AD22" i="4"/>
  <c r="AD61" i="4"/>
  <c r="AD105" i="4"/>
  <c r="AD88" i="4"/>
  <c r="AD49" i="4"/>
  <c r="AD13" i="4"/>
  <c r="AD31" i="4"/>
  <c r="AD58" i="4"/>
  <c r="AD125" i="4"/>
  <c r="AD17" i="4"/>
  <c r="AD39" i="4"/>
  <c r="AD106" i="4"/>
  <c r="AD60" i="4"/>
  <c r="AD71" i="4"/>
  <c r="AD93" i="4"/>
  <c r="AD109" i="4"/>
  <c r="AD65" i="4"/>
  <c r="AD23" i="4"/>
  <c r="AD86" i="4"/>
  <c r="AD119" i="4"/>
  <c r="AD37" i="4"/>
  <c r="AD126" i="4"/>
  <c r="AD95" i="4"/>
  <c r="AD26" i="4"/>
  <c r="AD35" i="4"/>
  <c r="AD51" i="4"/>
  <c r="AD103" i="4"/>
  <c r="AD34" i="4"/>
  <c r="AD66" i="4"/>
  <c r="AD104" i="4"/>
  <c r="AD87" i="4"/>
  <c r="AD25" i="4"/>
  <c r="AD76" i="4"/>
  <c r="AD38" i="4"/>
  <c r="AD98" i="4"/>
  <c r="AD53" i="4"/>
  <c r="AD129" i="4"/>
  <c r="AD62" i="4"/>
  <c r="AE13" i="4" l="1"/>
  <c r="AA1" i="4"/>
  <c r="D8" i="6" s="1"/>
  <c r="M8" i="6" s="1"/>
  <c r="AE11" i="4"/>
  <c r="AE1" i="4" s="1"/>
  <c r="D9" i="6" s="1"/>
  <c r="M9" i="6" s="1"/>
  <c r="AA4" i="4"/>
  <c r="E8" i="6" s="1"/>
  <c r="AE4" i="4"/>
  <c r="E9" i="6" s="1"/>
  <c r="M5" i="6"/>
  <c r="M6" i="6"/>
  <c r="M7" i="6"/>
  <c r="N5" i="6"/>
  <c r="N7" i="6"/>
  <c r="N9" i="6"/>
  <c r="N6" i="6"/>
  <c r="N8" i="6"/>
  <c r="N3" i="6"/>
  <c r="D7" i="3"/>
  <c r="AG3" i="4"/>
  <c r="AH102" i="4"/>
  <c r="AH55" i="4"/>
  <c r="AH40" i="4"/>
  <c r="AH49" i="4"/>
  <c r="AH39" i="4"/>
  <c r="AH56" i="4"/>
  <c r="AH87" i="4"/>
  <c r="AH66" i="4"/>
  <c r="AH52" i="4"/>
  <c r="AH32" i="4"/>
  <c r="AH123" i="4"/>
  <c r="AH120" i="4"/>
  <c r="AH65" i="4"/>
  <c r="AH122" i="4"/>
  <c r="AH83" i="4"/>
  <c r="AH33" i="4"/>
  <c r="AH84" i="4"/>
  <c r="AH46" i="4"/>
  <c r="AH72" i="4"/>
  <c r="AH17" i="4"/>
  <c r="AH86" i="4"/>
  <c r="AH26" i="4"/>
  <c r="AH78" i="4"/>
  <c r="AH108" i="4"/>
  <c r="AH82" i="4"/>
  <c r="AH30" i="4"/>
  <c r="AH81" i="4"/>
  <c r="AH70" i="4"/>
  <c r="AH42" i="4"/>
  <c r="AH107" i="4"/>
  <c r="AH111" i="4"/>
  <c r="AH54" i="4"/>
  <c r="AH118" i="4"/>
  <c r="AH97" i="4"/>
  <c r="AH62" i="4"/>
  <c r="AH95" i="4"/>
  <c r="AH9" i="4"/>
  <c r="AH28" i="4"/>
  <c r="AH127" i="4"/>
  <c r="AH121" i="4"/>
  <c r="AH13" i="4"/>
  <c r="AH59" i="4"/>
  <c r="AH88" i="4"/>
  <c r="AH7" i="4"/>
  <c r="AH104" i="4"/>
  <c r="AH71" i="4"/>
  <c r="AH110" i="4"/>
  <c r="AH47" i="4"/>
  <c r="AH15" i="4"/>
  <c r="AH35" i="4"/>
  <c r="AH16" i="4"/>
  <c r="AH38" i="4"/>
  <c r="AH14" i="4"/>
  <c r="AH6" i="4"/>
  <c r="AH106" i="4"/>
  <c r="AH126" i="4"/>
  <c r="AH94" i="4"/>
  <c r="AH63" i="4"/>
  <c r="AH22" i="4"/>
  <c r="AH10" i="4"/>
  <c r="AH23" i="4"/>
  <c r="AH61" i="4"/>
  <c r="AH96" i="4"/>
  <c r="AH73" i="4"/>
  <c r="AH60" i="4"/>
  <c r="AH64" i="4"/>
  <c r="AH75" i="4"/>
  <c r="AH20" i="4"/>
  <c r="AH99" i="4"/>
  <c r="AH5" i="4"/>
  <c r="AH8" i="4"/>
  <c r="AH11" i="4"/>
  <c r="AH12" i="4"/>
  <c r="AH18" i="4"/>
  <c r="AH19" i="4"/>
  <c r="AH21" i="4"/>
  <c r="AH24" i="4"/>
  <c r="AH25" i="4"/>
  <c r="AH27" i="4"/>
  <c r="AH29" i="4"/>
  <c r="AH31" i="4"/>
  <c r="AH34" i="4"/>
  <c r="AH36" i="4"/>
  <c r="AH37" i="4"/>
  <c r="AH41" i="4"/>
  <c r="AH43" i="4"/>
  <c r="AH44" i="4"/>
  <c r="AH45" i="4"/>
  <c r="AH48" i="4"/>
  <c r="AH50" i="4"/>
  <c r="AH51" i="4"/>
  <c r="AH53" i="4"/>
  <c r="AH57" i="4"/>
  <c r="AH58" i="4"/>
  <c r="AH67" i="4"/>
  <c r="AH68" i="4"/>
  <c r="AH69" i="4"/>
  <c r="AH74" i="4"/>
  <c r="AH76" i="4"/>
  <c r="AH77" i="4"/>
  <c r="AH79" i="4"/>
  <c r="AH80" i="4"/>
  <c r="AH85" i="4"/>
  <c r="AH89" i="4"/>
  <c r="AH90" i="4"/>
  <c r="AH91" i="4"/>
  <c r="AH92" i="4"/>
  <c r="AH93" i="4"/>
  <c r="AH98" i="4"/>
  <c r="AH100" i="4"/>
  <c r="AH101" i="4"/>
  <c r="AH103" i="4"/>
  <c r="AH105" i="4"/>
  <c r="AH109" i="4"/>
  <c r="AH112" i="4"/>
  <c r="AH113" i="4"/>
  <c r="AH114" i="4"/>
  <c r="AH115" i="4"/>
  <c r="AH116" i="4"/>
  <c r="AH117" i="4"/>
  <c r="AH119" i="4"/>
  <c r="AH124" i="4"/>
  <c r="AH125" i="4"/>
  <c r="AH128" i="4"/>
  <c r="AH129" i="4"/>
  <c r="AK3" i="4"/>
  <c r="AL76" i="4"/>
  <c r="AL89" i="4"/>
  <c r="AL51" i="4"/>
  <c r="AL75" i="4"/>
  <c r="AL121" i="4"/>
  <c r="AL122" i="4"/>
  <c r="AL117" i="4"/>
  <c r="AL98" i="4"/>
  <c r="AL69" i="4"/>
  <c r="AL22" i="4"/>
  <c r="AL61" i="4"/>
  <c r="AL23" i="4"/>
  <c r="AL111" i="4"/>
  <c r="AL79" i="4"/>
  <c r="AL49" i="4"/>
  <c r="AL109" i="4"/>
  <c r="AL55" i="4"/>
  <c r="AL44" i="4"/>
  <c r="AL102" i="4"/>
  <c r="AL78" i="4"/>
  <c r="AL90" i="4"/>
  <c r="AL91" i="4"/>
  <c r="AL11" i="4"/>
  <c r="AL40" i="4"/>
  <c r="AL97" i="4"/>
  <c r="AL21" i="4"/>
  <c r="AL123" i="4"/>
  <c r="AL101" i="4"/>
  <c r="AL103" i="4"/>
  <c r="AL119" i="4"/>
  <c r="AL7" i="4"/>
  <c r="AL24" i="4"/>
  <c r="AL68" i="4"/>
  <c r="AL118" i="4"/>
  <c r="AL64" i="4"/>
  <c r="AL74" i="4"/>
  <c r="AL94" i="4"/>
  <c r="AL73" i="4"/>
  <c r="AL33" i="4"/>
  <c r="AL35" i="4"/>
  <c r="AL52" i="4"/>
  <c r="AL30" i="4"/>
  <c r="AL87" i="4"/>
  <c r="AL27" i="4"/>
  <c r="AL6" i="4"/>
  <c r="AL124" i="4"/>
  <c r="AL45" i="4"/>
  <c r="AL129" i="4"/>
  <c r="AL37" i="4"/>
  <c r="AL57" i="4"/>
  <c r="AL66" i="4"/>
  <c r="AL107" i="4"/>
  <c r="AL71" i="4"/>
  <c r="AL25" i="4"/>
  <c r="AL115" i="4"/>
  <c r="AL28" i="4"/>
  <c r="AL41" i="4"/>
  <c r="AL99" i="4"/>
  <c r="AL93" i="4"/>
  <c r="AL48" i="4"/>
  <c r="AL26" i="4"/>
  <c r="AL83" i="4"/>
  <c r="AL85" i="4"/>
  <c r="AL42" i="4"/>
  <c r="AL80" i="4"/>
  <c r="AL82" i="4"/>
  <c r="AL5" i="4"/>
  <c r="AL62" i="4"/>
  <c r="AL16" i="4"/>
  <c r="AL58" i="4"/>
  <c r="AL106" i="4"/>
  <c r="AL77" i="4"/>
  <c r="AL31" i="4"/>
  <c r="AL65" i="4"/>
  <c r="AL116" i="4"/>
  <c r="AL96" i="4"/>
  <c r="AL120" i="4"/>
  <c r="AL14" i="4"/>
  <c r="AL128" i="4"/>
  <c r="AL126" i="4"/>
  <c r="AL20" i="4"/>
  <c r="AL70" i="4"/>
  <c r="AL104" i="4"/>
  <c r="AL81" i="4"/>
  <c r="AL46" i="4"/>
  <c r="AL9" i="4"/>
  <c r="AL59" i="4"/>
  <c r="AL13" i="4"/>
  <c r="AL63" i="4"/>
  <c r="AL34" i="4"/>
  <c r="AL95" i="4"/>
  <c r="AL47" i="4"/>
  <c r="AL53" i="4"/>
  <c r="AL18" i="4"/>
  <c r="AL84" i="4"/>
  <c r="AL8" i="4"/>
  <c r="AL54" i="4"/>
  <c r="AL92" i="4"/>
  <c r="AL43" i="4"/>
  <c r="AL114" i="4"/>
  <c r="AL113" i="4"/>
  <c r="AL17" i="4"/>
  <c r="AL67" i="4"/>
  <c r="AL50" i="4"/>
  <c r="AL105" i="4"/>
  <c r="AL110" i="4"/>
  <c r="AL108" i="4"/>
  <c r="AL29" i="4"/>
  <c r="AL38" i="4"/>
  <c r="AL39" i="4"/>
  <c r="AL86" i="4"/>
  <c r="AL10" i="4"/>
  <c r="AL60" i="4"/>
  <c r="AL56" i="4"/>
  <c r="AL88" i="4"/>
  <c r="AL127" i="4"/>
  <c r="AL36" i="4"/>
  <c r="AL125" i="4"/>
  <c r="AL72" i="4"/>
  <c r="AL15" i="4"/>
  <c r="AL32" i="4"/>
  <c r="AL112" i="4"/>
  <c r="AL100" i="4"/>
  <c r="AL12" i="4"/>
  <c r="AL19" i="4"/>
  <c r="AM15" i="4" l="1"/>
  <c r="AI14" i="4"/>
  <c r="AI12" i="4"/>
  <c r="AI4" i="4"/>
  <c r="E10" i="6" s="1"/>
  <c r="AI1" i="4"/>
  <c r="D10" i="6" s="1"/>
  <c r="AM13" i="4"/>
  <c r="AO3" i="4"/>
  <c r="AP109" i="4"/>
  <c r="AP108" i="4"/>
  <c r="AP101" i="4"/>
  <c r="AP106" i="4"/>
  <c r="AP24" i="4"/>
  <c r="AP6" i="4"/>
  <c r="AP77" i="4"/>
  <c r="AP80" i="4"/>
  <c r="AP33" i="4"/>
  <c r="AP117" i="4"/>
  <c r="AP58" i="4"/>
  <c r="AP88" i="4"/>
  <c r="AP64" i="4"/>
  <c r="AP28" i="4"/>
  <c r="AP43" i="4"/>
  <c r="AP54" i="4"/>
  <c r="AP83" i="4"/>
  <c r="AP84" i="4"/>
  <c r="AP89" i="4"/>
  <c r="AP65" i="4"/>
  <c r="AP34" i="4"/>
  <c r="AP127" i="4"/>
  <c r="AP71" i="4"/>
  <c r="AP40" i="4"/>
  <c r="AP111" i="4"/>
  <c r="AP22" i="4"/>
  <c r="AP42" i="4"/>
  <c r="AP121" i="4"/>
  <c r="AP13" i="4"/>
  <c r="AP85" i="4"/>
  <c r="AP19" i="4"/>
  <c r="AP126" i="4"/>
  <c r="AP110" i="4"/>
  <c r="AP30" i="4"/>
  <c r="AP7" i="4"/>
  <c r="AP102" i="4"/>
  <c r="AP67" i="4"/>
  <c r="AP50" i="4"/>
  <c r="AP51" i="4"/>
  <c r="AP107" i="4"/>
  <c r="AP123" i="4"/>
  <c r="AP105" i="4"/>
  <c r="AP128" i="4"/>
  <c r="AP100" i="4"/>
  <c r="AP53" i="4"/>
  <c r="AP104" i="4"/>
  <c r="AP76" i="4"/>
  <c r="AP41" i="4"/>
  <c r="AP20" i="4"/>
  <c r="AP86" i="4"/>
  <c r="AP21" i="4"/>
  <c r="AP52" i="4"/>
  <c r="AP92" i="4"/>
  <c r="AP74" i="4"/>
  <c r="AP38" i="4"/>
  <c r="AP114" i="4"/>
  <c r="AP39" i="4"/>
  <c r="AP72" i="4"/>
  <c r="AP129" i="4"/>
  <c r="AP120" i="4"/>
  <c r="AP81" i="4"/>
  <c r="AP10" i="4"/>
  <c r="AP99" i="4"/>
  <c r="AP98" i="4"/>
  <c r="AP55" i="4"/>
  <c r="AP69" i="4"/>
  <c r="AP125" i="4"/>
  <c r="AP31" i="4"/>
  <c r="AP91" i="4"/>
  <c r="AP78" i="4"/>
  <c r="AP87" i="4"/>
  <c r="AP18" i="4"/>
  <c r="AP116" i="4"/>
  <c r="AP17" i="4"/>
  <c r="AP62" i="4"/>
  <c r="AP124" i="4"/>
  <c r="AP73" i="4"/>
  <c r="AP14" i="4"/>
  <c r="AP11" i="4"/>
  <c r="AP68" i="4"/>
  <c r="AP8" i="4"/>
  <c r="AP118" i="4"/>
  <c r="AP61" i="4"/>
  <c r="AP57" i="4"/>
  <c r="AP5" i="4"/>
  <c r="AP25" i="4"/>
  <c r="AP46" i="4"/>
  <c r="AP59" i="4"/>
  <c r="AP82" i="4"/>
  <c r="AP16" i="4"/>
  <c r="AP75" i="4"/>
  <c r="AP9" i="4"/>
  <c r="AP122" i="4"/>
  <c r="AP27" i="4"/>
  <c r="AP32" i="4"/>
  <c r="AP36" i="4"/>
  <c r="AP45" i="4"/>
  <c r="AP48" i="4"/>
  <c r="AP60" i="4"/>
  <c r="AP96" i="4"/>
  <c r="AP90" i="4"/>
  <c r="AP23" i="4"/>
  <c r="AP35" i="4"/>
  <c r="AP56" i="4"/>
  <c r="AP44" i="4"/>
  <c r="AP112" i="4"/>
  <c r="AP63" i="4"/>
  <c r="AP12" i="4"/>
  <c r="AP29" i="4"/>
  <c r="AP93" i="4"/>
  <c r="AP113" i="4"/>
  <c r="AP95" i="4"/>
  <c r="AP66" i="4"/>
  <c r="AP37" i="4"/>
  <c r="AP26" i="4"/>
  <c r="AP70" i="4"/>
  <c r="AP49" i="4"/>
  <c r="AP79" i="4"/>
  <c r="AP119" i="4"/>
  <c r="AP15" i="4"/>
  <c r="AP94" i="4"/>
  <c r="AP103" i="4"/>
  <c r="AP47" i="4"/>
  <c r="AP97" i="4"/>
  <c r="AP115" i="4"/>
  <c r="AQ17" i="4" l="1"/>
  <c r="AQ15" i="4"/>
  <c r="AM4" i="4"/>
  <c r="E11" i="6" s="1"/>
  <c r="AM1" i="4"/>
  <c r="D11" i="6" s="1"/>
  <c r="AS3" i="4"/>
  <c r="AT78" i="4"/>
  <c r="AT108" i="4"/>
  <c r="AT85" i="4"/>
  <c r="AT11" i="4"/>
  <c r="AT10" i="4"/>
  <c r="AT125" i="4"/>
  <c r="AT12" i="4"/>
  <c r="AT42" i="4"/>
  <c r="AT77" i="4"/>
  <c r="AT113" i="4"/>
  <c r="AT95" i="4"/>
  <c r="AT53" i="4"/>
  <c r="AT79" i="4"/>
  <c r="AT46" i="4"/>
  <c r="AT27" i="4"/>
  <c r="AT103" i="4"/>
  <c r="AT22" i="4"/>
  <c r="AT93" i="4"/>
  <c r="AT94" i="4"/>
  <c r="AT55" i="4"/>
  <c r="AT116" i="4"/>
  <c r="AT9" i="4"/>
  <c r="AT49" i="4"/>
  <c r="AT41" i="4"/>
  <c r="AT88" i="4"/>
  <c r="AT121" i="4"/>
  <c r="AT30" i="4"/>
  <c r="AT59" i="4"/>
  <c r="AT119" i="4"/>
  <c r="AT104" i="4"/>
  <c r="AT96" i="4"/>
  <c r="AT65" i="4"/>
  <c r="AT7" i="4"/>
  <c r="AT128" i="4"/>
  <c r="AT51" i="4"/>
  <c r="AT38" i="4"/>
  <c r="AT61" i="4"/>
  <c r="AT43" i="4"/>
  <c r="AT123" i="4"/>
  <c r="AT19" i="4"/>
  <c r="AT29" i="4"/>
  <c r="AT98" i="4"/>
  <c r="AT64" i="4"/>
  <c r="AT57" i="4"/>
  <c r="AT35" i="4"/>
  <c r="AT122" i="4"/>
  <c r="AT60" i="4"/>
  <c r="AT129" i="4"/>
  <c r="AT14" i="4"/>
  <c r="AT86" i="4"/>
  <c r="AT24" i="4"/>
  <c r="AT127" i="4"/>
  <c r="AT26" i="4"/>
  <c r="AT62" i="4"/>
  <c r="AT107" i="4"/>
  <c r="AT115" i="4"/>
  <c r="AT124" i="4"/>
  <c r="AT18" i="4"/>
  <c r="AT92" i="4"/>
  <c r="AT112" i="4"/>
  <c r="AT6" i="4"/>
  <c r="AT69" i="4"/>
  <c r="AT39" i="4"/>
  <c r="AT117" i="4"/>
  <c r="AT74" i="4"/>
  <c r="AT118" i="4"/>
  <c r="AT36" i="4"/>
  <c r="AT33" i="4"/>
  <c r="AT16" i="4"/>
  <c r="AT71" i="4"/>
  <c r="AT50" i="4"/>
  <c r="AT32" i="4"/>
  <c r="AT89" i="4"/>
  <c r="AT97" i="4"/>
  <c r="AT5" i="4"/>
  <c r="AT101" i="4"/>
  <c r="AT28" i="4"/>
  <c r="AT126" i="4"/>
  <c r="AT8" i="4"/>
  <c r="AT68" i="4"/>
  <c r="AT25" i="4"/>
  <c r="AT75" i="4"/>
  <c r="AT15" i="4"/>
  <c r="AT73" i="4"/>
  <c r="AT70" i="4"/>
  <c r="AT13" i="4"/>
  <c r="AT17" i="4"/>
  <c r="AT20" i="4"/>
  <c r="AT21" i="4"/>
  <c r="AT23" i="4"/>
  <c r="AT31" i="4"/>
  <c r="AT34" i="4"/>
  <c r="AT37" i="4"/>
  <c r="AT40" i="4"/>
  <c r="AT44" i="4"/>
  <c r="AT45" i="4"/>
  <c r="AT47" i="4"/>
  <c r="AT48" i="4"/>
  <c r="AT52" i="4"/>
  <c r="AT54" i="4"/>
  <c r="AT56" i="4"/>
  <c r="AT58" i="4"/>
  <c r="AT63" i="4"/>
  <c r="AT66" i="4"/>
  <c r="AT67" i="4"/>
  <c r="AT72" i="4"/>
  <c r="AT76" i="4"/>
  <c r="AT80" i="4"/>
  <c r="AT81" i="4"/>
  <c r="AT82" i="4"/>
  <c r="AT83" i="4"/>
  <c r="AT84" i="4"/>
  <c r="AT87" i="4"/>
  <c r="AT90" i="4"/>
  <c r="AT91" i="4"/>
  <c r="AT99" i="4"/>
  <c r="AT100" i="4"/>
  <c r="AT102" i="4"/>
  <c r="AT105" i="4"/>
  <c r="AT106" i="4"/>
  <c r="AT109" i="4"/>
  <c r="AT110" i="4"/>
  <c r="AT111" i="4"/>
  <c r="AT114" i="4"/>
  <c r="AT120" i="4"/>
  <c r="AW3" i="4"/>
  <c r="AX18" i="4"/>
  <c r="AX102" i="4"/>
  <c r="AX20" i="4"/>
  <c r="AX7" i="4"/>
  <c r="AX82" i="4"/>
  <c r="AX34" i="4"/>
  <c r="AX24" i="4"/>
  <c r="AX127" i="4"/>
  <c r="AX21" i="4"/>
  <c r="AX31" i="4"/>
  <c r="AX98" i="4"/>
  <c r="AX12" i="4"/>
  <c r="AX46" i="4"/>
  <c r="AX14" i="4"/>
  <c r="AX9" i="4"/>
  <c r="AX60" i="4"/>
  <c r="AX62" i="4"/>
  <c r="AX32" i="4"/>
  <c r="AX45" i="4"/>
  <c r="AX25" i="4"/>
  <c r="AX71" i="4"/>
  <c r="AX105" i="4"/>
  <c r="AX96" i="4"/>
  <c r="AX37" i="4"/>
  <c r="AX43" i="4"/>
  <c r="AX27" i="4"/>
  <c r="AX73" i="4"/>
  <c r="AX129" i="4"/>
  <c r="AX77" i="4"/>
  <c r="AX29" i="4"/>
  <c r="AX13" i="4"/>
  <c r="AX81" i="4"/>
  <c r="AX114" i="4"/>
  <c r="AX17" i="4"/>
  <c r="AX41" i="4"/>
  <c r="AX128" i="4"/>
  <c r="AX6" i="4"/>
  <c r="AX72" i="4"/>
  <c r="AX84" i="4"/>
  <c r="AX74" i="4"/>
  <c r="AX30" i="4"/>
  <c r="AX35" i="4"/>
  <c r="AX55" i="4"/>
  <c r="AX112" i="4"/>
  <c r="AX99" i="4"/>
  <c r="AX75" i="4"/>
  <c r="AX79" i="4"/>
  <c r="AX70" i="4"/>
  <c r="AX52" i="4"/>
  <c r="AX39" i="4"/>
  <c r="AX51" i="4"/>
  <c r="AX44" i="4"/>
  <c r="AX91" i="4"/>
  <c r="AX93" i="4"/>
  <c r="AX49" i="4"/>
  <c r="AX54" i="4"/>
  <c r="AX50" i="4"/>
  <c r="AX101" i="4"/>
  <c r="AX124" i="4"/>
  <c r="AX48" i="4"/>
  <c r="AX64" i="4"/>
  <c r="AX42" i="4"/>
  <c r="AX109" i="4"/>
  <c r="AX19" i="4"/>
  <c r="AX92" i="4"/>
  <c r="AX118" i="4"/>
  <c r="AX59" i="4"/>
  <c r="AX8" i="4"/>
  <c r="AX120" i="4"/>
  <c r="AX97" i="4"/>
  <c r="AX113" i="4"/>
  <c r="AX111" i="4"/>
  <c r="AX121" i="4"/>
  <c r="AX89" i="4"/>
  <c r="AX83" i="4"/>
  <c r="AX26" i="4"/>
  <c r="AX56" i="4"/>
  <c r="AX11" i="4"/>
  <c r="AX63" i="4"/>
  <c r="AX15" i="4"/>
  <c r="AX38" i="4"/>
  <c r="AX5" i="4"/>
  <c r="AX78" i="4"/>
  <c r="AX122" i="4"/>
  <c r="AX36" i="4"/>
  <c r="AX67" i="4"/>
  <c r="AX126" i="4"/>
  <c r="AX88" i="4"/>
  <c r="AX40" i="4"/>
  <c r="AX107" i="4"/>
  <c r="AX68" i="4"/>
  <c r="AX61" i="4"/>
  <c r="AX123" i="4"/>
  <c r="AY19" i="4" l="1"/>
  <c r="AU18" i="4"/>
  <c r="AY17" i="4"/>
  <c r="AU16" i="4"/>
  <c r="AQ1" i="4"/>
  <c r="D12" i="6" s="1"/>
  <c r="AQ4" i="4"/>
  <c r="E12" i="6" s="1"/>
  <c r="AX22" i="4"/>
  <c r="AX16" i="4"/>
  <c r="AX104" i="4"/>
  <c r="AX119" i="4"/>
  <c r="AX100" i="4"/>
  <c r="AX116" i="4"/>
  <c r="AX87" i="4"/>
  <c r="AX95" i="4"/>
  <c r="AX53" i="4"/>
  <c r="AX94" i="4"/>
  <c r="AX117" i="4"/>
  <c r="AX125" i="4"/>
  <c r="AX86" i="4"/>
  <c r="AX80" i="4"/>
  <c r="AX110" i="4"/>
  <c r="AX58" i="4"/>
  <c r="AX57" i="4"/>
  <c r="AX28" i="4"/>
  <c r="AX69" i="4"/>
  <c r="AX47" i="4"/>
  <c r="AX106" i="4"/>
  <c r="AX65" i="4"/>
  <c r="AX108" i="4"/>
  <c r="AX23" i="4"/>
  <c r="AX10" i="4"/>
  <c r="AX103" i="4"/>
  <c r="AX115" i="4"/>
  <c r="AX76" i="4"/>
  <c r="AX33" i="4"/>
  <c r="AX85" i="4"/>
  <c r="AX66" i="4"/>
  <c r="AX90" i="4"/>
  <c r="AU4" i="4"/>
  <c r="E13" i="6" s="1"/>
  <c r="AY4" i="4"/>
  <c r="E14" i="6" s="1"/>
  <c r="AU1" i="4"/>
  <c r="D13" i="6" s="1"/>
  <c r="AY1" i="4"/>
  <c r="D14" i="6" s="1"/>
  <c r="BA3" i="4"/>
  <c r="BB100" i="4"/>
  <c r="BB76" i="4"/>
  <c r="BB52" i="4"/>
  <c r="BB18" i="4"/>
  <c r="BB115" i="4"/>
  <c r="BB99" i="4"/>
  <c r="BB75" i="4"/>
  <c r="BB59" i="4"/>
  <c r="BB35" i="4"/>
  <c r="BB9" i="4"/>
  <c r="BB122" i="4"/>
  <c r="BB66" i="4"/>
  <c r="BB112" i="4"/>
  <c r="BB72" i="4"/>
  <c r="BB32" i="4"/>
  <c r="BB127" i="4"/>
  <c r="BB87" i="4"/>
  <c r="BB55" i="4"/>
  <c r="BB125" i="4"/>
  <c r="BB101" i="4"/>
  <c r="BB85" i="4"/>
  <c r="BB69" i="4"/>
  <c r="BB45" i="4"/>
  <c r="BB29" i="4"/>
  <c r="BB11" i="4"/>
  <c r="BB124" i="4"/>
  <c r="BB108" i="4"/>
  <c r="BB92" i="4"/>
  <c r="BB68" i="4"/>
  <c r="BB60" i="4"/>
  <c r="BB44" i="4"/>
  <c r="BB36" i="4"/>
  <c r="BB28" i="4"/>
  <c r="BB10" i="4"/>
  <c r="BB123" i="4"/>
  <c r="BB107" i="4"/>
  <c r="BB91" i="4"/>
  <c r="BB83" i="4"/>
  <c r="BB67" i="4"/>
  <c r="BB51" i="4"/>
  <c r="BB43" i="4"/>
  <c r="BB27" i="4"/>
  <c r="BB17" i="4"/>
  <c r="BB114" i="4"/>
  <c r="BB106" i="4"/>
  <c r="BB98" i="4"/>
  <c r="BB90" i="4"/>
  <c r="BB82" i="4"/>
  <c r="BB74" i="4"/>
  <c r="BB58" i="4"/>
  <c r="BB50" i="4"/>
  <c r="BB42" i="4"/>
  <c r="BB34" i="4"/>
  <c r="BB26" i="4"/>
  <c r="BB16" i="4"/>
  <c r="BB8" i="4"/>
  <c r="BB129" i="4"/>
  <c r="BB121" i="4"/>
  <c r="BB113" i="4"/>
  <c r="BB105" i="4"/>
  <c r="BB97" i="4"/>
  <c r="BB89" i="4"/>
  <c r="BB81" i="4"/>
  <c r="BB73" i="4"/>
  <c r="BB65" i="4"/>
  <c r="BB57" i="4"/>
  <c r="BB49" i="4"/>
  <c r="BB41" i="4"/>
  <c r="BB33" i="4"/>
  <c r="BB25" i="4"/>
  <c r="BB15" i="4"/>
  <c r="BB7" i="4"/>
  <c r="BB21" i="4"/>
  <c r="BB37" i="4"/>
  <c r="BB61" i="4"/>
  <c r="BB93" i="4"/>
  <c r="BB117" i="4"/>
  <c r="BB47" i="4"/>
  <c r="BB111" i="4"/>
  <c r="BB24" i="4"/>
  <c r="BB96" i="4"/>
  <c r="BB84" i="4"/>
  <c r="BB116" i="4"/>
  <c r="BB20" i="4"/>
  <c r="BB53" i="4"/>
  <c r="BB77" i="4"/>
  <c r="BB109" i="4"/>
  <c r="BB31" i="4"/>
  <c r="BB79" i="4"/>
  <c r="BB56" i="4"/>
  <c r="BB103" i="4"/>
  <c r="BB88" i="4"/>
  <c r="BB19" i="4"/>
  <c r="BB12" i="4"/>
  <c r="BB22" i="4"/>
  <c r="BB30" i="4"/>
  <c r="BB38" i="4"/>
  <c r="BB46" i="4"/>
  <c r="BB54" i="4"/>
  <c r="BB62" i="4"/>
  <c r="BB70" i="4"/>
  <c r="BB78" i="4"/>
  <c r="BB86" i="4"/>
  <c r="BB94" i="4"/>
  <c r="BB102" i="4"/>
  <c r="BB110" i="4"/>
  <c r="BB118" i="4"/>
  <c r="BB126" i="4"/>
  <c r="BB5" i="4"/>
  <c r="BB23" i="4"/>
  <c r="BB39" i="4"/>
  <c r="BB63" i="4"/>
  <c r="BB95" i="4"/>
  <c r="BB14" i="4"/>
  <c r="BB48" i="4"/>
  <c r="BB104" i="4"/>
  <c r="BB128" i="4"/>
  <c r="BB13" i="4"/>
  <c r="BB71" i="4"/>
  <c r="BB119" i="4"/>
  <c r="BB6" i="4"/>
  <c r="BB40" i="4"/>
  <c r="BB80" i="4"/>
  <c r="BB120" i="4"/>
  <c r="BB64" i="4"/>
  <c r="BC21" i="4" l="1"/>
  <c r="BC19" i="4"/>
  <c r="BC4" i="4" s="1"/>
  <c r="E15" i="6" s="1"/>
  <c r="M14" i="6"/>
  <c r="M10" i="6"/>
  <c r="M13" i="6"/>
  <c r="M11" i="6"/>
  <c r="M12" i="6"/>
  <c r="N10" i="6"/>
  <c r="N11" i="6"/>
  <c r="N12" i="6"/>
  <c r="N14" i="6"/>
  <c r="N13" i="6"/>
  <c r="BE3" i="4"/>
  <c r="BF20" i="4" s="1"/>
  <c r="BF22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1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21" i="4" s="1"/>
  <c r="BJ24" i="4"/>
  <c r="BJ78" i="4"/>
  <c r="BJ6" i="4"/>
  <c r="BJ20" i="4"/>
  <c r="BJ25" i="4"/>
  <c r="BJ93" i="4"/>
  <c r="BJ34" i="4"/>
  <c r="BJ109" i="4"/>
  <c r="BJ43" i="4"/>
  <c r="BJ7" i="4"/>
  <c r="BJ77" i="4"/>
  <c r="BJ95" i="4"/>
  <c r="BJ98" i="4"/>
  <c r="BJ113" i="4"/>
  <c r="BJ74" i="4"/>
  <c r="BJ51" i="4"/>
  <c r="BJ81" i="4"/>
  <c r="BJ108" i="4"/>
  <c r="BJ8" i="4"/>
  <c r="BJ89" i="4"/>
  <c r="BJ76" i="4"/>
  <c r="BJ13" i="4"/>
  <c r="BJ125" i="4"/>
  <c r="BJ30" i="4"/>
  <c r="BJ36" i="4"/>
  <c r="BJ17" i="4"/>
  <c r="BJ112" i="4"/>
  <c r="BJ118" i="4"/>
  <c r="BJ62" i="4"/>
  <c r="BJ19" i="4"/>
  <c r="BJ83" i="4"/>
  <c r="BJ120" i="4"/>
  <c r="BJ39" i="4"/>
  <c r="BJ103" i="4"/>
  <c r="BJ90" i="4"/>
  <c r="BJ121" i="4"/>
  <c r="BJ38" i="4"/>
  <c r="BJ86" i="4"/>
  <c r="BJ18" i="4"/>
  <c r="BJ27" i="4"/>
  <c r="BJ99" i="4"/>
  <c r="BJ44" i="4"/>
  <c r="BJ14" i="4"/>
  <c r="BJ49" i="4"/>
  <c r="BJ85" i="4"/>
  <c r="BJ52" i="4"/>
  <c r="BJ66" i="4"/>
  <c r="BJ26" i="4"/>
  <c r="BJ124" i="4"/>
  <c r="BJ61" i="4"/>
  <c r="BJ9" i="4"/>
  <c r="BJ88" i="4"/>
  <c r="BJ56" i="4"/>
  <c r="BJ31" i="4"/>
  <c r="BJ48" i="4"/>
  <c r="BJ126" i="4"/>
  <c r="BJ117" i="4"/>
  <c r="BJ45" i="4"/>
  <c r="BJ87" i="4"/>
  <c r="BJ41" i="4"/>
  <c r="BJ114" i="4"/>
  <c r="BJ91" i="4"/>
  <c r="BJ63" i="4"/>
  <c r="BJ101" i="4"/>
  <c r="BJ33" i="4"/>
  <c r="BJ16" i="4"/>
  <c r="BJ40" i="4"/>
  <c r="BJ68" i="4"/>
  <c r="BJ23" i="4"/>
  <c r="BJ64" i="4"/>
  <c r="BJ73" i="4"/>
  <c r="BJ15" i="4"/>
  <c r="BJ5" i="4"/>
  <c r="BJ104" i="4"/>
  <c r="BJ42" i="4"/>
  <c r="BJ32" i="4"/>
  <c r="BJ70" i="4"/>
  <c r="BJ127" i="4"/>
  <c r="BJ84" i="4"/>
  <c r="BJ107" i="4"/>
  <c r="BJ22" i="4"/>
  <c r="BJ116" i="4"/>
  <c r="BJ123" i="4"/>
  <c r="BJ115" i="4"/>
  <c r="BJ92" i="4"/>
  <c r="BJ60" i="4"/>
  <c r="BJ97" i="4"/>
  <c r="BJ55" i="4"/>
  <c r="BJ10" i="4"/>
  <c r="BJ79" i="4"/>
  <c r="BJ129" i="4"/>
  <c r="BJ50" i="4"/>
  <c r="BJ35" i="4"/>
  <c r="BJ106" i="4"/>
  <c r="BJ80" i="4"/>
  <c r="BJ71" i="4"/>
  <c r="BJ46" i="4"/>
  <c r="BJ53" i="4"/>
  <c r="BJ75" i="4"/>
  <c r="BJ11" i="4"/>
  <c r="BJ82" i="4"/>
  <c r="BJ122" i="4"/>
  <c r="BJ29" i="4"/>
  <c r="BJ28" i="4"/>
  <c r="BJ102" i="4"/>
  <c r="BJ54" i="4"/>
  <c r="BJ105" i="4"/>
  <c r="BJ94" i="4"/>
  <c r="BJ69" i="4"/>
  <c r="BJ110" i="4"/>
  <c r="BJ59" i="4"/>
  <c r="BJ58" i="4"/>
  <c r="BJ47" i="4"/>
  <c r="BJ72" i="4"/>
  <c r="BJ128" i="4"/>
  <c r="BJ57" i="4"/>
  <c r="BJ111" i="4"/>
  <c r="BJ67" i="4"/>
  <c r="BJ100" i="4"/>
  <c r="BJ119" i="4"/>
  <c r="BJ37" i="4"/>
  <c r="BJ96" i="4"/>
  <c r="BJ12" i="4"/>
  <c r="BJ65" i="4"/>
  <c r="BK23" i="4" l="1"/>
  <c r="BK4" i="4" s="1"/>
  <c r="E17" i="6" s="1"/>
  <c r="BG22" i="4"/>
  <c r="BG1" i="4"/>
  <c r="D16" i="6" s="1"/>
  <c r="M16" i="6" s="1"/>
  <c r="BG4" i="4"/>
  <c r="E16" i="6" s="1"/>
  <c r="BC1" i="4"/>
  <c r="D15" i="6" s="1"/>
  <c r="M15" i="6" s="1"/>
  <c r="N16" i="6"/>
  <c r="N15" i="6"/>
  <c r="BK1" i="4" l="1"/>
  <c r="D17" i="6" s="1"/>
  <c r="M17" i="6" s="1"/>
  <c r="N17" i="6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<sst xmlns="http://schemas.openxmlformats.org/spreadsheetml/2006/main" count="152" uniqueCount="94">
  <si>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</si>
  <si>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</si>
  <si>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</si>
  <si>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</si>
  <si>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</si>
  <si>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</si>
  <si>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</si>
  <si>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</si>
  <si>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</si>
  <si>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</si>
  <si>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</si>
  <si>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</si>
  <si>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</si>
  <si>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</si>
  <si>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</si>
  <si>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</si>
  <si>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</si>
  <si>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</si>
  <si>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</si>
  <si>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</si>
  <si>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</si>
  <si>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</si>
  <si>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</si>
  <si>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</si>
  <si>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</si>
  <si>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</si>
  <si>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</si>
  <si>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</si>
  <si>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</si>
  <si>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</si>
  <si>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</si>
  <si>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</si>
  <si>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</si>
  <si>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</si>
  <si>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</si>
  <si>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</si>
  <si>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</si>
  <si>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</si>
  <si>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</si>
  <si>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</si>
  <si>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</si>
  <si>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</si>
  <si>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</si>
  <si>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</si>
  <si>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</si>
  <si>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</si>
  <si>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</si>
  <si>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</si>
  <si>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</si>
  <si>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</si>
  <si>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</si>
  <si>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</si>
  <si>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</si>
  <si>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</si>
  <si>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</si>
  <si>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</si>
  <si>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</si>
  <si>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</si>
  <si>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</si>
  <si>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</si>
  <si>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</si>
  <si>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</si>
  <si>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</si>
  <si>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</si>
  <si>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</si>
  <si>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</si>
  <si>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</si>
  <si>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</si>
  <si>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</si>
  <si>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</si>
  <si>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</si>
  <si>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</si>
  <si>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</si>
  <si>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</si>
  <si>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</si>
  <si>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</si>
  <si>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</si>
  <si>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</si>
  <si>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</si>
  <si>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</si>
  <si>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</si>
  <si>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</si>
  <si>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</si>
  <si>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</si>
  <si>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</si>
  <si>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</si>
  <si>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</si>
  <si>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</si>
  <si>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</si>
  <si>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</si>
  <si>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</si>
  <si>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</si>
  <si>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</si>
  <si>
    <t>Jump 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</si>
</sst>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b/>
      <sz val="8"/>
      <color theme="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74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70" fontId="9" fillId="4" borderId="39" xfId="5" applyNumberFormat="1" applyFont="1" applyFill="1" applyBorder="1" applyAlignment="1">
      <alignment horizontal="center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  <xf numFmtId="10" fontId="9" fillId="4" borderId="35" xfId="5" applyNumberFormat="1" applyFont="1" applyFill="1" applyBorder="1" applyAlignment="1">
      <alignment horizontal="center"/>
    </xf>
    <xf numFmtId="10" fontId="9" fillId="4" borderId="36" xfId="5" applyNumberFormat="1" applyFont="1" applyFill="1" applyBorder="1" applyAlignment="1">
      <alignment horizontal="center"/>
    </xf>
    <xf numFmtId="10" fontId="9" fillId="14" borderId="33" xfId="10" applyNumberFormat="1" applyFont="1" applyFill="1" applyBorder="1"/>
    <xf numFmtId="0" fontId="16" fillId="14" borderId="31" xfId="5" applyFont="1" applyFill="1" applyBorder="1" applyAlignment="1">
      <alignment horizontal="center" vertical="center"/>
    </xf>
    <xf numFmtId="0" fontId="16" fillId="14" borderId="32" xfId="5" applyFont="1" applyFill="1" applyBorder="1" applyAlignment="1">
      <alignment horizontal="center" vertical="center" wrapText="1"/>
    </xf>
    <xf numFmtId="166" fontId="18" fillId="14" borderId="30" xfId="10" applyNumberFormat="1" applyFont="1" applyFill="1" applyBorder="1" applyAlignment="1">
      <alignment horizontal="center" vertical="center" wrapText="1"/>
    </xf>
    <xf numFmtId="166" fontId="18" fillId="14" borderId="38" xfId="10" applyNumberFormat="1" applyFont="1" applyFill="1" applyBorder="1" applyAlignment="1">
      <alignment horizontal="center" vertical="center" wrapText="1"/>
    </xf>
    <xf numFmtId="166" fontId="18" fillId="14" borderId="5" xfId="10" applyNumberFormat="1" applyFont="1" applyFill="1" applyBorder="1" applyAlignment="1">
      <alignment horizontal="center" vertical="center" wrapText="1"/>
    </xf>
    <xf numFmtId="170" fontId="9" fillId="4" borderId="9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0" fontId="9" fillId="4" borderId="43" xfId="5" applyNumberFormat="1" applyFont="1" applyFill="1" applyBorder="1" applyAlignment="1">
      <alignment horizontal="center"/>
    </xf>
    <xf numFmtId="10" fontId="9" fillId="13" borderId="43" xfId="10" applyNumberFormat="1" applyFont="1" applyFill="1" applyBorder="1" applyAlignment="1">
      <alignment horizontal="center"/>
    </xf>
    <xf numFmtId="10" fontId="9" fillId="4" borderId="44" xfId="5" applyNumberFormat="1" applyFont="1" applyFill="1" applyBorder="1" applyAlignment="1">
      <alignment horizontal="center"/>
    </xf>
    <xf numFmtId="10" fontId="9" fillId="4" borderId="5" xfId="5" applyNumberFormat="1" applyFont="1" applyFill="1" applyBorder="1" applyAlignment="1">
      <alignment horizontal="center"/>
    </xf>
    <xf numFmtId="10" fontId="9" fillId="13" borderId="7" xfId="10" applyNumberFormat="1" applyFont="1" applyFill="1" applyBorder="1" applyAlignment="1">
      <alignment horizontal="center"/>
    </xf>
    <xf numFmtId="10" fontId="9" fillId="4" borderId="29" xfId="5" applyNumberFormat="1" applyFont="1" applyFill="1" applyBorder="1" applyAlignment="1">
      <alignment horizontal="center"/>
    </xf>
    <xf numFmtId="10" fontId="9" fillId="13" borderId="26" xfId="10" applyNumberFormat="1" applyFont="1" applyFill="1" applyBorder="1" applyAlignment="1">
      <alignment horizontal="center"/>
    </xf>
    <xf numFmtId="0" fontId="16" fillId="14" borderId="31" xfId="5" applyFont="1" applyFill="1" applyBorder="1" applyAlignment="1">
      <alignment horizontal="center" vertical="center" wrapText="1"/>
    </xf>
    <xf numFmtId="170" fontId="9" fillId="4" borderId="7" xfId="5" applyNumberFormat="1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228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12E</v>
          </cell>
        </row>
      </sheetData>
      <sheetData sheetId="6">
        <row r="6">
          <cell r="D6" t="str">
            <v>EURTND_Quote#0000</v>
          </cell>
        </row>
      </sheetData>
      <sheetData sheetId="7">
        <row r="6">
          <cell r="D6" t="str">
            <v>EURTOM3F1_Quote</v>
          </cell>
        </row>
      </sheetData>
      <sheetData sheetId="8">
        <row r="6">
          <cell r="D6" t="str">
            <v>Z4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Z4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</sheetData>
      <sheetData sheetId="13">
        <row r="6">
          <cell r="D6" t="str">
            <v>APR15</v>
          </cell>
        </row>
      </sheetData>
      <sheetData sheetId="14">
        <row r="6">
          <cell r="D6" t="str">
            <v>X1S</v>
          </cell>
        </row>
      </sheetData>
      <sheetData sheetId="15">
        <row r="6">
          <cell r="D6">
            <v>12</v>
          </cell>
        </row>
      </sheetData>
      <sheetData sheetId="16">
        <row r="6">
          <cell r="D6" t="str">
            <v>3E</v>
          </cell>
        </row>
      </sheetData>
      <sheetData sheetId="17"/>
      <sheetData sheetId="18">
        <row r="6">
          <cell r="D6" t="str">
            <v>6E</v>
          </cell>
        </row>
      </sheetData>
      <sheetData sheetId="19">
        <row r="6">
          <cell r="D6" t="str">
            <v>EUR1F2Y_Quote</v>
          </cell>
        </row>
      </sheetData>
      <sheetData sheetId="20">
        <row r="6">
          <cell r="D6" t="str">
            <v>1E</v>
          </cell>
        </row>
      </sheetData>
      <sheetData sheetId="21">
        <row r="6">
          <cell r="D6" t="str">
            <v>3E</v>
          </cell>
        </row>
      </sheetData>
      <sheetData sheetId="22">
        <row r="6">
          <cell r="D6" t="str">
            <v>6E</v>
          </cell>
        </row>
      </sheetData>
      <sheetData sheetId="23">
        <row r="6">
          <cell r="D6" t="str">
            <v>12E</v>
          </cell>
        </row>
      </sheetData>
      <sheetData sheetId="24">
        <row r="6">
          <cell r="D6">
            <v>41981</v>
          </cell>
        </row>
      </sheetData>
      <sheetData sheetId="25">
        <row r="6">
          <cell r="D6">
            <v>41981</v>
          </cell>
        </row>
      </sheetData>
      <sheetData sheetId="26">
        <row r="6">
          <cell r="D6">
            <v>41982</v>
          </cell>
        </row>
      </sheetData>
      <sheetData sheetId="27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Dec  9 2014 11:48:31</v>
      </c>
    </row>
    <row r="2" spans="1:25" s="1" customFormat="1" ht="18.75" x14ac:dyDescent="0.2">
      <c r="B2" s="101" t="s">
        <v>9</v>
      </c>
      <c r="C2" s="101"/>
      <c r="D2" s="101"/>
      <c r="E2" s="101"/>
      <c r="G2" s="101" t="s">
        <v>67</v>
      </c>
      <c r="H2" s="101"/>
      <c r="I2" s="101"/>
      <c r="J2" s="101"/>
    </row>
    <row r="3" spans="1:25" x14ac:dyDescent="0.2">
      <c r="A3" s="1"/>
      <c r="B3" s="2"/>
      <c r="C3" s="3"/>
      <c r="D3" s="4"/>
      <c r="E3" s="5"/>
      <c r="F3" s="1"/>
      <c r="G3" s="52"/>
      <c r="H3" s="53"/>
      <c r="I3" s="53"/>
      <c r="J3" s="5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0" t="s">
        <v>5</v>
      </c>
      <c r="D4" s="7" t="s">
        <v>6</v>
      </c>
      <c r="E4" s="5"/>
      <c r="F4" s="1"/>
      <c r="G4" s="52"/>
      <c r="H4" s="55" t="s">
        <v>59</v>
      </c>
      <c r="I4" s="95">
        <f>_xll.qlSettingsEvaluationDate(Trigger)</f>
        <v>41982</v>
      </c>
      <c r="J4" s="5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1" t="s">
        <v>22</v>
      </c>
      <c r="D5" s="8" t="s">
        <v>25</v>
      </c>
      <c r="E5" s="5"/>
      <c r="F5" s="1"/>
      <c r="G5" s="52"/>
      <c r="H5" s="53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7"/>
      <c r="C6" s="65" t="s">
        <v>63</v>
      </c>
      <c r="D6" s="68" t="s">
        <v>64</v>
      </c>
      <c r="E6" s="11"/>
      <c r="F6" s="1"/>
      <c r="G6" s="52"/>
      <c r="H6" s="96" t="s">
        <v>66</v>
      </c>
      <c r="I6" s="99">
        <v>41982.514965277776</v>
      </c>
      <c r="J6" s="5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2" t="s">
        <v>61</v>
      </c>
      <c r="D7" s="59">
        <f>_xll.ohTrigger(Contribution!N3)</f>
        <v>228</v>
      </c>
      <c r="E7" s="5"/>
      <c r="F7" s="1"/>
      <c r="G7" s="52"/>
      <c r="H7" s="97" t="s">
        <v>60</v>
      </c>
      <c r="I7" s="98">
        <f>[1]!TriggerCounter</f>
        <v>228</v>
      </c>
      <c r="J7" s="5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7"/>
      <c r="C8" s="9"/>
      <c r="D8" s="10"/>
      <c r="E8" s="11"/>
      <c r="F8" s="1"/>
      <c r="G8" s="56"/>
      <c r="H8" s="57"/>
      <c r="I8" s="57"/>
      <c r="J8" s="5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7"/>
      <c r="C9" s="63" t="s">
        <v>45</v>
      </c>
      <c r="D9" s="66">
        <f>_xll.qlCalendarAdvance(Calendar,EvaluationDate,"2d","f",,Trigger)</f>
        <v>41984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obj_00bee#0001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7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7"/>
      <c r="C20" s="12" t="s">
        <v>49</v>
      </c>
      <c r="D20" s="64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41984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9"/>
      <c r="B23" s="2"/>
      <c r="C23" s="32">
        <f>MAX(_xll.ohPack(Calculation!D5:D129))</f>
        <v>42716</v>
      </c>
      <c r="D23" s="119">
        <f>_xll.qlYieldTSDiscount(YieldCurve,C23,,Trigger)</f>
        <v>1.0006510123141807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69"/>
      <c r="B24" s="67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9"/>
      <c r="B25" s="67"/>
      <c r="C25" s="45"/>
      <c r="D25" s="45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9"/>
      <c r="B26" s="67"/>
      <c r="C26" s="46" t="s">
        <v>55</v>
      </c>
      <c r="D26" s="47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9"/>
      <c r="B27" s="67"/>
      <c r="C27" s="46" t="s">
        <v>54</v>
      </c>
      <c r="D27" s="48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0"/>
      <c r="C28" s="49"/>
      <c r="D28" s="49"/>
      <c r="E28" s="5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71" t="s">
        <v>58</v>
      </c>
      <c r="C1" s="172"/>
      <c r="D1" s="173"/>
      <c r="E1" s="73" t="s">
        <v>56</v>
      </c>
      <c r="F1" s="73" t="s">
        <v>57</v>
      </c>
      <c r="G1" s="73" t="s">
        <v>2</v>
      </c>
      <c r="H1" s="73" t="s">
        <v>3</v>
      </c>
      <c r="I1" s="73" t="s">
        <v>23</v>
      </c>
      <c r="J1" s="73" t="s">
        <v>0</v>
      </c>
      <c r="K1" s="73" t="s">
        <v>1</v>
      </c>
    </row>
    <row r="2" spans="1:12" x14ac:dyDescent="0.2">
      <c r="B2" s="74"/>
      <c r="C2" s="75"/>
      <c r="D2" s="76" t="s">
        <v>7</v>
      </c>
      <c r="E2" s="77" t="str">
        <f t="shared" ref="E2:E32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70</v>
      </c>
      <c r="I2" s="78">
        <v>1</v>
      </c>
      <c r="J2" s="146">
        <f>_xll.qlRateHelperEarliestDate($F2)</f>
        <v>41984</v>
      </c>
      <c r="K2" s="147">
        <f>_xll.qlRateHelperLatestDate($F2)</f>
        <v>41985</v>
      </c>
    </row>
    <row r="3" spans="1:12" ht="11.25" customHeight="1" x14ac:dyDescent="0.2">
      <c r="A3" s="100">
        <f>_xll.qlECBNextDate(SettlementDate)</f>
        <v>42032</v>
      </c>
      <c r="B3" s="79" t="s">
        <v>40</v>
      </c>
      <c r="C3" s="80" t="s">
        <v>41</v>
      </c>
      <c r="D3" s="81" t="str">
        <f>_xll.qlECBcode(A3)</f>
        <v>JAN15</v>
      </c>
      <c r="E3" s="33" t="str">
        <f t="shared" si="0"/>
        <v>EURECBOISJAN15_Quote</v>
      </c>
      <c r="F3" s="33" t="str">
        <f>_xll.qlDatedOISRateHelper("W"&amp;Currency&amp;B3&amp;C3&amp;D3,A3,A4,E3,OvernightIndex)</f>
        <v>WEURECBOISJAN15#0000</v>
      </c>
      <c r="G3" s="86" t="b">
        <v>1</v>
      </c>
      <c r="H3" s="82">
        <v>70</v>
      </c>
      <c r="I3" s="82">
        <v>3</v>
      </c>
      <c r="J3" s="148">
        <f>_xll.qlRateHelperEarliestDate($F3)</f>
        <v>42032</v>
      </c>
      <c r="K3" s="149">
        <f>_xll.qlRateHelperLatestDate($F3)</f>
        <v>42074</v>
      </c>
      <c r="L3" s="51"/>
    </row>
    <row r="4" spans="1:12" x14ac:dyDescent="0.2">
      <c r="A4" s="100">
        <f>_xll.qlECBNextDate(A3)</f>
        <v>42074</v>
      </c>
      <c r="B4" s="83" t="s">
        <v>40</v>
      </c>
      <c r="C4" s="75" t="s">
        <v>41</v>
      </c>
      <c r="D4" s="84" t="str">
        <f>_xll.qlECBcode(A4)</f>
        <v>MAR15</v>
      </c>
      <c r="E4" s="85" t="str">
        <f t="shared" si="0"/>
        <v>EURECBOISMAR15_Quote</v>
      </c>
      <c r="F4" s="85" t="str">
        <f>_xll.qlDatedOISRateHelper("W"&amp;Currency&amp;B4&amp;C4&amp;D4,A4,A5,E4,OvernightIndex)</f>
        <v>WEURECBOISMAR15#0000</v>
      </c>
      <c r="G4" s="86" t="b">
        <v>1</v>
      </c>
      <c r="H4" s="86">
        <v>70</v>
      </c>
      <c r="I4" s="86">
        <v>3</v>
      </c>
      <c r="J4" s="150">
        <f>_xll.qlRateHelperEarliestDate($F4)</f>
        <v>42074</v>
      </c>
      <c r="K4" s="151">
        <f>_xll.qlRateHelperLatestDate($F4)</f>
        <v>42116</v>
      </c>
      <c r="L4" s="87"/>
    </row>
    <row r="5" spans="1:12" x14ac:dyDescent="0.2">
      <c r="A5" s="100">
        <f>_xll.qlECBNextDate(A4)</f>
        <v>42116</v>
      </c>
      <c r="B5" s="83" t="s">
        <v>40</v>
      </c>
      <c r="C5" s="75" t="s">
        <v>41</v>
      </c>
      <c r="D5" s="84" t="str">
        <f>_xll.qlECBcode(A5)</f>
        <v>APR15</v>
      </c>
      <c r="E5" s="85" t="str">
        <f t="shared" si="0"/>
        <v>EURECBOISAPR15_Quote</v>
      </c>
      <c r="F5" s="85" t="str">
        <f>_xll.qlDatedOISRateHelper("W"&amp;Currency&amp;B5&amp;C5&amp;D5,A5,A6,E5,OvernightIndex)</f>
        <v>WEURECBOISAPR15#0000</v>
      </c>
      <c r="G5" s="86" t="b">
        <v>1</v>
      </c>
      <c r="H5" s="86">
        <v>70</v>
      </c>
      <c r="I5" s="86">
        <v>3</v>
      </c>
      <c r="J5" s="150">
        <f>_xll.qlRateHelperEarliestDate($F5)</f>
        <v>42116</v>
      </c>
      <c r="K5" s="151">
        <f>_xll.qlRateHelperLatestDate($F5)</f>
        <v>42165</v>
      </c>
    </row>
    <row r="6" spans="1:12" x14ac:dyDescent="0.2">
      <c r="A6" s="100">
        <f>_xll.qlECBNextDate(A5)</f>
        <v>42165</v>
      </c>
      <c r="B6" s="83" t="s">
        <v>40</v>
      </c>
      <c r="C6" s="75" t="s">
        <v>41</v>
      </c>
      <c r="D6" s="84" t="str">
        <f>_xll.qlECBcode(A6)</f>
        <v>JUN15</v>
      </c>
      <c r="E6" s="85" t="str">
        <f t="shared" si="0"/>
        <v>EURECBOISJUN15_Quote</v>
      </c>
      <c r="F6" s="85" t="str">
        <f>_xll.qlDatedOISRateHelper("W"&amp;Currency&amp;B6&amp;C6&amp;D6,A6,A7,E6,OvernightIndex)</f>
        <v>WEURECBOISJUN15#0000</v>
      </c>
      <c r="G6" s="86" t="b">
        <v>1</v>
      </c>
      <c r="H6" s="86">
        <v>70</v>
      </c>
      <c r="I6" s="86">
        <v>3</v>
      </c>
      <c r="J6" s="150">
        <f>_xll.qlRateHelperEarliestDate($F6)</f>
        <v>42165</v>
      </c>
      <c r="K6" s="151">
        <f>_xll.qlRateHelperLatestDate($F6)</f>
        <v>42207</v>
      </c>
    </row>
    <row r="7" spans="1:12" x14ac:dyDescent="0.2">
      <c r="A7" s="100">
        <f>_xll.qlECBNextDate(A6)</f>
        <v>42207</v>
      </c>
      <c r="B7" s="83" t="s">
        <v>40</v>
      </c>
      <c r="C7" s="75" t="s">
        <v>41</v>
      </c>
      <c r="D7" s="84" t="str">
        <f>_xll.qlECBcode(A7)</f>
        <v>JUL15</v>
      </c>
      <c r="E7" s="85" t="str">
        <f t="shared" si="0"/>
        <v>EURECBOISJUL15_Quote</v>
      </c>
      <c r="F7" s="85" t="str">
        <f>_xll.qlDatedOISRateHelper("W"&amp;Currency&amp;B7&amp;C7&amp;D7,A7,A8,E7,OvernightIndex)</f>
        <v>WEURECBOISJUL15#0000</v>
      </c>
      <c r="G7" s="86" t="b">
        <v>1</v>
      </c>
      <c r="H7" s="86">
        <v>70</v>
      </c>
      <c r="I7" s="86">
        <v>3</v>
      </c>
      <c r="J7" s="150">
        <f>_xll.qlRateHelperEarliestDate($F7)</f>
        <v>42207</v>
      </c>
      <c r="K7" s="151">
        <f>_xll.qlRateHelperLatestDate($F7)</f>
        <v>42256</v>
      </c>
    </row>
    <row r="8" spans="1:12" x14ac:dyDescent="0.2">
      <c r="A8" s="100">
        <f>_xll.qlECBNextDate(A7)</f>
        <v>42256</v>
      </c>
      <c r="B8" s="83" t="s">
        <v>40</v>
      </c>
      <c r="C8" s="75" t="s">
        <v>41</v>
      </c>
      <c r="D8" s="84" t="str">
        <f>_xll.qlECBcode(A8)</f>
        <v>SEP15</v>
      </c>
      <c r="E8" s="85" t="str">
        <f t="shared" si="0"/>
        <v>EURECBOISSEP15_Quote</v>
      </c>
      <c r="F8" s="85" t="str">
        <f>_xll.qlDatedOISRateHelper("W"&amp;Currency&amp;B8&amp;C8&amp;D8,A8,A9,E8,OvernightIndex)</f>
        <v>WEURECBOISSEP15#0000</v>
      </c>
      <c r="G8" s="86" t="b">
        <v>1</v>
      </c>
      <c r="H8" s="86">
        <v>70</v>
      </c>
      <c r="I8" s="86">
        <v>3</v>
      </c>
      <c r="J8" s="150">
        <f>_xll.qlRateHelperEarliestDate($F8)</f>
        <v>42256</v>
      </c>
      <c r="K8" s="151">
        <f>_xll.qlRateHelperLatestDate($F8)</f>
        <v>42305</v>
      </c>
    </row>
    <row r="9" spans="1:12" x14ac:dyDescent="0.2">
      <c r="A9" s="100">
        <f>_xll.qlECBNextDate(A8)</f>
        <v>42305</v>
      </c>
      <c r="B9" s="83" t="s">
        <v>40</v>
      </c>
      <c r="C9" s="75" t="s">
        <v>41</v>
      </c>
      <c r="D9" s="84" t="str">
        <f>_xll.qlECBcode(A9)</f>
        <v>OCT15</v>
      </c>
      <c r="E9" s="85" t="str">
        <f t="shared" si="0"/>
        <v>EURECBOISOCT15_Quote</v>
      </c>
      <c r="F9" s="85" t="str">
        <f>_xll.qlDatedOISRateHelper("W"&amp;Currency&amp;B9&amp;C9&amp;D9,A9,A10,E9,OvernightIndex)</f>
        <v>WEURECBOISOCT15#0000</v>
      </c>
      <c r="G9" s="86" t="b">
        <v>1</v>
      </c>
      <c r="H9" s="86">
        <v>70</v>
      </c>
      <c r="I9" s="86">
        <v>3</v>
      </c>
      <c r="J9" s="150">
        <f>_xll.qlRateHelperEarliestDate($F9)</f>
        <v>42305</v>
      </c>
      <c r="K9" s="151">
        <f>_xll.qlRateHelperLatestDate($F9)</f>
        <v>42347</v>
      </c>
    </row>
    <row r="10" spans="1:12" x14ac:dyDescent="0.2">
      <c r="A10" s="100">
        <f>_xll.qlECBNextDate(A9)</f>
        <v>42347</v>
      </c>
      <c r="B10" s="83" t="s">
        <v>40</v>
      </c>
      <c r="C10" s="75" t="s">
        <v>41</v>
      </c>
      <c r="D10" s="84" t="str">
        <f>_xll.qlECBcode(A10)</f>
        <v>DEC15</v>
      </c>
      <c r="E10" s="85" t="str">
        <f t="shared" si="0"/>
        <v>EURECBOISDEC15_Quote</v>
      </c>
      <c r="F10" s="85" t="str">
        <f>_xll.qlDatedOISRateHelper("W"&amp;Currency&amp;B10&amp;C10&amp;D10,A10,A11,E10,OvernightIndex)</f>
        <v>WEURECBOISDEC15#0000</v>
      </c>
      <c r="G10" s="86" t="b">
        <v>1</v>
      </c>
      <c r="H10" s="86">
        <v>70</v>
      </c>
      <c r="I10" s="86">
        <v>3</v>
      </c>
      <c r="J10" s="150">
        <f>_xll.qlRateHelperEarliestDate($F10)</f>
        <v>42347</v>
      </c>
      <c r="K10" s="151">
        <f>_xll.qlRateHelperLatestDate($F10)</f>
        <v>42395</v>
      </c>
    </row>
    <row r="11" spans="1:12" x14ac:dyDescent="0.2">
      <c r="A11" s="100">
        <f>_xll.qlECBNextDate(A10)</f>
        <v>42395</v>
      </c>
      <c r="B11" s="83" t="s">
        <v>40</v>
      </c>
      <c r="C11" s="75" t="s">
        <v>41</v>
      </c>
      <c r="D11" s="84" t="str">
        <f>_xll.qlECBcode(A11)</f>
        <v>JAN16</v>
      </c>
      <c r="E11" s="85" t="str">
        <f t="shared" si="0"/>
        <v>EURECBOISJAN16_Quote</v>
      </c>
      <c r="F11" s="85" t="e">
        <f>_xll.qlDatedOISRateHelper("W"&amp;Currency&amp;B11&amp;C11&amp;D11,A11,A12,E11,OvernightIndex)</f>
        <v>#NUM!</v>
      </c>
      <c r="G11" s="86" t="b">
        <v>0</v>
      </c>
      <c r="H11" s="86">
        <v>70</v>
      </c>
      <c r="I11" s="86">
        <v>3</v>
      </c>
      <c r="J11" s="150" t="e">
        <f>_xll.qlRateHelperEarliestDate($F11)</f>
        <v>#VALUE!</v>
      </c>
      <c r="K11" s="151" t="e">
        <f>_xll.qlRateHelperLatestDate($F11)</f>
        <v>#VALUE!</v>
      </c>
    </row>
    <row r="12" spans="1:12" x14ac:dyDescent="0.2">
      <c r="A12" s="100" t="e">
        <f>_xll.qlECBNextDate(A11)</f>
        <v>#NUM!</v>
      </c>
      <c r="B12" s="83" t="s">
        <v>40</v>
      </c>
      <c r="C12" s="75" t="s">
        <v>41</v>
      </c>
      <c r="D12" s="84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_xll.qlDatedOISRateHelper("W"&amp;Currency&amp;B12&amp;C12&amp;D12,A12,A13,E12,OvernightIndex)</f>
        <v>#VALUE!</v>
      </c>
      <c r="G12" s="86" t="b">
        <v>0</v>
      </c>
      <c r="H12" s="86">
        <v>70</v>
      </c>
      <c r="I12" s="86">
        <v>3</v>
      </c>
      <c r="J12" s="150" t="e">
        <f>_xll.qlRateHelperEarliestDate($F12)</f>
        <v>#VALUE!</v>
      </c>
      <c r="K12" s="151" t="e">
        <f>_xll.qlRateHelperLatestDate($F12)</f>
        <v>#VALUE!</v>
      </c>
    </row>
    <row r="13" spans="1:12" ht="11.25" customHeight="1" x14ac:dyDescent="0.2">
      <c r="A13" s="100" t="e">
        <f>_xll.qlECBNextDate(A12)</f>
        <v>#NUM!</v>
      </c>
      <c r="B13" s="83" t="s">
        <v>40</v>
      </c>
      <c r="C13" s="75" t="s">
        <v>41</v>
      </c>
      <c r="D13" s="84" t="e">
        <f>_xll.qlECBcode(A13)</f>
        <v>#NUM!</v>
      </c>
      <c r="E13" s="85" t="e">
        <f t="shared" si="0"/>
        <v>#NUM!</v>
      </c>
      <c r="F13" s="85" t="e">
        <f>_xll.qlDatedOISRateHelper("W"&amp;Currency&amp;B13&amp;C13&amp;D13,A13,#REF!,E13,OvernightIndex)</f>
        <v>#VALUE!</v>
      </c>
      <c r="G13" s="86" t="b">
        <v>0</v>
      </c>
      <c r="H13" s="86">
        <v>70</v>
      </c>
      <c r="I13" s="86">
        <v>3</v>
      </c>
      <c r="J13" s="150" t="e">
        <f>_xll.qlRateHelperEarliestDate($F13)</f>
        <v>#VALUE!</v>
      </c>
      <c r="K13" s="151" t="e">
        <f>_xll.qlRateHelperLatestDate($F13)</f>
        <v>#VALUE!</v>
      </c>
    </row>
    <row r="14" spans="1:12" x14ac:dyDescent="0.2">
      <c r="A14" s="100"/>
      <c r="B14" s="79"/>
      <c r="C14" s="89" t="str">
        <f t="shared" ref="C14:C32" si="1">IborType</f>
        <v>EON</v>
      </c>
      <c r="D14" s="90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2" t="b">
        <v>1</v>
      </c>
      <c r="H14" s="82">
        <v>50</v>
      </c>
      <c r="I14" s="82">
        <v>1</v>
      </c>
      <c r="J14" s="148">
        <f>_xll.qlRateHelperEarliestDate($F14)</f>
        <v>41984</v>
      </c>
      <c r="K14" s="149">
        <f>_xll.qlRateHelperLatestDate($F14)</f>
        <v>41991</v>
      </c>
    </row>
    <row r="15" spans="1:12" x14ac:dyDescent="0.2">
      <c r="B15" s="83"/>
      <c r="C15" s="91" t="str">
        <f t="shared" si="1"/>
        <v>EON</v>
      </c>
      <c r="D15" s="92" t="s">
        <v>26</v>
      </c>
      <c r="E15" s="85" t="str">
        <f t="shared" si="0"/>
        <v>EUREON2W_Quote</v>
      </c>
      <c r="F15" s="85" t="str">
        <f>_xll.qlOISRateHelper("W"&amp;Currency&amp;B15&amp;C15&amp;D15,2,D15,E15,OvernightIndex,,EvaluationDate)</f>
        <v>WEUREON2W#0000</v>
      </c>
      <c r="G15" s="86" t="b">
        <v>1</v>
      </c>
      <c r="H15" s="86">
        <v>50</v>
      </c>
      <c r="I15" s="86">
        <v>1</v>
      </c>
      <c r="J15" s="150">
        <f>_xll.qlRateHelperEarliestDate($F15)</f>
        <v>41984</v>
      </c>
      <c r="K15" s="151">
        <f>_xll.qlRateHelperLatestDate($F15)</f>
        <v>42002</v>
      </c>
    </row>
    <row r="16" spans="1:12" x14ac:dyDescent="0.2">
      <c r="B16" s="83"/>
      <c r="C16" s="91" t="str">
        <f t="shared" si="1"/>
        <v>EON</v>
      </c>
      <c r="D16" s="92" t="s">
        <v>27</v>
      </c>
      <c r="E16" s="85" t="str">
        <f t="shared" si="0"/>
        <v>EUREON3W_Quote</v>
      </c>
      <c r="F16" s="85" t="str">
        <f>_xll.qlOISRateHelper("W"&amp;Currency&amp;B16&amp;C16&amp;D16,2,D16,E16,OvernightIndex,,EvaluationDate)</f>
        <v>WEUREON3W#0000</v>
      </c>
      <c r="G16" s="86" t="b">
        <v>1</v>
      </c>
      <c r="H16" s="86">
        <v>50</v>
      </c>
      <c r="I16" s="86">
        <v>1</v>
      </c>
      <c r="J16" s="150">
        <f>_xll.qlRateHelperEarliestDate($F16)</f>
        <v>41984</v>
      </c>
      <c r="K16" s="151">
        <f>_xll.qlRateHelperLatestDate($F16)</f>
        <v>42006</v>
      </c>
    </row>
    <row r="17" spans="2:11" x14ac:dyDescent="0.2">
      <c r="B17" s="83"/>
      <c r="C17" s="91" t="str">
        <f t="shared" si="1"/>
        <v>EON</v>
      </c>
      <c r="D17" s="92" t="s">
        <v>28</v>
      </c>
      <c r="E17" s="85" t="str">
        <f t="shared" si="0"/>
        <v>EUREON1M_Quote</v>
      </c>
      <c r="F17" s="85" t="str">
        <f>_xll.qlOISRateHelper("W"&amp;Currency&amp;B17&amp;C17&amp;D17,2,D17,E17,OvernightIndex,,EvaluationDate)</f>
        <v>WEUREON1M#0000</v>
      </c>
      <c r="G17" s="86" t="b">
        <v>1</v>
      </c>
      <c r="H17" s="86">
        <v>50</v>
      </c>
      <c r="I17" s="86">
        <v>1</v>
      </c>
      <c r="J17" s="150">
        <f>_xll.qlRateHelperEarliestDate($F17)</f>
        <v>41984</v>
      </c>
      <c r="K17" s="151">
        <f>_xll.qlRateHelperLatestDate($F17)</f>
        <v>42016</v>
      </c>
    </row>
    <row r="18" spans="2:11" x14ac:dyDescent="0.2">
      <c r="B18" s="83"/>
      <c r="C18" s="91" t="str">
        <f t="shared" si="1"/>
        <v>EON</v>
      </c>
      <c r="D18" s="92" t="s">
        <v>29</v>
      </c>
      <c r="E18" s="85" t="str">
        <f t="shared" si="0"/>
        <v>EUREON2M_Quote</v>
      </c>
      <c r="F18" s="85" t="str">
        <f>_xll.qlOISRateHelper("W"&amp;Currency&amp;B18&amp;C18&amp;D18,2,D18,E18,OvernightIndex,,EvaluationDate)</f>
        <v>WEUREON2M#0000</v>
      </c>
      <c r="G18" s="86" t="b">
        <v>1</v>
      </c>
      <c r="H18" s="86">
        <v>50</v>
      </c>
      <c r="I18" s="86">
        <v>1</v>
      </c>
      <c r="J18" s="150">
        <f>_xll.qlRateHelperEarliestDate($F18)</f>
        <v>41984</v>
      </c>
      <c r="K18" s="151">
        <f>_xll.qlRateHelperLatestDate($F18)</f>
        <v>42046</v>
      </c>
    </row>
    <row r="19" spans="2:11" x14ac:dyDescent="0.2">
      <c r="B19" s="83"/>
      <c r="C19" s="91" t="str">
        <f t="shared" si="1"/>
        <v>EON</v>
      </c>
      <c r="D19" s="92" t="s">
        <v>30</v>
      </c>
      <c r="E19" s="85" t="str">
        <f t="shared" si="0"/>
        <v>EUREON3M_Quote</v>
      </c>
      <c r="F19" s="85" t="str">
        <f>_xll.qlOISRateHelper("W"&amp;Currency&amp;B19&amp;C19&amp;D19,2,D19,E19,OvernightIndex,,EvaluationDate)</f>
        <v>WEUREON3M#0000</v>
      </c>
      <c r="G19" s="86" t="b">
        <v>1</v>
      </c>
      <c r="H19" s="86">
        <v>50</v>
      </c>
      <c r="I19" s="86">
        <v>1</v>
      </c>
      <c r="J19" s="150">
        <f>_xll.qlRateHelperEarliestDate($F19)</f>
        <v>41984</v>
      </c>
      <c r="K19" s="151">
        <f>_xll.qlRateHelperLatestDate($F19)</f>
        <v>42074</v>
      </c>
    </row>
    <row r="20" spans="2:11" x14ac:dyDescent="0.2">
      <c r="B20" s="83"/>
      <c r="C20" s="91" t="str">
        <f t="shared" si="1"/>
        <v>EON</v>
      </c>
      <c r="D20" s="92" t="s">
        <v>31</v>
      </c>
      <c r="E20" s="85" t="str">
        <f t="shared" si="0"/>
        <v>EUREON4M_Quote</v>
      </c>
      <c r="F20" s="85" t="str">
        <f>_xll.qlOISRateHelper("W"&amp;Currency&amp;B20&amp;C20&amp;D20,2,D20,E20,OvernightIndex,,EvaluationDate)</f>
        <v>WEUREON4M#0000</v>
      </c>
      <c r="G20" s="86" t="b">
        <v>1</v>
      </c>
      <c r="H20" s="86">
        <v>50</v>
      </c>
      <c r="I20" s="86">
        <v>1</v>
      </c>
      <c r="J20" s="150">
        <f>_xll.qlRateHelperEarliestDate($F20)</f>
        <v>41984</v>
      </c>
      <c r="K20" s="151">
        <f>_xll.qlRateHelperLatestDate($F20)</f>
        <v>42107</v>
      </c>
    </row>
    <row r="21" spans="2:11" x14ac:dyDescent="0.2">
      <c r="B21" s="83"/>
      <c r="C21" s="91" t="str">
        <f t="shared" si="1"/>
        <v>EON</v>
      </c>
      <c r="D21" s="92" t="s">
        <v>32</v>
      </c>
      <c r="E21" s="85" t="str">
        <f t="shared" si="0"/>
        <v>EUREON5M_Quote</v>
      </c>
      <c r="F21" s="85" t="str">
        <f>_xll.qlOISRateHelper("W"&amp;Currency&amp;B21&amp;C21&amp;D21,2,D21,E21,OvernightIndex,,EvaluationDate)</f>
        <v>WEUREON5M#0000</v>
      </c>
      <c r="G21" s="86" t="b">
        <v>1</v>
      </c>
      <c r="H21" s="86">
        <v>50</v>
      </c>
      <c r="I21" s="86">
        <v>1</v>
      </c>
      <c r="J21" s="150">
        <f>_xll.qlRateHelperEarliestDate($F21)</f>
        <v>41984</v>
      </c>
      <c r="K21" s="151">
        <f>_xll.qlRateHelperLatestDate($F21)</f>
        <v>42135</v>
      </c>
    </row>
    <row r="22" spans="2:11" x14ac:dyDescent="0.2">
      <c r="B22" s="83"/>
      <c r="C22" s="91" t="str">
        <f t="shared" si="1"/>
        <v>EON</v>
      </c>
      <c r="D22" s="92" t="s">
        <v>33</v>
      </c>
      <c r="E22" s="85" t="str">
        <f t="shared" si="0"/>
        <v>EUREON6M_Quote</v>
      </c>
      <c r="F22" s="85" t="str">
        <f>_xll.qlOISRateHelper("W"&amp;Currency&amp;B22&amp;C22&amp;D22,2,D22,E22,OvernightIndex,,EvaluationDate)</f>
        <v>WEUREON6M#0000</v>
      </c>
      <c r="G22" s="86" t="b">
        <v>1</v>
      </c>
      <c r="H22" s="86">
        <v>50</v>
      </c>
      <c r="I22" s="86">
        <v>1</v>
      </c>
      <c r="J22" s="150">
        <f>_xll.qlRateHelperEarliestDate($F22)</f>
        <v>41984</v>
      </c>
      <c r="K22" s="151">
        <f>_xll.qlRateHelperLatestDate($F22)</f>
        <v>42166</v>
      </c>
    </row>
    <row r="23" spans="2:11" x14ac:dyDescent="0.2">
      <c r="B23" s="83"/>
      <c r="C23" s="91" t="str">
        <f t="shared" si="1"/>
        <v>EON</v>
      </c>
      <c r="D23" s="92" t="s">
        <v>34</v>
      </c>
      <c r="E23" s="85" t="str">
        <f t="shared" si="0"/>
        <v>EUREON7M_Quote</v>
      </c>
      <c r="F23" s="85" t="str">
        <f>_xll.qlOISRateHelper("W"&amp;Currency&amp;B23&amp;C23&amp;D23,2,D23,E23,OvernightIndex,,EvaluationDate)</f>
        <v>WEUREON7M#0000</v>
      </c>
      <c r="G23" s="86" t="b">
        <v>1</v>
      </c>
      <c r="H23" s="86">
        <v>50</v>
      </c>
      <c r="I23" s="86">
        <v>1</v>
      </c>
      <c r="J23" s="150">
        <f>_xll.qlRateHelperEarliestDate($F23)</f>
        <v>41984</v>
      </c>
      <c r="K23" s="151">
        <f>_xll.qlRateHelperLatestDate($F23)</f>
        <v>42198</v>
      </c>
    </row>
    <row r="24" spans="2:11" x14ac:dyDescent="0.2">
      <c r="B24" s="83"/>
      <c r="C24" s="91" t="str">
        <f t="shared" si="1"/>
        <v>EON</v>
      </c>
      <c r="D24" s="92" t="s">
        <v>35</v>
      </c>
      <c r="E24" s="85" t="str">
        <f t="shared" si="0"/>
        <v>EUREON8M_Quote</v>
      </c>
      <c r="F24" s="85" t="str">
        <f>_xll.qlOISRateHelper("W"&amp;Currency&amp;B24&amp;C24&amp;D24,2,D24,E24,OvernightIndex,,EvaluationDate)</f>
        <v>WEUREON8M#0000</v>
      </c>
      <c r="G24" s="86" t="b">
        <v>1</v>
      </c>
      <c r="H24" s="86">
        <v>50</v>
      </c>
      <c r="I24" s="86">
        <v>1</v>
      </c>
      <c r="J24" s="150">
        <f>_xll.qlRateHelperEarliestDate($F24)</f>
        <v>41984</v>
      </c>
      <c r="K24" s="151">
        <f>_xll.qlRateHelperLatestDate($F24)</f>
        <v>42227</v>
      </c>
    </row>
    <row r="25" spans="2:11" x14ac:dyDescent="0.2">
      <c r="B25" s="83"/>
      <c r="C25" s="91" t="str">
        <f t="shared" si="1"/>
        <v>EON</v>
      </c>
      <c r="D25" s="92" t="s">
        <v>36</v>
      </c>
      <c r="E25" s="85" t="str">
        <f t="shared" si="0"/>
        <v>EUREON9M_Quote</v>
      </c>
      <c r="F25" s="85" t="str">
        <f>_xll.qlOISRateHelper("W"&amp;Currency&amp;B25&amp;C25&amp;D25,2,D25,E25,OvernightIndex,,EvaluationDate)</f>
        <v>WEUREON9M#0000</v>
      </c>
      <c r="G25" s="86" t="b">
        <v>1</v>
      </c>
      <c r="H25" s="86">
        <v>50</v>
      </c>
      <c r="I25" s="86">
        <v>1</v>
      </c>
      <c r="J25" s="150">
        <f>_xll.qlRateHelperEarliestDate($F25)</f>
        <v>41984</v>
      </c>
      <c r="K25" s="151">
        <f>_xll.qlRateHelperLatestDate($F25)</f>
        <v>42258</v>
      </c>
    </row>
    <row r="26" spans="2:11" x14ac:dyDescent="0.2">
      <c r="B26" s="83"/>
      <c r="C26" s="91" t="str">
        <f t="shared" si="1"/>
        <v>EON</v>
      </c>
      <c r="D26" s="92" t="s">
        <v>37</v>
      </c>
      <c r="E26" s="85" t="str">
        <f t="shared" si="0"/>
        <v>EUREON10M_Quote</v>
      </c>
      <c r="F26" s="85" t="str">
        <f>_xll.qlOISRateHelper("W"&amp;Currency&amp;B26&amp;C26&amp;D26,2,D26,E26,OvernightIndex,,EvaluationDate)</f>
        <v>WEUREON10M#0000</v>
      </c>
      <c r="G26" s="86" t="b">
        <v>1</v>
      </c>
      <c r="H26" s="86">
        <v>50</v>
      </c>
      <c r="I26" s="86">
        <v>1</v>
      </c>
      <c r="J26" s="150">
        <f>_xll.qlRateHelperEarliestDate($F26)</f>
        <v>41984</v>
      </c>
      <c r="K26" s="151">
        <f>_xll.qlRateHelperLatestDate($F26)</f>
        <v>42289</v>
      </c>
    </row>
    <row r="27" spans="2:11" x14ac:dyDescent="0.2">
      <c r="B27" s="83"/>
      <c r="C27" s="91" t="str">
        <f t="shared" si="1"/>
        <v>EON</v>
      </c>
      <c r="D27" s="92" t="s">
        <v>38</v>
      </c>
      <c r="E27" s="85" t="str">
        <f t="shared" si="0"/>
        <v>EUREON11M_Quote</v>
      </c>
      <c r="F27" s="85" t="str">
        <f>_xll.qlOISRateHelper("W"&amp;Currency&amp;B27&amp;C27&amp;D27,2,D27,E27,OvernightIndex,,EvaluationDate)</f>
        <v>WEUREON11M#0000</v>
      </c>
      <c r="G27" s="86" t="b">
        <v>1</v>
      </c>
      <c r="H27" s="86">
        <v>50</v>
      </c>
      <c r="I27" s="86">
        <v>1</v>
      </c>
      <c r="J27" s="150">
        <f>_xll.qlRateHelperEarliestDate($F27)</f>
        <v>41984</v>
      </c>
      <c r="K27" s="151">
        <f>_xll.qlRateHelperLatestDate($F27)</f>
        <v>42319</v>
      </c>
    </row>
    <row r="28" spans="2:11" x14ac:dyDescent="0.2">
      <c r="B28" s="83"/>
      <c r="C28" s="91" t="str">
        <f t="shared" si="1"/>
        <v>EON</v>
      </c>
      <c r="D28" s="92" t="s">
        <v>17</v>
      </c>
      <c r="E28" s="85" t="str">
        <f t="shared" si="0"/>
        <v>EUREON1Y_Quote</v>
      </c>
      <c r="F28" s="85" t="str">
        <f>_xll.qlOISRateHelper("W"&amp;Currency&amp;B28&amp;C28&amp;D28,2,D28,E28,OvernightIndex,,EvaluationDate)</f>
        <v>WEUREON1Y#0000</v>
      </c>
      <c r="G28" s="86" t="b">
        <v>1</v>
      </c>
      <c r="H28" s="86">
        <v>50</v>
      </c>
      <c r="I28" s="86">
        <v>1</v>
      </c>
      <c r="J28" s="150">
        <f>_xll.qlRateHelperEarliestDate($F28)</f>
        <v>41984</v>
      </c>
      <c r="K28" s="151">
        <f>_xll.qlRateHelperLatestDate($F28)</f>
        <v>42349</v>
      </c>
    </row>
    <row r="29" spans="2:11" x14ac:dyDescent="0.2">
      <c r="B29" s="83"/>
      <c r="C29" s="91" t="str">
        <f t="shared" si="1"/>
        <v>EON</v>
      </c>
      <c r="D29" s="92" t="s">
        <v>18</v>
      </c>
      <c r="E29" s="85" t="str">
        <f t="shared" si="0"/>
        <v>EUREON15M_Quote</v>
      </c>
      <c r="F29" s="85" t="str">
        <f>_xll.qlOISRateHelper("W"&amp;Currency&amp;B29&amp;C29&amp;D29,2,D29,E29,OvernightIndex,,EvaluationDate)</f>
        <v>WEUREON15M#0000</v>
      </c>
      <c r="G29" s="86" t="b">
        <v>1</v>
      </c>
      <c r="H29" s="86">
        <v>50</v>
      </c>
      <c r="I29" s="86">
        <v>1</v>
      </c>
      <c r="J29" s="150">
        <f>_xll.qlRateHelperEarliestDate($F29)</f>
        <v>41984</v>
      </c>
      <c r="K29" s="151">
        <f>_xll.qlRateHelperLatestDate($F29)</f>
        <v>42440</v>
      </c>
    </row>
    <row r="30" spans="2:11" x14ac:dyDescent="0.2">
      <c r="B30" s="83"/>
      <c r="C30" s="91" t="str">
        <f t="shared" si="1"/>
        <v>EON</v>
      </c>
      <c r="D30" s="92" t="s">
        <v>19</v>
      </c>
      <c r="E30" s="85" t="str">
        <f t="shared" si="0"/>
        <v>EUREON18M_Quote</v>
      </c>
      <c r="F30" s="85" t="str">
        <f>_xll.qlOISRateHelper("W"&amp;Currency&amp;B30&amp;C30&amp;D30,2,D30,E30,OvernightIndex,,EvaluationDate)</f>
        <v>WEUREON18M#0000</v>
      </c>
      <c r="G30" s="86" t="b">
        <v>1</v>
      </c>
      <c r="H30" s="86">
        <v>50</v>
      </c>
      <c r="I30" s="86">
        <v>1</v>
      </c>
      <c r="J30" s="150">
        <f>_xll.qlRateHelperEarliestDate($F30)</f>
        <v>41984</v>
      </c>
      <c r="K30" s="151">
        <f>_xll.qlRateHelperLatestDate($F30)</f>
        <v>42534</v>
      </c>
    </row>
    <row r="31" spans="2:11" x14ac:dyDescent="0.2">
      <c r="B31" s="83"/>
      <c r="C31" s="91" t="str">
        <f t="shared" si="1"/>
        <v>EON</v>
      </c>
      <c r="D31" s="92" t="s">
        <v>20</v>
      </c>
      <c r="E31" s="85" t="str">
        <f t="shared" si="0"/>
        <v>EUREON21M_Quote</v>
      </c>
      <c r="F31" s="85" t="str">
        <f>_xll.qlOISRateHelper("W"&amp;Currency&amp;B31&amp;C31&amp;D31,2,D31,E31,OvernightIndex,,EvaluationDate)</f>
        <v>WEUREON21M#0000</v>
      </c>
      <c r="G31" s="86" t="b">
        <v>1</v>
      </c>
      <c r="H31" s="86">
        <v>50</v>
      </c>
      <c r="I31" s="86">
        <v>1</v>
      </c>
      <c r="J31" s="150">
        <f>_xll.qlRateHelperEarliestDate($F31)</f>
        <v>41984</v>
      </c>
      <c r="K31" s="151">
        <f>_xll.qlRateHelperLatestDate($F31)</f>
        <v>42625</v>
      </c>
    </row>
    <row r="32" spans="2:11" x14ac:dyDescent="0.2">
      <c r="B32" s="88"/>
      <c r="C32" s="59" t="str">
        <f t="shared" si="1"/>
        <v>EON</v>
      </c>
      <c r="D32" s="92" t="s">
        <v>21</v>
      </c>
      <c r="E32" s="85" t="str">
        <f t="shared" si="0"/>
        <v>EUREON2Y_Quote</v>
      </c>
      <c r="F32" s="85" t="str">
        <f>_xll.qlOISRateHelper("W"&amp;Currency&amp;B32&amp;C32&amp;D32,2,D32,E32,OvernightIndex,,EvaluationDate)</f>
        <v>WEUREON2Y#0000</v>
      </c>
      <c r="G32" s="86" t="b">
        <v>1</v>
      </c>
      <c r="H32" s="86">
        <v>50</v>
      </c>
      <c r="I32" s="86">
        <v>1</v>
      </c>
      <c r="J32" s="150">
        <f>_xll.qlRateHelperEarliestDate($F32)</f>
        <v>41984</v>
      </c>
      <c r="K32" s="151">
        <f>_xll.qlRateHelperLatestDate($F32)</f>
        <v>42716</v>
      </c>
    </row>
    <row r="33" spans="4:11" x14ac:dyDescent="0.2">
      <c r="D33" s="93"/>
      <c r="E33" s="33"/>
      <c r="F33" s="33"/>
      <c r="G33" s="93"/>
      <c r="H33" s="93"/>
      <c r="I33" s="93"/>
      <c r="J33" s="93"/>
      <c r="K33" s="93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>
      <selection activeCell="A2" sqref="A2"/>
    </sheetView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1">
        <f>MAX(O5:O129)</f>
        <v>0.9999824826406053</v>
      </c>
      <c r="S1" s="51">
        <f>MAX(S5:S129)</f>
        <v>0.99999111787408357</v>
      </c>
      <c r="W1" s="51">
        <f>MAX(W5:W129)</f>
        <v>0.99997284750112314</v>
      </c>
      <c r="AA1" s="51">
        <f>MAX(AA5:AA129)</f>
        <v>1</v>
      </c>
      <c r="AE1" s="51">
        <f>MAX(AE5:AE129)</f>
        <v>1</v>
      </c>
      <c r="AI1" s="51">
        <f>MAX(AI5:AI129)</f>
        <v>1</v>
      </c>
      <c r="AM1" s="51">
        <f>MAX(AM5:AM129)</f>
        <v>1</v>
      </c>
      <c r="AQ1" s="51">
        <f>MAX(AQ5:AQ129)</f>
        <v>1</v>
      </c>
      <c r="AU1" s="51">
        <f>MAX(AU5:AU129)</f>
        <v>1</v>
      </c>
      <c r="AY1" s="51">
        <f>MAX(AY5:AY129)</f>
        <v>1</v>
      </c>
      <c r="BC1" s="51">
        <f>MAX(BC5:BC129)</f>
        <v>1</v>
      </c>
      <c r="BG1" s="51">
        <f>MAX(BG5:BG129)</f>
        <v>0.99999578969461889</v>
      </c>
      <c r="BK1" s="51">
        <f>MAX(BK5:BK129)</f>
        <v>0.99997166725762687</v>
      </c>
    </row>
    <row r="2" spans="1:63" ht="12" thickBot="1" x14ac:dyDescent="0.25">
      <c r="I2" s="114">
        <f>_xll.qlCalendarEndOfMonth(Calendar,EDATE(DATE(YEAR(K4),MONTH(K4),1),-1))</f>
        <v>41971</v>
      </c>
      <c r="M2" s="114">
        <f>_xll.qlCalendarAdvance(Calendar,I2,"1m","mf",TRUE)</f>
        <v>42004</v>
      </c>
      <c r="N2" s="118" t="s">
        <v>71</v>
      </c>
      <c r="O2" s="117">
        <f>_xll.qlDayCounterYearFraction(DayCounter,M2,_xll.qlCalendarAdvance(Calendar,M2,"1D"))</f>
        <v>5.5555555555555558E-3</v>
      </c>
      <c r="P2" s="108"/>
      <c r="Q2" s="114">
        <f>_xll.qlCalendarAdvance(Calendar,M2,"1m","mf",TRUE)</f>
        <v>42034</v>
      </c>
      <c r="R2" s="118" t="s">
        <v>71</v>
      </c>
      <c r="S2" s="117">
        <f>_xll.qlDayCounterYearFraction(DayCounter,Q2,_xll.qlCalendarAdvance(Calendar,Q2,"1D"))</f>
        <v>8.3333333333333332E-3</v>
      </c>
      <c r="T2" s="109"/>
      <c r="U2" s="114">
        <f>_xll.qlCalendarAdvance(Calendar,Q2,"1m","mf",TRUE)</f>
        <v>42062</v>
      </c>
      <c r="V2" s="118" t="s">
        <v>71</v>
      </c>
      <c r="W2" s="117">
        <f>_xll.qlDayCounterYearFraction(DayCounter,U2,_xll.qlCalendarAdvance(Calendar,U2,"1D"))</f>
        <v>8.3333333333333332E-3</v>
      </c>
      <c r="X2" s="109"/>
      <c r="Y2" s="114">
        <f>_xll.qlCalendarAdvance(Calendar,U2,"1m","mf",TRUE)</f>
        <v>42094</v>
      </c>
      <c r="Z2" s="118" t="s">
        <v>71</v>
      </c>
      <c r="AA2" s="117">
        <f>_xll.qlDayCounterYearFraction(DayCounter,Y2,_xll.qlCalendarAdvance(Calendar,Y2,"1D"))</f>
        <v>2.7777777777777779E-3</v>
      </c>
      <c r="AB2" s="109"/>
      <c r="AC2" s="114">
        <f>_xll.qlCalendarAdvance(Calendar,Y2,"1m","mf",TRUE)</f>
        <v>42124</v>
      </c>
      <c r="AD2" s="118" t="s">
        <v>71</v>
      </c>
      <c r="AE2" s="117">
        <f>_xll.qlDayCounterYearFraction(DayCounter,AC2,_xll.qlCalendarAdvance(Calendar,AC2,"1D"))</f>
        <v>1.1111111111111112E-2</v>
      </c>
      <c r="AF2" s="109"/>
      <c r="AG2" s="114">
        <f>_xll.qlCalendarAdvance(Calendar,AC2,"1m","mf",TRUE)</f>
        <v>42153</v>
      </c>
      <c r="AH2" s="118" t="s">
        <v>71</v>
      </c>
      <c r="AI2" s="117">
        <f>_xll.qlDayCounterYearFraction(DayCounter,AG2,_xll.qlCalendarAdvance(Calendar,AG2,"1D"))</f>
        <v>8.3333333333333332E-3</v>
      </c>
      <c r="AJ2" s="109"/>
      <c r="AK2" s="114">
        <f>_xll.qlCalendarAdvance(Calendar,AG2,"1m","mf",TRUE)</f>
        <v>42185</v>
      </c>
      <c r="AL2" s="118" t="s">
        <v>71</v>
      </c>
      <c r="AM2" s="117">
        <f>_xll.qlDayCounterYearFraction(DayCounter,AK2,_xll.qlCalendarAdvance(Calendar,AK2,"1D"))</f>
        <v>2.7777777777777779E-3</v>
      </c>
      <c r="AO2" s="114">
        <f>_xll.qlCalendarAdvance(Calendar,AK2,"1m","mf",TRUE)</f>
        <v>42216</v>
      </c>
      <c r="AP2" s="118" t="s">
        <v>71</v>
      </c>
      <c r="AQ2" s="117">
        <f>_xll.qlDayCounterYearFraction(DayCounter,AO2,_xll.qlCalendarAdvance(Calendar,AO2,"1D"))</f>
        <v>8.3333333333333332E-3</v>
      </c>
      <c r="AS2" s="114">
        <f>_xll.qlCalendarAdvance(Calendar,AO2,"1m","mf",TRUE)</f>
        <v>42247</v>
      </c>
      <c r="AT2" s="118" t="s">
        <v>71</v>
      </c>
      <c r="AU2" s="117">
        <f>_xll.qlDayCounterYearFraction(DayCounter,AS2,_xll.qlCalendarAdvance(Calendar,AS2,"1D"))</f>
        <v>2.7777777777777779E-3</v>
      </c>
      <c r="AW2" s="114">
        <f>_xll.qlCalendarAdvance(Calendar,AS2,"1m","mf",TRUE)</f>
        <v>42277</v>
      </c>
      <c r="AX2" s="118" t="s">
        <v>71</v>
      </c>
      <c r="AY2" s="117">
        <f>_xll.qlDayCounterYearFraction(DayCounter,AW2,_xll.qlCalendarAdvance(Calendar,AW2,"1D"))</f>
        <v>2.7777777777777779E-3</v>
      </c>
      <c r="BA2" s="114">
        <f>_xll.qlCalendarAdvance(Calendar,AW2,"1m","mf",TRUE)</f>
        <v>42307</v>
      </c>
      <c r="BB2" s="118" t="s">
        <v>71</v>
      </c>
      <c r="BC2" s="117">
        <f>_xll.qlDayCounterYearFraction(DayCounter,BA2,_xll.qlCalendarAdvance(Calendar,BA2,"1D"))</f>
        <v>8.3333333333333332E-3</v>
      </c>
      <c r="BE2" s="114">
        <f>_xll.qlCalendarAdvance(Calendar,BA2,"1m","mf",TRUE)</f>
        <v>42338</v>
      </c>
      <c r="BF2" s="118" t="s">
        <v>71</v>
      </c>
      <c r="BG2" s="117">
        <f>_xll.qlDayCounterYearFraction(DayCounter,BE2,_xll.qlCalendarAdvance(Calendar,BE2,"1D"))</f>
        <v>2.7777777777777779E-3</v>
      </c>
      <c r="BI2" s="114">
        <f>_xll.qlCalendarAdjust(Calendar,DATE(YEAR(SettlementDate)+1,12,31),"Preceding",Trigger)</f>
        <v>42369</v>
      </c>
      <c r="BJ2" s="118" t="s">
        <v>71</v>
      </c>
      <c r="BK2" s="117">
        <f>_xll.qlDayCounterYearFraction(DayCounter,BI2,_xll.qlCalendarAdvance(Calendar,BI2,"1D"))</f>
        <v>1.1111111111111112E-2</v>
      </c>
    </row>
    <row r="3" spans="1:63" ht="21" customHeight="1" thickBot="1" x14ac:dyDescent="0.25">
      <c r="A3" s="143" t="s">
        <v>46</v>
      </c>
      <c r="B3" s="144" t="s">
        <v>24</v>
      </c>
      <c r="C3" s="144" t="s">
        <v>0</v>
      </c>
      <c r="D3" s="145" t="s">
        <v>1</v>
      </c>
      <c r="E3" s="71"/>
      <c r="F3" s="103" t="s">
        <v>47</v>
      </c>
      <c r="G3" s="105" t="s">
        <v>48</v>
      </c>
      <c r="H3" s="71"/>
      <c r="I3" s="103" t="s">
        <v>89</v>
      </c>
      <c r="J3" s="104" t="s">
        <v>68</v>
      </c>
      <c r="K3" s="113" t="s">
        <v>69</v>
      </c>
      <c r="L3" s="100"/>
      <c r="M3" s="116" t="str">
        <f>_xll.qlInterpolation(,FwdInterpolation,_xll.ohFilter($F5:$F129,M5:M129),_xll.ohFilter(J5:J129,M5:M129))</f>
        <v>obj_00bef#0026</v>
      </c>
      <c r="N3" s="117" t="s">
        <v>70</v>
      </c>
      <c r="O3" s="118" t="s">
        <v>72</v>
      </c>
      <c r="P3" s="108"/>
      <c r="Q3" s="116" t="str">
        <f>_xll.qlInterpolation(,FwdInterpolation,_xll.ohFilter($F5:$F129,Q5:Q129),_xll.ohFilter(N5:N129,Q5:Q129))</f>
        <v>obj_00bf0#0025</v>
      </c>
      <c r="R3" s="117" t="s">
        <v>70</v>
      </c>
      <c r="S3" s="118" t="s">
        <v>72</v>
      </c>
      <c r="T3" s="109"/>
      <c r="U3" s="116" t="str">
        <f>_xll.qlInterpolation(,FwdInterpolation,_xll.ohFilter($F5:$F129,U5:U129),_xll.ohFilter(R5:R129,U5:U129))</f>
        <v>obj_00bf1#0025</v>
      </c>
      <c r="V3" s="117" t="s">
        <v>70</v>
      </c>
      <c r="W3" s="118" t="s">
        <v>72</v>
      </c>
      <c r="X3" s="109"/>
      <c r="Y3" s="116" t="str">
        <f>_xll.qlInterpolation(,FwdInterpolation,_xll.ohFilter($F5:$F129,Y5:Y129),_xll.ohFilter(V5:V129,Y5:Y129))</f>
        <v>obj_00bf2#0025</v>
      </c>
      <c r="Z3" s="117" t="s">
        <v>70</v>
      </c>
      <c r="AA3" s="118" t="s">
        <v>72</v>
      </c>
      <c r="AB3" s="109"/>
      <c r="AC3" s="116" t="str">
        <f>_xll.qlInterpolation(,FwdInterpolation,_xll.ohFilter($F5:$F129,AC5:AC129),_xll.ohFilter(Z5:Z129,AC5:AC129))</f>
        <v>obj_00bf3#0025</v>
      </c>
      <c r="AD3" s="117" t="s">
        <v>70</v>
      </c>
      <c r="AE3" s="118" t="s">
        <v>72</v>
      </c>
      <c r="AF3" s="109"/>
      <c r="AG3" s="116" t="str">
        <f>_xll.qlInterpolation(,FwdInterpolation,_xll.ohFilter($F5:$F129,AG5:AG129),_xll.ohFilter(AD5:AD129,AG5:AG129))</f>
        <v>obj_00bf4#0025</v>
      </c>
      <c r="AH3" s="117" t="s">
        <v>70</v>
      </c>
      <c r="AI3" s="118" t="s">
        <v>72</v>
      </c>
      <c r="AJ3" s="109"/>
      <c r="AK3" s="116" t="str">
        <f>_xll.qlInterpolation(,FwdInterpolation,_xll.ohFilter($F5:$F129,AK5:AK129),_xll.ohFilter(AH5:AH129,AK5:AK129))</f>
        <v>obj_00bf5#0025</v>
      </c>
      <c r="AL3" s="117" t="s">
        <v>70</v>
      </c>
      <c r="AM3" s="118" t="s">
        <v>72</v>
      </c>
      <c r="AO3" s="116" t="str">
        <f>_xll.qlInterpolation(,FwdInterpolation,_xll.ohFilter($F5:$F129,AO5:AO129),_xll.ohFilter(AL5:AL129,AO5:AO129))</f>
        <v>obj_00bf6#0025</v>
      </c>
      <c r="AP3" s="117" t="s">
        <v>70</v>
      </c>
      <c r="AQ3" s="118" t="s">
        <v>72</v>
      </c>
      <c r="AS3" s="116" t="str">
        <f>_xll.qlInterpolation(,FwdInterpolation,_xll.ohFilter($F5:$F129,AS5:AS129),_xll.ohFilter(AP5:AP129,AS5:AS129))</f>
        <v>obj_00bf7#0025</v>
      </c>
      <c r="AT3" s="117" t="s">
        <v>70</v>
      </c>
      <c r="AU3" s="118" t="s">
        <v>72</v>
      </c>
      <c r="AW3" s="116" t="str">
        <f>_xll.qlInterpolation(,FwdInterpolation,_xll.ohFilter($F5:$F129,AW5:AW129),_xll.ohFilter(AT5:AT129,AW5:AW129))</f>
        <v>obj_00bf8#0025</v>
      </c>
      <c r="AX3" s="117" t="s">
        <v>70</v>
      </c>
      <c r="AY3" s="118" t="s">
        <v>72</v>
      </c>
      <c r="BA3" s="116" t="str">
        <f>_xll.qlInterpolation(,FwdInterpolation,_xll.ohFilter($F5:$F129,BA5:BA129),_xll.ohFilter(AX5:AX129,BA5:BA129))</f>
        <v>obj_00bf9#0025</v>
      </c>
      <c r="BB3" s="117" t="s">
        <v>70</v>
      </c>
      <c r="BC3" s="118" t="s">
        <v>72</v>
      </c>
      <c r="BE3" s="116" t="str">
        <f>_xll.qlInterpolation(,FwdInterpolation,_xll.ohFilter($F5:$F129,BE5:BE129),_xll.ohFilter(BB5:BB129,BE5:BE129))</f>
        <v>obj_00bfa#0025</v>
      </c>
      <c r="BF3" s="117" t="s">
        <v>70</v>
      </c>
      <c r="BG3" s="118" t="s">
        <v>72</v>
      </c>
      <c r="BI3" s="116" t="str">
        <f>_xll.qlInterpolation(,FwdInterpolation,_xll.ohFilter($F5:$F129,BI5:BI129),_xll.ohFilter(BF5:BF129,BI5:BI129))</f>
        <v>obj_00bfb#0026</v>
      </c>
      <c r="BJ3" s="117" t="s">
        <v>70</v>
      </c>
      <c r="BK3" s="118" t="s">
        <v>72</v>
      </c>
    </row>
    <row r="4" spans="1:63" ht="13.5" customHeight="1" thickBot="1" x14ac:dyDescent="0.25">
      <c r="A4" s="141"/>
      <c r="B4" s="142"/>
      <c r="C4" s="142"/>
      <c r="D4" s="31">
        <f>'General Settings'!C22</f>
        <v>41984</v>
      </c>
      <c r="F4" s="124"/>
      <c r="G4" s="125"/>
      <c r="I4" s="106" t="b">
        <v>0</v>
      </c>
      <c r="J4" s="137">
        <f t="array" ref="J4:J129">_xll.qlPiecewiseYieldCurveData(YieldCurve,InterestRatesTrigger)</f>
        <v>-9.0000078749044983E-5</v>
      </c>
      <c r="K4" s="111">
        <f>D4</f>
        <v>41984</v>
      </c>
      <c r="M4" s="106" t="b">
        <v>1</v>
      </c>
      <c r="N4" s="154"/>
      <c r="O4" s="115">
        <f>-LN(MAX(O5:O33))/O$2</f>
        <v>3.1531523085782998E-3</v>
      </c>
      <c r="P4" s="108"/>
      <c r="Q4" s="106" t="b">
        <v>1</v>
      </c>
      <c r="R4" s="154"/>
      <c r="S4" s="115">
        <f>-LN(MAX(S5:S33))/S$2</f>
        <v>1.065859843529491E-3</v>
      </c>
      <c r="T4" s="109"/>
      <c r="U4" s="106" t="b">
        <v>1</v>
      </c>
      <c r="V4" s="154"/>
      <c r="W4" s="115">
        <f>-LN(MAX(W5:W33))/W$2</f>
        <v>3.258344101515548E-3</v>
      </c>
      <c r="X4" s="109"/>
      <c r="Y4" s="106" t="b">
        <v>1</v>
      </c>
      <c r="Z4" s="154"/>
      <c r="AA4" s="115">
        <f>-LN(MAX(AA5:AA33))/AA$2</f>
        <v>0</v>
      </c>
      <c r="AB4" s="109"/>
      <c r="AC4" s="106" t="b">
        <v>1</v>
      </c>
      <c r="AD4" s="154"/>
      <c r="AE4" s="115">
        <f>-LN(MAX(AE5:AE33))/AE$2</f>
        <v>0</v>
      </c>
      <c r="AF4" s="109"/>
      <c r="AG4" s="106" t="b">
        <v>1</v>
      </c>
      <c r="AH4" s="154"/>
      <c r="AI4" s="115">
        <f>-LN(MAX(AI5:AI33))/AI$2</f>
        <v>0</v>
      </c>
      <c r="AJ4" s="109"/>
      <c r="AK4" s="106" t="b">
        <v>1</v>
      </c>
      <c r="AL4" s="154"/>
      <c r="AM4" s="115">
        <f>-LN(MAX(AM5:AM33))/AM$2</f>
        <v>0</v>
      </c>
      <c r="AO4" s="106" t="b">
        <v>1</v>
      </c>
      <c r="AP4" s="154"/>
      <c r="AQ4" s="115">
        <f>-LN(MAX(AQ5:AQ33))/AQ$2</f>
        <v>0</v>
      </c>
      <c r="AS4" s="106" t="b">
        <v>1</v>
      </c>
      <c r="AT4" s="154"/>
      <c r="AU4" s="115">
        <f>-LN(MAX(AU5:AU33))/AU$2</f>
        <v>0</v>
      </c>
      <c r="AW4" s="106" t="b">
        <v>1</v>
      </c>
      <c r="AX4" s="154"/>
      <c r="AY4" s="115">
        <f>-LN(MAX(AY5:AY33))/AY$2</f>
        <v>0</v>
      </c>
      <c r="BA4" s="106" t="b">
        <v>1</v>
      </c>
      <c r="BB4" s="154"/>
      <c r="BC4" s="115">
        <f>-LN(MAX(BC5:BC33))/BC$2</f>
        <v>0</v>
      </c>
      <c r="BE4" s="106" t="b">
        <v>1</v>
      </c>
      <c r="BF4" s="154"/>
      <c r="BG4" s="115">
        <f>-LN(MAX(BG5:BG33))/BG$2</f>
        <v>1.5157131280107681E-3</v>
      </c>
      <c r="BI4" s="106" t="b">
        <v>1</v>
      </c>
      <c r="BJ4" s="154"/>
      <c r="BK4" s="115">
        <f>-LN(MAX(BK5:BK33))/BK$2</f>
        <v>2.5499829377568493E-3</v>
      </c>
    </row>
    <row r="5" spans="1:63" x14ac:dyDescent="0.2">
      <c r="A5" s="94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-9.0000000000000073E-5</v>
      </c>
      <c r="C5" s="30">
        <f>_xll.qlRateHelperEarliestDate($A5)</f>
        <v>41984</v>
      </c>
      <c r="D5" s="31">
        <f>_xll.qlRateHelperLatestDate($A5)</f>
        <v>41991</v>
      </c>
      <c r="F5" s="120">
        <f t="shared" ref="F5:F30" si="0">IF(ISERROR(D5),NA(),(D5-D4)/2+D4)</f>
        <v>41987.5</v>
      </c>
      <c r="G5" s="121">
        <f>_xll.qlDayCounterYearFraction(DayCounter,D4,D5)</f>
        <v>1.9444444444444445E-2</v>
      </c>
      <c r="H5" s="28"/>
      <c r="I5" s="138" t="b">
        <f>IF(ISERROR(K5),FALSE,IF(OR(MONTH(K5)-MONTH(K4)=1,YEAR(K5)-YEAR(K4)=1),FALSE,TRUE))</f>
        <v>1</v>
      </c>
      <c r="J5" s="137">
        <v>-9.0000078749044983E-5</v>
      </c>
      <c r="K5" s="111">
        <f>D5</f>
        <v>41991</v>
      </c>
      <c r="L5" s="100"/>
      <c r="M5" s="106" t="b">
        <f>IF(AND(NOT(I5),AND(I$4:I4)),TRUE,I5)</f>
        <v>1</v>
      </c>
      <c r="N5" s="102">
        <f>IF(AND(NOT(ISBLANK(Jumpoverwrite1)),AND(NOT(M5),AND(M$4:M4))),($J5*$G5-LN(1+Jumpoverwrite1*O$2))/$G5,_xll.qlInterpolationInterpolate(M$3,$F5,TRUE))</f>
        <v>-9.0000078749044983E-5</v>
      </c>
      <c r="O5" s="107" t="str">
        <f>IF(AND(NOT(M5),AND(M$4:M4)),MIN(EXP((N5-$J5)*$G5),1),"")</f>
        <v/>
      </c>
      <c r="P5" s="108"/>
      <c r="Q5" s="106" t="b">
        <f>IF(AND(NOT(M5),AND(M$4:M4)),TRUE,M5)</f>
        <v>1</v>
      </c>
      <c r="R5" s="102">
        <f>IF(AND(NOT(ISBLANK(Jumpoverwrite2)),AND(NOT(Q5),AND(Q$4:Q4))),($J5*$G5-LN(1+Jumpoverwrite2*S$2))/$G5,_xll.qlInterpolationInterpolate(Q$3,$F5,TRUE))</f>
        <v>-9.0000078749044983E-5</v>
      </c>
      <c r="S5" s="107" t="str">
        <f>IF(AND(NOT(Q5),AND(Q$4:Q4)),MIN(EXP((R5-$J5)*$G5),1),"")</f>
        <v/>
      </c>
      <c r="T5" s="109"/>
      <c r="U5" s="106" t="b">
        <f>IF(AND(NOT(Q5),AND(Q$4:Q4)),TRUE,Q5)</f>
        <v>1</v>
      </c>
      <c r="V5" s="102">
        <f>IF(AND(NOT(ISBLANK(Jumpoverwrite3)),AND(NOT(U5),AND(U$4:U4))),($J5*$G5-LN(1+Jumpoverwrite3*W$2))/$G5,_xll.qlInterpolationInterpolate(U$3,$F5,TRUE))</f>
        <v>-9.0000078749044983E-5</v>
      </c>
      <c r="W5" s="107" t="str">
        <f>IF(AND(NOT(U5),AND(U$4:U4)),MIN(EXP((V5-$J5)*$G5),1),"")</f>
        <v/>
      </c>
      <c r="X5" s="109"/>
      <c r="Y5" s="106" t="b">
        <f>IF(AND(NOT(U5),AND(U$4:U4)),TRUE,U5)</f>
        <v>1</v>
      </c>
      <c r="Z5" s="102">
        <f>IF(AND(NOT(ISBLANK(Jumpoverwrite4)),AND(NOT(Y5),AND(Y$4:Y4))),($J5*$G5-LN(1+Jumpoverwrite4*AA$2))/$G5,_xll.qlInterpolationInterpolate(Y$3,$F5,TRUE))</f>
        <v>-9.0000078749044983E-5</v>
      </c>
      <c r="AA5" s="107" t="str">
        <f>IF(AND(NOT(Y5),AND(Y$4:Y4)),MIN(EXP((Z5-$J5)*$G5),1),"")</f>
        <v/>
      </c>
      <c r="AB5" s="109"/>
      <c r="AC5" s="106" t="b">
        <f>IF(AND(NOT(Y5),AND(Y$4:Y4)),TRUE,Y5)</f>
        <v>1</v>
      </c>
      <c r="AD5" s="102">
        <f>IF(AND(NOT(ISBLANK(Jumpoverwrite5)),AND(NOT(AC5),AND(AC$4:AC4))),($J5*$G5-LN(1+Jumpoverwrite5*AE$2))/$G5,_xll.qlInterpolationInterpolate(AC$3,$F5,TRUE))</f>
        <v>-9.0000078749044983E-5</v>
      </c>
      <c r="AE5" s="107" t="str">
        <f>IF(AND(NOT(AC5),AND(AC$4:AC4)),MIN(EXP((AD5-$J5)*$G5),1),"")</f>
        <v/>
      </c>
      <c r="AF5" s="109"/>
      <c r="AG5" s="106" t="b">
        <f>IF(AND(NOT(AC5),AND(AC$4:AC4)),TRUE,AC5)</f>
        <v>1</v>
      </c>
      <c r="AH5" s="102">
        <f>IF(AND(NOT(ISBLANK(Jumpoverwrite6)),AND(NOT(AG5),AND(AG$4:AG4))),($J5*$G5-LN(1+Jumpoverwrite6*AI$2))/$G5,_xll.qlInterpolationInterpolate(AG$3,$F5,TRUE))</f>
        <v>-9.0000078749044983E-5</v>
      </c>
      <c r="AI5" s="107" t="str">
        <f>IF(AND(NOT(AG5),AND(AG$4:AG4)),MIN(EXP((AH5-$J5)*$G5),1),"")</f>
        <v/>
      </c>
      <c r="AJ5" s="109"/>
      <c r="AK5" s="106" t="b">
        <f>IF(AND(NOT(AG5),AND(AG$4:AG4)),TRUE,AG5)</f>
        <v>1</v>
      </c>
      <c r="AL5" s="102">
        <f>IF(AND(NOT(ISBLANK(Jumpoverwrite7)),AND(NOT(AK5),AND(AK$4:AK4))),($J5*$G5-LN(1+Jumpoverwrite7*AM$2))/$G5,_xll.qlInterpolationInterpolate(AK$3,$F5,TRUE))</f>
        <v>-9.0000078749044983E-5</v>
      </c>
      <c r="AM5" s="107" t="str">
        <f>IF(AND(NOT(AK5),AND(AK$4:AK4)),MIN(EXP((AL5-$J5)*$G5),1),"")</f>
        <v/>
      </c>
      <c r="AO5" s="106" t="b">
        <f>IF(AND(NOT(AK5),AND(AK$4:AK4)),TRUE,AK5)</f>
        <v>1</v>
      </c>
      <c r="AP5" s="102">
        <f>IF(AND(NOT(ISBLANK(Jumpoverwrite8)),AND(NOT(AO5),AND(AO$4:AO4))),($J5*$G5-LN(1+Jumpoverwrite8*AQ$2))/$G5,_xll.qlInterpolationInterpolate(AO$3,$F5,TRUE))</f>
        <v>-9.0000078749044983E-5</v>
      </c>
      <c r="AQ5" s="107" t="str">
        <f>IF(AND(NOT(AO5),AND(AO$4:AO4)),MIN(EXP((AP5-$J5)*$G5),1),"")</f>
        <v/>
      </c>
      <c r="AS5" s="106" t="b">
        <f>IF(AND(NOT(AO5),AND(AO$4:AO4)),TRUE,AO5)</f>
        <v>1</v>
      </c>
      <c r="AT5" s="102">
        <f>IF(AND(NOT(ISBLANK(Jumpoverwrite9)),AND(NOT(AS5),AND(AS$4:AS4))),($J5*$G5-LN(1+Jumpoverwrite9*AU$2))/$G5,_xll.qlInterpolationInterpolate(AS$3,$F5,TRUE))</f>
        <v>-9.0000078749044983E-5</v>
      </c>
      <c r="AU5" s="107" t="str">
        <f>IF(AND(NOT(AS5),AND(AS$4:AS4)),MIN(EXP((AT5-$J5)*$G5),1),"")</f>
        <v/>
      </c>
      <c r="AW5" s="106" t="b">
        <f>IF(AND(NOT(AS5),AND(AS$4:AS4)),TRUE,AS5)</f>
        <v>1</v>
      </c>
      <c r="AX5" s="102">
        <f>IF(AND(NOT(ISBLANK(Jumpoverwrite10)),AND(NOT(AW5),AND(AW$4:AW4))),($J5*$G5-LN(1+Jumpoverwrite10*AY$2))/$G5,_xll.qlInterpolationInterpolate(AW$3,$F5,TRUE))</f>
        <v>-9.0000078749044983E-5</v>
      </c>
      <c r="AY5" s="107" t="str">
        <f>IF(AND(NOT(AW5),AND(AW$4:AW4)),MIN(EXP((AX5-$J5)*$G5),1),"")</f>
        <v/>
      </c>
      <c r="BA5" s="106" t="b">
        <f>IF(AND(NOT(AW5),AND(AW$4:AW4)),TRUE,AW5)</f>
        <v>1</v>
      </c>
      <c r="BB5" s="102">
        <f>IF(AND(NOT(ISBLANK(Jumpoverwrite11)),AND(NOT(BA5),AND(BA$4:BA4))),($J5*$G5-LN(1+Jumpoverwrite11*BC$2))/$G5,_xll.qlInterpolationInterpolate(BA$3,$F5,TRUE))</f>
        <v>-9.0000078749044983E-5</v>
      </c>
      <c r="BC5" s="107" t="str">
        <f>IF(AND(NOT(BA5),AND(BA$4:BA4)),MIN(EXP((BB5-$J5)*$G5),1),"")</f>
        <v/>
      </c>
      <c r="BE5" s="106" t="b">
        <f>IF(AND(NOT(BA5),AND(BA$4:BA4)),TRUE,BA5)</f>
        <v>1</v>
      </c>
      <c r="BF5" s="102">
        <f>IF(AND(NOT(ISBLANK(Jumpoverwrite12)),AND(NOT(BE5),AND(BE$4:BE4))),($J5*$G5-LN(1+Jumpoverwrite12*BG$2))/$G5,_xll.qlInterpolationInterpolate(BE$3,$F5,TRUE))</f>
        <v>-9.0000078749044983E-5</v>
      </c>
      <c r="BG5" s="107" t="str">
        <f>IF(AND(NOT(BE5),AND(BE$4:BE4)),MIN(EXP((BF5-$J5)*$G5),1),"")</f>
        <v/>
      </c>
      <c r="BI5" s="106" t="b">
        <f t="shared" ref="BI5:BI36" si="1">IF(ISERROR(K5),FALSE,IF(YEAR(K5)-YEAR(SettlementDate)=2,FALSE,TRUE))</f>
        <v>1</v>
      </c>
      <c r="BJ5" s="102">
        <f>IF(AND(NOT(ISBLANK(jumpoverwrite13)),AND(NOT(BI5),AND(BI$4:BI4))),($J5*$G5-LN(1+jumpoverwrite13*BK$2))/$G5,_xll.qlInterpolationInterpolate(BI$3,$F5,TRUE))</f>
        <v>-9.0000078749044983E-5</v>
      </c>
      <c r="BK5" s="107" t="str">
        <f>IF(AND(NOT(BI5),AND(BI$4:BI4)),MIN(EXP((BJ5-$J5)*$G5),1),"")</f>
        <v/>
      </c>
    </row>
    <row r="6" spans="1:63" x14ac:dyDescent="0.2">
      <c r="A6" s="94" t="str">
        <v>WEUREON2W</v>
      </c>
      <c r="B6" s="27">
        <f>_xll.qlRateHelperRate($A6,InterestRatesTrigger)</f>
        <v>-2.5000000000000001E-4</v>
      </c>
      <c r="C6" s="30">
        <f>_xll.qlRateHelperEarliestDate($A6)</f>
        <v>41984</v>
      </c>
      <c r="D6" s="31">
        <f>_xll.qlRateHelperLatestDate($A6)</f>
        <v>42002</v>
      </c>
      <c r="F6" s="120">
        <f t="shared" si="0"/>
        <v>41996.5</v>
      </c>
      <c r="G6" s="121">
        <f>_xll.qlDayCounterYearFraction(DayCounter,D5,D6)</f>
        <v>3.0555555555555555E-2</v>
      </c>
      <c r="H6" s="28"/>
      <c r="I6" s="138" t="b">
        <f t="shared" ref="I6:I69" si="2">IF(ISERROR(K6),FALSE,IF(OR(MONTH(K6)-MONTH(K5)=1,YEAR(K6)-YEAR(K5)=1),FALSE,TRUE))</f>
        <v>1</v>
      </c>
      <c r="J6" s="137">
        <v>-3.5182068854429041E-4</v>
      </c>
      <c r="K6" s="111">
        <f t="shared" ref="K6:K69" si="3">D6</f>
        <v>42002</v>
      </c>
      <c r="L6" s="100"/>
      <c r="M6" s="106" t="b">
        <f>IF(AND(NOT(I6),AND(I$4:I5)),TRUE,I6)</f>
        <v>1</v>
      </c>
      <c r="N6" s="102">
        <f>IF(AND(NOT(ISBLANK(Jumpoverwrite1)),AND(NOT(M6),AND(M$4:M5))),($J6*$G6-LN(1+Jumpoverwrite1*O$2))/$G6,_xll.qlInterpolationInterpolate(M$3,$F6,TRUE))</f>
        <v>-3.5182068854429041E-4</v>
      </c>
      <c r="O6" s="107" t="str">
        <f>IF(AND(NOT(M6),AND(M$4:M5)),MIN(EXP((N6-$J6)*$G6),1),"")</f>
        <v/>
      </c>
      <c r="P6" s="109"/>
      <c r="Q6" s="106" t="b">
        <f>IF(AND(NOT(M6),AND(M$4:M5)),TRUE,M6)</f>
        <v>1</v>
      </c>
      <c r="R6" s="102">
        <f>IF(AND(NOT(ISBLANK(Jumpoverwrite2)),AND(NOT(Q6),AND(Q$4:Q5))),($J6*$G6-LN(1+Jumpoverwrite2*S$2))/$G6,_xll.qlInterpolationInterpolate(Q$3,$F6,TRUE))</f>
        <v>-3.5182068854429041E-4</v>
      </c>
      <c r="S6" s="107" t="str">
        <f>IF(AND(NOT(Q6),AND(Q$4:Q5)),MIN(EXP((R6-$J6)*$G6),1),"")</f>
        <v/>
      </c>
      <c r="T6" s="109"/>
      <c r="U6" s="106" t="b">
        <f>IF(AND(NOT(Q6),AND(Q$4:Q5)),TRUE,Q6)</f>
        <v>1</v>
      </c>
      <c r="V6" s="102">
        <f>IF(AND(NOT(ISBLANK(Jumpoverwrite3)),AND(NOT(U6),AND(U$4:U5))),($J6*$G6-LN(1+Jumpoverwrite3*W$2))/$G6,_xll.qlInterpolationInterpolate(U$3,$F6,TRUE))</f>
        <v>-3.5182068854429041E-4</v>
      </c>
      <c r="W6" s="107" t="str">
        <f>IF(AND(NOT(U6),AND(U$4:U5)),MIN(EXP((V6-$J6)*$G6),1),"")</f>
        <v/>
      </c>
      <c r="X6" s="109"/>
      <c r="Y6" s="106" t="b">
        <f>IF(AND(NOT(U6),AND(U$4:U5)),TRUE,U6)</f>
        <v>1</v>
      </c>
      <c r="Z6" s="102">
        <f>IF(AND(NOT(ISBLANK(Jumpoverwrite4)),AND(NOT(Y6),AND(Y$4:Y5))),($J6*$G6-LN(1+Jumpoverwrite4*AA$2))/$G6,_xll.qlInterpolationInterpolate(Y$3,$F6,TRUE))</f>
        <v>-3.5182068854429041E-4</v>
      </c>
      <c r="AA6" s="107" t="str">
        <f>IF(AND(NOT(Y6),AND(Y$4:Y5)),MIN(EXP((Z6-$J6)*$G6),1),"")</f>
        <v/>
      </c>
      <c r="AB6" s="109"/>
      <c r="AC6" s="106" t="b">
        <f>IF(AND(NOT(Y6),AND(Y$4:Y5)),TRUE,Y6)</f>
        <v>1</v>
      </c>
      <c r="AD6" s="102">
        <f>IF(AND(NOT(ISBLANK(Jumpoverwrite5)),AND(NOT(AC6),AND(AC$4:AC5))),($J6*$G6-LN(1+Jumpoverwrite5*AE$2))/$G6,_xll.qlInterpolationInterpolate(AC$3,$F6,TRUE))</f>
        <v>-3.5182068854429041E-4</v>
      </c>
      <c r="AE6" s="107" t="str">
        <f>IF(AND(NOT(AC6),AND(AC$4:AC5)),MIN(EXP((AD6-$J6)*$G6),1),"")</f>
        <v/>
      </c>
      <c r="AF6" s="109"/>
      <c r="AG6" s="106" t="b">
        <f>IF(AND(NOT(AC6),AND(AC$4:AC5)),TRUE,AC6)</f>
        <v>1</v>
      </c>
      <c r="AH6" s="102">
        <f>IF(AND(NOT(ISBLANK(Jumpoverwrite6)),AND(NOT(AG6),AND(AG$4:AG5))),($J6*$G6-LN(1+Jumpoverwrite6*AI$2))/$G6,_xll.qlInterpolationInterpolate(AG$3,$F6,TRUE))</f>
        <v>-3.5182068854429041E-4</v>
      </c>
      <c r="AI6" s="107" t="str">
        <f>IF(AND(NOT(AG6),AND(AG$4:AG5)),MIN(EXP((AH6-$J6)*$G6),1),"")</f>
        <v/>
      </c>
      <c r="AJ6" s="109"/>
      <c r="AK6" s="106" t="b">
        <f>IF(AND(NOT(AG6),AND(AG$4:AG5)),TRUE,AG6)</f>
        <v>1</v>
      </c>
      <c r="AL6" s="102">
        <f>IF(AND(NOT(ISBLANK(Jumpoverwrite7)),AND(NOT(AK6),AND(AK$4:AK5))),($J6*$G6-LN(1+Jumpoverwrite7*AM$2))/$G6,_xll.qlInterpolationInterpolate(AK$3,$F6,TRUE))</f>
        <v>-3.5182068854429041E-4</v>
      </c>
      <c r="AM6" s="107" t="str">
        <f>IF(AND(NOT(AK6),AND(AK$4:AK5)),MIN(EXP((AL6-$J6)*$G6),1),"")</f>
        <v/>
      </c>
      <c r="AO6" s="106" t="b">
        <f>IF(AND(NOT(AK6),AND(AK$4:AK5)),TRUE,AK6)</f>
        <v>1</v>
      </c>
      <c r="AP6" s="102">
        <f>IF(AND(NOT(ISBLANK(Jumpoverwrite8)),AND(NOT(AO6),AND(AO$4:AO5))),($J6*$G6-LN(1+Jumpoverwrite8*AQ$2))/$G6,_xll.qlInterpolationInterpolate(AO$3,$F6,TRUE))</f>
        <v>-3.5182068854429041E-4</v>
      </c>
      <c r="AQ6" s="107" t="str">
        <f>IF(AND(NOT(AO6),AND(AO$4:AO5)),MIN(EXP((AP6-$J6)*$G6),1),"")</f>
        <v/>
      </c>
      <c r="AS6" s="106" t="b">
        <f>IF(AND(NOT(AO6),AND(AO$4:AO5)),TRUE,AO6)</f>
        <v>1</v>
      </c>
      <c r="AT6" s="102">
        <f>IF(AND(NOT(ISBLANK(Jumpoverwrite9)),AND(NOT(AS6),AND(AS$4:AS5))),($J6*$G6-LN(1+Jumpoverwrite9*AU$2))/$G6,_xll.qlInterpolationInterpolate(AS$3,$F6,TRUE))</f>
        <v>-3.5182068854429041E-4</v>
      </c>
      <c r="AU6" s="107" t="str">
        <f>IF(AND(NOT(AS6),AND(AS$4:AS5)),MIN(EXP((AT6-$J6)*$G6),1),"")</f>
        <v/>
      </c>
      <c r="AW6" s="106" t="b">
        <f>IF(AND(NOT(AS6),AND(AS$4:AS5)),TRUE,AS6)</f>
        <v>1</v>
      </c>
      <c r="AX6" s="102">
        <f>IF(AND(NOT(ISBLANK(Jumpoverwrite10)),AND(NOT(AW6),AND(AW$4:AW5))),($J6*$G6-LN(1+Jumpoverwrite10*AY$2))/$G6,_xll.qlInterpolationInterpolate(AW$3,$F6,TRUE))</f>
        <v>-3.5182068854429041E-4</v>
      </c>
      <c r="AY6" s="107" t="str">
        <f>IF(AND(NOT(AW6),AND(AW$4:AW5)),MIN(EXP((AX6-$J6)*$G6),1),"")</f>
        <v/>
      </c>
      <c r="BA6" s="106" t="b">
        <f>IF(AND(NOT(AW6),AND(AW$4:AW5)),TRUE,AW6)</f>
        <v>1</v>
      </c>
      <c r="BB6" s="102">
        <f>IF(AND(NOT(ISBLANK(Jumpoverwrite11)),AND(NOT(BA6),AND(BA$4:BA5))),($J6*$G6-LN(1+Jumpoverwrite11*BC$2))/$G6,_xll.qlInterpolationInterpolate(BA$3,$F6,TRUE))</f>
        <v>-3.5182068854429041E-4</v>
      </c>
      <c r="BC6" s="107" t="str">
        <f>IF(AND(NOT(BA6),AND(BA$4:BA5)),MIN(EXP((BB6-$J6)*$G6),1),"")</f>
        <v/>
      </c>
      <c r="BE6" s="106" t="b">
        <f>IF(AND(NOT(BA6),AND(BA$4:BA5)),TRUE,BA6)</f>
        <v>1</v>
      </c>
      <c r="BF6" s="102">
        <f>IF(AND(NOT(ISBLANK(Jumpoverwrite12)),AND(NOT(BE6),AND(BE$4:BE5))),($J6*$G6-LN(1+Jumpoverwrite12*BG$2))/$G6,_xll.qlInterpolationInterpolate(BE$3,$F6,TRUE))</f>
        <v>-3.5182068854429041E-4</v>
      </c>
      <c r="BG6" s="107" t="str">
        <f>IF(AND(NOT(BE6),AND(BE$4:BE5)),MIN(EXP((BF6-$J6)*$G6),1),"")</f>
        <v/>
      </c>
      <c r="BI6" s="106" t="b">
        <f t="shared" si="1"/>
        <v>1</v>
      </c>
      <c r="BJ6" s="102">
        <f>IF(AND(NOT(ISBLANK(jumpoverwrite13)),AND(NOT(BI6),AND(BI$4:BI5))),($J6*$G6-LN(1+jumpoverwrite13*BK$2))/$G6,_xll.qlInterpolationInterpolate(BI$3,$F6,TRUE))</f>
        <v>-3.5182068854429041E-4</v>
      </c>
      <c r="BK6" s="107" t="str">
        <f>IF(AND(NOT(BI6),AND(BI$4:BI5)),MIN(EXP((BJ6-$J6)*$G6),1),"")</f>
        <v/>
      </c>
    </row>
    <row r="7" spans="1:63" x14ac:dyDescent="0.2">
      <c r="A7" s="94" t="str">
        <v>WEUREON3W</v>
      </c>
      <c r="B7" s="27">
        <f>_xll.qlRateHelperRate($A7,InterestRatesTrigger)</f>
        <v>2.0000000000000019E-5</v>
      </c>
      <c r="C7" s="30">
        <f>_xll.qlRateHelperEarliestDate($A7)</f>
        <v>41984</v>
      </c>
      <c r="D7" s="31">
        <f>_xll.qlRateHelperLatestDate($A7)</f>
        <v>42006</v>
      </c>
      <c r="F7" s="120">
        <f t="shared" si="0"/>
        <v>42004</v>
      </c>
      <c r="G7" s="121">
        <f>_xll.qlDayCounterYearFraction(DayCounter,D6,D7)</f>
        <v>1.1111111111111112E-2</v>
      </c>
      <c r="I7" s="138" t="b">
        <f t="shared" si="2"/>
        <v>0</v>
      </c>
      <c r="J7" s="137">
        <v>1.2350069640746E-3</v>
      </c>
      <c r="K7" s="111">
        <f t="shared" si="3"/>
        <v>42006</v>
      </c>
      <c r="L7" s="100"/>
      <c r="M7" s="106" t="b">
        <f>IF(AND(NOT(I7),AND(I$4:I6)),TRUE,I7)</f>
        <v>0</v>
      </c>
      <c r="N7" s="102">
        <f>IF(AND(NOT(ISBLANK(Jumpoverwrite1)),AND(NOT(M7),AND(M$4:M6))),($J7*$G7-LN(1+Jumpoverwrite1*O$2))/$G7,_xll.qlInterpolationInterpolate(M$3,$F7,TRUE))</f>
        <v>-3.415691902159972E-4</v>
      </c>
      <c r="O7" s="107">
        <f>IF(AND(NOT(M7),AND(M$4:M6)),MIN(EXP((N7-$J7)*$G7),1),"")</f>
        <v>0.9999824826406053</v>
      </c>
      <c r="P7" s="85"/>
      <c r="Q7" s="106" t="b">
        <f>IF(AND(NOT(M7),AND(M$4:M6)),TRUE,M7)</f>
        <v>1</v>
      </c>
      <c r="R7" s="102">
        <f>IF(AND(NOT(ISBLANK(Jumpoverwrite2)),AND(NOT(Q7),AND(Q$4:Q6))),($J7*$G7-LN(1+Jumpoverwrite2*S$2))/$G7,_xll.qlInterpolationInterpolate(Q$3,$F7,TRUE))</f>
        <v>-3.415691902159972E-4</v>
      </c>
      <c r="S7" s="107" t="str">
        <f>IF(AND(NOT(Q7),AND(Q$4:Q6)),MIN(EXP((R7-$J7)*$G7),1),"")</f>
        <v/>
      </c>
      <c r="T7" s="109"/>
      <c r="U7" s="106" t="b">
        <f>IF(AND(NOT(Q7),AND(Q$4:Q6)),TRUE,Q7)</f>
        <v>1</v>
      </c>
      <c r="V7" s="102">
        <f>IF(AND(NOT(ISBLANK(Jumpoverwrite3)),AND(NOT(U7),AND(U$4:U6))),($J7*$G7-LN(1+Jumpoverwrite3*W$2))/$G7,_xll.qlInterpolationInterpolate(U$3,$F7,TRUE))</f>
        <v>-3.415691902159972E-4</v>
      </c>
      <c r="W7" s="107" t="str">
        <f>IF(AND(NOT(U7),AND(U$4:U6)),MIN(EXP((V7-$J7)*$G7),1),"")</f>
        <v/>
      </c>
      <c r="X7" s="109"/>
      <c r="Y7" s="106" t="b">
        <f>IF(AND(NOT(U7),AND(U$4:U6)),TRUE,U7)</f>
        <v>1</v>
      </c>
      <c r="Z7" s="102">
        <f>IF(AND(NOT(ISBLANK(Jumpoverwrite4)),AND(NOT(Y7),AND(Y$4:Y6))),($J7*$G7-LN(1+Jumpoverwrite4*AA$2))/$G7,_xll.qlInterpolationInterpolate(Y$3,$F7,TRUE))</f>
        <v>-3.415691902159972E-4</v>
      </c>
      <c r="AA7" s="107" t="str">
        <f>IF(AND(NOT(Y7),AND(Y$4:Y6)),MIN(EXP((Z7-$J7)*$G7),1),"")</f>
        <v/>
      </c>
      <c r="AB7" s="109"/>
      <c r="AC7" s="106" t="b">
        <f>IF(AND(NOT(Y7),AND(Y$4:Y6)),TRUE,Y7)</f>
        <v>1</v>
      </c>
      <c r="AD7" s="102">
        <f>IF(AND(NOT(ISBLANK(Jumpoverwrite5)),AND(NOT(AC7),AND(AC$4:AC6))),($J7*$G7-LN(1+Jumpoverwrite5*AE$2))/$G7,_xll.qlInterpolationInterpolate(AC$3,$F7,TRUE))</f>
        <v>-3.415691902159972E-4</v>
      </c>
      <c r="AE7" s="107" t="str">
        <f>IF(AND(NOT(AC7),AND(AC$4:AC6)),MIN(EXP((AD7-$J7)*$G7),1),"")</f>
        <v/>
      </c>
      <c r="AF7" s="109"/>
      <c r="AG7" s="106" t="b">
        <f>IF(AND(NOT(AC7),AND(AC$4:AC6)),TRUE,AC7)</f>
        <v>1</v>
      </c>
      <c r="AH7" s="102">
        <f>IF(AND(NOT(ISBLANK(Jumpoverwrite6)),AND(NOT(AG7),AND(AG$4:AG6))),($J7*$G7-LN(1+Jumpoverwrite6*AI$2))/$G7,_xll.qlInterpolationInterpolate(AG$3,$F7,TRUE))</f>
        <v>-3.415691902159972E-4</v>
      </c>
      <c r="AI7" s="107" t="str">
        <f>IF(AND(NOT(AG7),AND(AG$4:AG6)),MIN(EXP((AH7-$J7)*$G7),1),"")</f>
        <v/>
      </c>
      <c r="AJ7" s="109"/>
      <c r="AK7" s="106" t="b">
        <f>IF(AND(NOT(AG7),AND(AG$4:AG6)),TRUE,AG7)</f>
        <v>1</v>
      </c>
      <c r="AL7" s="102">
        <f>IF(AND(NOT(ISBLANK(Jumpoverwrite7)),AND(NOT(AK7),AND(AK$4:AK6))),($J7*$G7-LN(1+Jumpoverwrite7*AM$2))/$G7,_xll.qlInterpolationInterpolate(AK$3,$F7,TRUE))</f>
        <v>-3.415691902159972E-4</v>
      </c>
      <c r="AM7" s="107" t="str">
        <f>IF(AND(NOT(AK7),AND(AK$4:AK6)),MIN(EXP((AL7-$J7)*$G7),1),"")</f>
        <v/>
      </c>
      <c r="AO7" s="106" t="b">
        <f>IF(AND(NOT(AK7),AND(AK$4:AK6)),TRUE,AK7)</f>
        <v>1</v>
      </c>
      <c r="AP7" s="102">
        <f>IF(AND(NOT(ISBLANK(Jumpoverwrite8)),AND(NOT(AO7),AND(AO$4:AO6))),($J7*$G7-LN(1+Jumpoverwrite8*AQ$2))/$G7,_xll.qlInterpolationInterpolate(AO$3,$F7,TRUE))</f>
        <v>-3.415691902159972E-4</v>
      </c>
      <c r="AQ7" s="107" t="str">
        <f>IF(AND(NOT(AO7),AND(AO$4:AO6)),MIN(EXP((AP7-$J7)*$G7),1),"")</f>
        <v/>
      </c>
      <c r="AS7" s="106" t="b">
        <f>IF(AND(NOT(AO7),AND(AO$4:AO6)),TRUE,AO7)</f>
        <v>1</v>
      </c>
      <c r="AT7" s="102">
        <f>IF(AND(NOT(ISBLANK(Jumpoverwrite9)),AND(NOT(AS7),AND(AS$4:AS6))),($J7*$G7-LN(1+Jumpoverwrite9*AU$2))/$G7,_xll.qlInterpolationInterpolate(AS$3,$F7,TRUE))</f>
        <v>-3.415691902159972E-4</v>
      </c>
      <c r="AU7" s="107" t="str">
        <f>IF(AND(NOT(AS7),AND(AS$4:AS6)),MIN(EXP((AT7-$J7)*$G7),1),"")</f>
        <v/>
      </c>
      <c r="AW7" s="106" t="b">
        <f>IF(AND(NOT(AS7),AND(AS$4:AS6)),TRUE,AS7)</f>
        <v>1</v>
      </c>
      <c r="AX7" s="102">
        <f>IF(AND(NOT(ISBLANK(Jumpoverwrite10)),AND(NOT(AW7),AND(AW$4:AW6))),($J7*$G7-LN(1+Jumpoverwrite10*AY$2))/$G7,_xll.qlInterpolationInterpolate(AW$3,$F7,TRUE))</f>
        <v>-3.415691902159972E-4</v>
      </c>
      <c r="AY7" s="107" t="str">
        <f>IF(AND(NOT(AW7),AND(AW$4:AW6)),MIN(EXP((AX7-$J7)*$G7),1),"")</f>
        <v/>
      </c>
      <c r="BA7" s="106" t="b">
        <f>IF(AND(NOT(AW7),AND(AW$4:AW6)),TRUE,AW7)</f>
        <v>1</v>
      </c>
      <c r="BB7" s="102">
        <f>IF(AND(NOT(ISBLANK(Jumpoverwrite11)),AND(NOT(BA7),AND(BA$4:BA6))),($J7*$G7-LN(1+Jumpoverwrite11*BC$2))/$G7,_xll.qlInterpolationInterpolate(BA$3,$F7,TRUE))</f>
        <v>-3.415691902159972E-4</v>
      </c>
      <c r="BC7" s="107" t="str">
        <f>IF(AND(NOT(BA7),AND(BA$4:BA6)),MIN(EXP((BB7-$J7)*$G7),1),"")</f>
        <v/>
      </c>
      <c r="BE7" s="106" t="b">
        <f>IF(AND(NOT(BA7),AND(BA$4:BA6)),TRUE,BA7)</f>
        <v>1</v>
      </c>
      <c r="BF7" s="102">
        <f>IF(AND(NOT(ISBLANK(Jumpoverwrite12)),AND(NOT(BE7),AND(BE$4:BE6))),($J7*$G7-LN(1+Jumpoverwrite12*BG$2))/$G7,_xll.qlInterpolationInterpolate(BE$3,$F7,TRUE))</f>
        <v>-3.415691902159972E-4</v>
      </c>
      <c r="BG7" s="107" t="str">
        <f>IF(AND(NOT(BE7),AND(BE$4:BE6)),MIN(EXP((BF7-$J7)*$G7),1),"")</f>
        <v/>
      </c>
      <c r="BI7" s="106" t="b">
        <f t="shared" si="1"/>
        <v>1</v>
      </c>
      <c r="BJ7" s="102">
        <f>IF(AND(NOT(ISBLANK(jumpoverwrite13)),AND(NOT(BI7),AND(BI$4:BI6))),($J7*$G7-LN(1+jumpoverwrite13*BK$2))/$G7,_xll.qlInterpolationInterpolate(BI$3,$F7,TRUE))</f>
        <v>-3.415691902159972E-4</v>
      </c>
      <c r="BK7" s="107" t="str">
        <f>IF(AND(NOT(BI7),AND(BI$4:BI6)),MIN(EXP((BJ7-$J7)*$G7),1),"")</f>
        <v/>
      </c>
    </row>
    <row r="8" spans="1:63" x14ac:dyDescent="0.2">
      <c r="A8" s="94" t="str">
        <v>WEUREON1M</v>
      </c>
      <c r="B8" s="27">
        <f>_xll.qlRateHelperRate($A8,InterestRatesTrigger)</f>
        <v>-8.9999999999999979E-5</v>
      </c>
      <c r="C8" s="30">
        <f>_xll.qlRateHelperEarliestDate($A8)</f>
        <v>41984</v>
      </c>
      <c r="D8" s="31">
        <f>_xll.qlRateHelperLatestDate($A8)</f>
        <v>42016</v>
      </c>
      <c r="F8" s="120">
        <f t="shared" si="0"/>
        <v>42011</v>
      </c>
      <c r="G8" s="121">
        <f>_xll.qlDayCounterYearFraction(DayCounter,D7,D8)</f>
        <v>2.7777777777777776E-2</v>
      </c>
      <c r="I8" s="138" t="b">
        <f t="shared" si="2"/>
        <v>1</v>
      </c>
      <c r="J8" s="137">
        <v>-3.3200112510959018E-4</v>
      </c>
      <c r="K8" s="111">
        <f t="shared" si="3"/>
        <v>42016</v>
      </c>
      <c r="L8" s="100"/>
      <c r="M8" s="106" t="b">
        <f>IF(AND(NOT(I8),AND(I$4:I7)),TRUE,I8)</f>
        <v>1</v>
      </c>
      <c r="N8" s="102">
        <f>IF(AND(NOT(ISBLANK(Jumpoverwrite1)),AND(NOT(M8),AND(M$4:M7))),($J8*$G8-LN(1+Jumpoverwrite1*O$2))/$G8,_xll.qlInterpolationInterpolate(M$3,$F8,TRUE))</f>
        <v>-3.3200112510959018E-4</v>
      </c>
      <c r="O8" s="107" t="str">
        <f>IF(AND(NOT(M8),AND(M$4:M7)),MIN(EXP((N8-$J8)*$G8),1),"")</f>
        <v/>
      </c>
      <c r="P8" s="109"/>
      <c r="Q8" s="106" t="b">
        <f>IF(AND(NOT(M8),AND(M$4:M7)),TRUE,M8)</f>
        <v>1</v>
      </c>
      <c r="R8" s="102">
        <f>IF(AND(NOT(ISBLANK(Jumpoverwrite2)),AND(NOT(Q8),AND(Q$4:Q7))),($J8*$G8-LN(1+Jumpoverwrite2*S$2))/$G8,_xll.qlInterpolationInterpolate(Q$3,$F8,TRUE))</f>
        <v>-3.3200112510959018E-4</v>
      </c>
      <c r="S8" s="107" t="str">
        <f>IF(AND(NOT(Q8),AND(Q$4:Q7)),MIN(EXP((R8-$J8)*$G8),1),"")</f>
        <v/>
      </c>
      <c r="T8" s="109"/>
      <c r="U8" s="106" t="b">
        <f>IF(AND(NOT(Q8),AND(Q$4:Q7)),TRUE,Q8)</f>
        <v>1</v>
      </c>
      <c r="V8" s="102">
        <f>IF(AND(NOT(ISBLANK(Jumpoverwrite3)),AND(NOT(U8),AND(U$4:U7))),($J8*$G8-LN(1+Jumpoverwrite3*W$2))/$G8,_xll.qlInterpolationInterpolate(U$3,$F8,TRUE))</f>
        <v>-3.3200112510959018E-4</v>
      </c>
      <c r="W8" s="107" t="str">
        <f>IF(AND(NOT(U8),AND(U$4:U7)),MIN(EXP((V8-$J8)*$G8),1),"")</f>
        <v/>
      </c>
      <c r="X8" s="109"/>
      <c r="Y8" s="106" t="b">
        <f>IF(AND(NOT(U8),AND(U$4:U7)),TRUE,U8)</f>
        <v>1</v>
      </c>
      <c r="Z8" s="102">
        <f>IF(AND(NOT(ISBLANK(Jumpoverwrite4)),AND(NOT(Y8),AND(Y$4:Y7))),($J8*$G8-LN(1+Jumpoverwrite4*AA$2))/$G8,_xll.qlInterpolationInterpolate(Y$3,$F8,TRUE))</f>
        <v>-3.3200112510959018E-4</v>
      </c>
      <c r="AA8" s="107" t="str">
        <f>IF(AND(NOT(Y8),AND(Y$4:Y7)),MIN(EXP((Z8-$J8)*$G8),1),"")</f>
        <v/>
      </c>
      <c r="AB8" s="109"/>
      <c r="AC8" s="106" t="b">
        <f>IF(AND(NOT(Y8),AND(Y$4:Y7)),TRUE,Y8)</f>
        <v>1</v>
      </c>
      <c r="AD8" s="102">
        <f>IF(AND(NOT(ISBLANK(Jumpoverwrite5)),AND(NOT(AC8),AND(AC$4:AC7))),($J8*$G8-LN(1+Jumpoverwrite5*AE$2))/$G8,_xll.qlInterpolationInterpolate(AC$3,$F8,TRUE))</f>
        <v>-3.3200112510959018E-4</v>
      </c>
      <c r="AE8" s="107" t="str">
        <f>IF(AND(NOT(AC8),AND(AC$4:AC7)),MIN(EXP((AD8-$J8)*$G8),1),"")</f>
        <v/>
      </c>
      <c r="AF8" s="109"/>
      <c r="AG8" s="106" t="b">
        <f>IF(AND(NOT(AC8),AND(AC$4:AC7)),TRUE,AC8)</f>
        <v>1</v>
      </c>
      <c r="AH8" s="102">
        <f>IF(AND(NOT(ISBLANK(Jumpoverwrite6)),AND(NOT(AG8),AND(AG$4:AG7))),($J8*$G8-LN(1+Jumpoverwrite6*AI$2))/$G8,_xll.qlInterpolationInterpolate(AG$3,$F8,TRUE))</f>
        <v>-3.3200112510959018E-4</v>
      </c>
      <c r="AI8" s="107" t="str">
        <f>IF(AND(NOT(AG8),AND(AG$4:AG7)),MIN(EXP((AH8-$J8)*$G8),1),"")</f>
        <v/>
      </c>
      <c r="AJ8" s="109"/>
      <c r="AK8" s="106" t="b">
        <f>IF(AND(NOT(AG8),AND(AG$4:AG7)),TRUE,AG8)</f>
        <v>1</v>
      </c>
      <c r="AL8" s="102">
        <f>IF(AND(NOT(ISBLANK(Jumpoverwrite7)),AND(NOT(AK8),AND(AK$4:AK7))),($J8*$G8-LN(1+Jumpoverwrite7*AM$2))/$G8,_xll.qlInterpolationInterpolate(AK$3,$F8,TRUE))</f>
        <v>-3.3200112510959018E-4</v>
      </c>
      <c r="AM8" s="107" t="str">
        <f>IF(AND(NOT(AK8),AND(AK$4:AK7)),MIN(EXP((AL8-$J8)*$G8),1),"")</f>
        <v/>
      </c>
      <c r="AO8" s="106" t="b">
        <f>IF(AND(NOT(AK8),AND(AK$4:AK7)),TRUE,AK8)</f>
        <v>1</v>
      </c>
      <c r="AP8" s="102">
        <f>IF(AND(NOT(ISBLANK(Jumpoverwrite8)),AND(NOT(AO8),AND(AO$4:AO7))),($J8*$G8-LN(1+Jumpoverwrite8*AQ$2))/$G8,_xll.qlInterpolationInterpolate(AO$3,$F8,TRUE))</f>
        <v>-3.3200112510959018E-4</v>
      </c>
      <c r="AQ8" s="107" t="str">
        <f>IF(AND(NOT(AO8),AND(AO$4:AO7)),MIN(EXP((AP8-$J8)*$G8),1),"")</f>
        <v/>
      </c>
      <c r="AS8" s="106" t="b">
        <f>IF(AND(NOT(AO8),AND(AO$4:AO7)),TRUE,AO8)</f>
        <v>1</v>
      </c>
      <c r="AT8" s="102">
        <f>IF(AND(NOT(ISBLANK(Jumpoverwrite9)),AND(NOT(AS8),AND(AS$4:AS7))),($J8*$G8-LN(1+Jumpoverwrite9*AU$2))/$G8,_xll.qlInterpolationInterpolate(AS$3,$F8,TRUE))</f>
        <v>-3.3200112510959018E-4</v>
      </c>
      <c r="AU8" s="107" t="str">
        <f>IF(AND(NOT(AS8),AND(AS$4:AS7)),MIN(EXP((AT8-$J8)*$G8),1),"")</f>
        <v/>
      </c>
      <c r="AW8" s="106" t="b">
        <f>IF(AND(NOT(AS8),AND(AS$4:AS7)),TRUE,AS8)</f>
        <v>1</v>
      </c>
      <c r="AX8" s="102">
        <f>IF(AND(NOT(ISBLANK(Jumpoverwrite10)),AND(NOT(AW8),AND(AW$4:AW7))),($J8*$G8-LN(1+Jumpoverwrite10*AY$2))/$G8,_xll.qlInterpolationInterpolate(AW$3,$F8,TRUE))</f>
        <v>-3.3200112510959018E-4</v>
      </c>
      <c r="AY8" s="107" t="str">
        <f>IF(AND(NOT(AW8),AND(AW$4:AW7)),MIN(EXP((AX8-$J8)*$G8),1),"")</f>
        <v/>
      </c>
      <c r="BA8" s="106" t="b">
        <f>IF(AND(NOT(AW8),AND(AW$4:AW7)),TRUE,AW8)</f>
        <v>1</v>
      </c>
      <c r="BB8" s="102">
        <f>IF(AND(NOT(ISBLANK(Jumpoverwrite11)),AND(NOT(BA8),AND(BA$4:BA7))),($J8*$G8-LN(1+Jumpoverwrite11*BC$2))/$G8,_xll.qlInterpolationInterpolate(BA$3,$F8,TRUE))</f>
        <v>-3.3200112510959018E-4</v>
      </c>
      <c r="BC8" s="107" t="str">
        <f>IF(AND(NOT(BA8),AND(BA$4:BA7)),MIN(EXP((BB8-$J8)*$G8),1),"")</f>
        <v/>
      </c>
      <c r="BE8" s="106" t="b">
        <f>IF(AND(NOT(BA8),AND(BA$4:BA7)),TRUE,BA8)</f>
        <v>1</v>
      </c>
      <c r="BF8" s="102">
        <f>IF(AND(NOT(ISBLANK(Jumpoverwrite12)),AND(NOT(BE8),AND(BE$4:BE7))),($J8*$G8-LN(1+Jumpoverwrite12*BG$2))/$G8,_xll.qlInterpolationInterpolate(BE$3,$F8,TRUE))</f>
        <v>-3.3200112510959018E-4</v>
      </c>
      <c r="BG8" s="107" t="str">
        <f>IF(AND(NOT(BE8),AND(BE$4:BE7)),MIN(EXP((BF8-$J8)*$G8),1),"")</f>
        <v/>
      </c>
      <c r="BI8" s="106" t="b">
        <f t="shared" si="1"/>
        <v>1</v>
      </c>
      <c r="BJ8" s="102">
        <f>IF(AND(NOT(ISBLANK(jumpoverwrite13)),AND(NOT(BI8),AND(BI$4:BI7))),($J8*$G8-LN(1+jumpoverwrite13*BK$2))/$G8,_xll.qlInterpolationInterpolate(BI$3,$F8,TRUE))</f>
        <v>-3.3200112510959018E-4</v>
      </c>
      <c r="BK8" s="107" t="str">
        <f>IF(AND(NOT(BI8),AND(BI$4:BI7)),MIN(EXP((BJ8-$J8)*$G8),1),"")</f>
        <v/>
      </c>
    </row>
    <row r="9" spans="1:63" x14ac:dyDescent="0.2">
      <c r="A9" s="94" t="str">
        <v>WEUREON2M</v>
      </c>
      <c r="B9" s="27">
        <f>_xll.qlRateHelperRate($A9,InterestRatesTrigger)</f>
        <v>-1.2999999999999999E-4</v>
      </c>
      <c r="C9" s="30">
        <f>_xll.qlRateHelperEarliestDate($A9)</f>
        <v>41984</v>
      </c>
      <c r="D9" s="31">
        <f>_xll.qlRateHelperLatestDate($A9)</f>
        <v>42046</v>
      </c>
      <c r="F9" s="120">
        <f t="shared" si="0"/>
        <v>42031</v>
      </c>
      <c r="G9" s="121">
        <f>_xll.qlDayCounterYearFraction(DayCounter,D8,D9)</f>
        <v>8.3333333333333329E-2</v>
      </c>
      <c r="I9" s="138" t="b">
        <f t="shared" si="2"/>
        <v>0</v>
      </c>
      <c r="J9" s="137">
        <v>-1.7266929028359151E-4</v>
      </c>
      <c r="K9" s="111">
        <f t="shared" si="3"/>
        <v>42046</v>
      </c>
      <c r="L9" s="100"/>
      <c r="M9" s="106" t="b">
        <f>IF(AND(NOT(I9),AND(I$4:I8)),TRUE,I9)</f>
        <v>0</v>
      </c>
      <c r="N9" s="102">
        <f>IF(AND(NOT(ISBLANK(Jumpoverwrite1)),AND(NOT(M9),AND(M$4:M8))),($J9*$G9-LN(1+Jumpoverwrite1*O$2))/$G9,_xll.qlInterpolationInterpolate(M$3,$F9,TRUE))</f>
        <v>-2.7925527463658524E-4</v>
      </c>
      <c r="O9" s="107" t="str">
        <f>IF(AND(NOT(M9),AND(M$4:M8)),MIN(EXP((N9-$J9)*$G9),1),"")</f>
        <v/>
      </c>
      <c r="P9" s="109"/>
      <c r="Q9" s="106" t="b">
        <f>IF(AND(NOT(M9),AND(M$4:M8)),TRUE,M9)</f>
        <v>0</v>
      </c>
      <c r="R9" s="102">
        <f>IF(AND(NOT(ISBLANK(Jumpoverwrite2)),AND(NOT(Q9),AND(Q$4:Q8))),($J9*$G9-LN(1+Jumpoverwrite2*S$2))/$G9,_xll.qlInterpolationInterpolate(Q$3,$F9,TRUE))</f>
        <v>-2.7925527463658524E-4</v>
      </c>
      <c r="S9" s="107">
        <f>IF(AND(NOT(Q9),AND(Q$4:Q8)),MIN(EXP((R9-$J9)*$G9),1),"")</f>
        <v>0.99999111787408357</v>
      </c>
      <c r="T9" s="109"/>
      <c r="U9" s="106" t="b">
        <f>IF(AND(NOT(Q9),AND(Q$4:Q8)),TRUE,Q9)</f>
        <v>1</v>
      </c>
      <c r="V9" s="102">
        <f>IF(AND(NOT(ISBLANK(Jumpoverwrite3)),AND(NOT(U9),AND(U$4:U8))),($J9*$G9-LN(1+Jumpoverwrite3*W$2))/$G9,_xll.qlInterpolationInterpolate(U$3,$F9,TRUE))</f>
        <v>-2.7925527463658524E-4</v>
      </c>
      <c r="W9" s="107" t="str">
        <f>IF(AND(NOT(U9),AND(U$4:U8)),MIN(EXP((V9-$J9)*$G9),1),"")</f>
        <v/>
      </c>
      <c r="X9" s="109"/>
      <c r="Y9" s="106" t="b">
        <f>IF(AND(NOT(U9),AND(U$4:U8)),TRUE,U9)</f>
        <v>1</v>
      </c>
      <c r="Z9" s="102">
        <f>IF(AND(NOT(ISBLANK(Jumpoverwrite4)),AND(NOT(Y9),AND(Y$4:Y8))),($J9*$G9-LN(1+Jumpoverwrite4*AA$2))/$G9,_xll.qlInterpolationInterpolate(Y$3,$F9,TRUE))</f>
        <v>-2.7925527463658524E-4</v>
      </c>
      <c r="AA9" s="107" t="str">
        <f>IF(AND(NOT(Y9),AND(Y$4:Y8)),MIN(EXP((Z9-$J9)*$G9),1),"")</f>
        <v/>
      </c>
      <c r="AB9" s="109"/>
      <c r="AC9" s="106" t="b">
        <f>IF(AND(NOT(Y9),AND(Y$4:Y8)),TRUE,Y9)</f>
        <v>1</v>
      </c>
      <c r="AD9" s="102">
        <f>IF(AND(NOT(ISBLANK(Jumpoverwrite5)),AND(NOT(AC9),AND(AC$4:AC8))),($J9*$G9-LN(1+Jumpoverwrite5*AE$2))/$G9,_xll.qlInterpolationInterpolate(AC$3,$F9,TRUE))</f>
        <v>-2.7925527463658524E-4</v>
      </c>
      <c r="AE9" s="107" t="str">
        <f>IF(AND(NOT(AC9),AND(AC$4:AC8)),MIN(EXP((AD9-$J9)*$G9),1),"")</f>
        <v/>
      </c>
      <c r="AF9" s="109"/>
      <c r="AG9" s="106" t="b">
        <f>IF(AND(NOT(AC9),AND(AC$4:AC8)),TRUE,AC9)</f>
        <v>1</v>
      </c>
      <c r="AH9" s="102">
        <f>IF(AND(NOT(ISBLANK(Jumpoverwrite6)),AND(NOT(AG9),AND(AG$4:AG8))),($J9*$G9-LN(1+Jumpoverwrite6*AI$2))/$G9,_xll.qlInterpolationInterpolate(AG$3,$F9,TRUE))</f>
        <v>-2.7925527463658524E-4</v>
      </c>
      <c r="AI9" s="107" t="str">
        <f>IF(AND(NOT(AG9),AND(AG$4:AG8)),MIN(EXP((AH9-$J9)*$G9),1),"")</f>
        <v/>
      </c>
      <c r="AJ9" s="109"/>
      <c r="AK9" s="106" t="b">
        <f>IF(AND(NOT(AG9),AND(AG$4:AG8)),TRUE,AG9)</f>
        <v>1</v>
      </c>
      <c r="AL9" s="102">
        <f>IF(AND(NOT(ISBLANK(Jumpoverwrite7)),AND(NOT(AK9),AND(AK$4:AK8))),($J9*$G9-LN(1+Jumpoverwrite7*AM$2))/$G9,_xll.qlInterpolationInterpolate(AK$3,$F9,TRUE))</f>
        <v>-2.7925527463658524E-4</v>
      </c>
      <c r="AM9" s="107" t="str">
        <f>IF(AND(NOT(AK9),AND(AK$4:AK8)),MIN(EXP((AL9-$J9)*$G9),1),"")</f>
        <v/>
      </c>
      <c r="AO9" s="106" t="b">
        <f>IF(AND(NOT(AK9),AND(AK$4:AK8)),TRUE,AK9)</f>
        <v>1</v>
      </c>
      <c r="AP9" s="102">
        <f>IF(AND(NOT(ISBLANK(Jumpoverwrite8)),AND(NOT(AO9),AND(AO$4:AO8))),($J9*$G9-LN(1+Jumpoverwrite8*AQ$2))/$G9,_xll.qlInterpolationInterpolate(AO$3,$F9,TRUE))</f>
        <v>-2.7925527463658524E-4</v>
      </c>
      <c r="AQ9" s="107" t="str">
        <f>IF(AND(NOT(AO9),AND(AO$4:AO8)),MIN(EXP((AP9-$J9)*$G9),1),"")</f>
        <v/>
      </c>
      <c r="AS9" s="106" t="b">
        <f>IF(AND(NOT(AO9),AND(AO$4:AO8)),TRUE,AO9)</f>
        <v>1</v>
      </c>
      <c r="AT9" s="102">
        <f>IF(AND(NOT(ISBLANK(Jumpoverwrite9)),AND(NOT(AS9),AND(AS$4:AS8))),($J9*$G9-LN(1+Jumpoverwrite9*AU$2))/$G9,_xll.qlInterpolationInterpolate(AS$3,$F9,TRUE))</f>
        <v>-2.7925527463658524E-4</v>
      </c>
      <c r="AU9" s="107" t="str">
        <f>IF(AND(NOT(AS9),AND(AS$4:AS8)),MIN(EXP((AT9-$J9)*$G9),1),"")</f>
        <v/>
      </c>
      <c r="AW9" s="106" t="b">
        <f>IF(AND(NOT(AS9),AND(AS$4:AS8)),TRUE,AS9)</f>
        <v>1</v>
      </c>
      <c r="AX9" s="102">
        <f>IF(AND(NOT(ISBLANK(Jumpoverwrite10)),AND(NOT(AW9),AND(AW$4:AW8))),($J9*$G9-LN(1+Jumpoverwrite10*AY$2))/$G9,_xll.qlInterpolationInterpolate(AW$3,$F9,TRUE))</f>
        <v>-2.7925527463658524E-4</v>
      </c>
      <c r="AY9" s="107" t="str">
        <f>IF(AND(NOT(AW9),AND(AW$4:AW8)),MIN(EXP((AX9-$J9)*$G9),1),"")</f>
        <v/>
      </c>
      <c r="BA9" s="106" t="b">
        <f>IF(AND(NOT(AW9),AND(AW$4:AW8)),TRUE,AW9)</f>
        <v>1</v>
      </c>
      <c r="BB9" s="102">
        <f>IF(AND(NOT(ISBLANK(Jumpoverwrite11)),AND(NOT(BA9),AND(BA$4:BA8))),($J9*$G9-LN(1+Jumpoverwrite11*BC$2))/$G9,_xll.qlInterpolationInterpolate(BA$3,$F9,TRUE))</f>
        <v>-2.7925527463658524E-4</v>
      </c>
      <c r="BC9" s="107" t="str">
        <f>IF(AND(NOT(BA9),AND(BA$4:BA8)),MIN(EXP((BB9-$J9)*$G9),1),"")</f>
        <v/>
      </c>
      <c r="BE9" s="106" t="b">
        <f>IF(AND(NOT(BA9),AND(BA$4:BA8)),TRUE,BA9)</f>
        <v>1</v>
      </c>
      <c r="BF9" s="102">
        <f>IF(AND(NOT(ISBLANK(Jumpoverwrite12)),AND(NOT(BE9),AND(BE$4:BE8))),($J9*$G9-LN(1+Jumpoverwrite12*BG$2))/$G9,_xll.qlInterpolationInterpolate(BE$3,$F9,TRUE))</f>
        <v>-2.7925527463658524E-4</v>
      </c>
      <c r="BG9" s="107" t="str">
        <f>IF(AND(NOT(BE9),AND(BE$4:BE8)),MIN(EXP((BF9-$J9)*$G9),1),"")</f>
        <v/>
      </c>
      <c r="BI9" s="106" t="b">
        <f t="shared" si="1"/>
        <v>1</v>
      </c>
      <c r="BJ9" s="102">
        <f>IF(AND(NOT(ISBLANK(jumpoverwrite13)),AND(NOT(BI9),AND(BI$4:BI8))),($J9*$G9-LN(1+jumpoverwrite13*BK$2))/$G9,_xll.qlInterpolationInterpolate(BI$3,$F9,TRUE))</f>
        <v>-2.7925527463658524E-4</v>
      </c>
      <c r="BK9" s="107" t="str">
        <f>IF(AND(NOT(BI9),AND(BI$4:BI8)),MIN(EXP((BJ9-$J9)*$G9),1),"")</f>
        <v/>
      </c>
    </row>
    <row r="10" spans="1:63" x14ac:dyDescent="0.2">
      <c r="A10" s="94" t="str">
        <v>WEURECBOISJAN15</v>
      </c>
      <c r="B10" s="27">
        <f>_xll.qlRateHelperRate($A10,InterestRatesTrigger)</f>
        <v>3.9999999999999983E-5</v>
      </c>
      <c r="C10" s="30">
        <f>_xll.qlRateHelperEarliestDate($A10)</f>
        <v>42032</v>
      </c>
      <c r="D10" s="31">
        <f>_xll.qlRateHelperLatestDate($A10)</f>
        <v>42074</v>
      </c>
      <c r="F10" s="120">
        <f t="shared" si="0"/>
        <v>42060</v>
      </c>
      <c r="G10" s="121">
        <f>_xll.qlDayCounterYearFraction(DayCounter,D9,D10)</f>
        <v>7.7777777777777779E-2</v>
      </c>
      <c r="I10" s="138" t="b">
        <f t="shared" si="2"/>
        <v>0</v>
      </c>
      <c r="J10" s="137">
        <v>1.4633450514053853E-4</v>
      </c>
      <c r="K10" s="111">
        <f t="shared" si="3"/>
        <v>42074</v>
      </c>
      <c r="L10" s="100"/>
      <c r="M10" s="106" t="b">
        <f>IF(AND(NOT(I10),AND(I$4:I9)),TRUE,I10)</f>
        <v>0</v>
      </c>
      <c r="N10" s="102">
        <f>IF(AND(NOT(ISBLANK(Jumpoverwrite1)),AND(NOT(M10),AND(M$4:M9))),($J10*$G10-LN(1+Jumpoverwrite1*O$2))/$G10,_xll.qlInterpolationInterpolate(M$3,$F10,TRUE))</f>
        <v>-2.0277379145072804E-4</v>
      </c>
      <c r="O10" s="107" t="str">
        <f>IF(AND(NOT(M10),AND(M$4:M9)),MIN(EXP((N10-$J10)*$G10),1),"")</f>
        <v/>
      </c>
      <c r="P10" s="109"/>
      <c r="Q10" s="106" t="b">
        <f>IF(AND(NOT(M10),AND(M$4:M9)),TRUE,M10)</f>
        <v>0</v>
      </c>
      <c r="R10" s="102">
        <f>IF(AND(NOT(ISBLANK(Jumpoverwrite2)),AND(NOT(Q10),AND(Q$4:Q9))),($J10*$G10-LN(1+Jumpoverwrite2*S$2))/$G10,_xll.qlInterpolationInterpolate(Q$3,$F10,TRUE))</f>
        <v>-2.0277379145072804E-4</v>
      </c>
      <c r="S10" s="107" t="str">
        <f>IF(AND(NOT(Q10),AND(Q$4:Q9)),MIN(EXP((R10-$J10)*$G10),1),"")</f>
        <v/>
      </c>
      <c r="T10" s="109"/>
      <c r="U10" s="106" t="b">
        <f>IF(AND(NOT(Q10),AND(Q$4:Q9)),TRUE,Q10)</f>
        <v>0</v>
      </c>
      <c r="V10" s="102">
        <f>IF(AND(NOT(ISBLANK(Jumpoverwrite3)),AND(NOT(U10),AND(U$4:U9))),($J10*$G10-LN(1+Jumpoverwrite3*W$2))/$G10,_xll.qlInterpolationInterpolate(U$3,$F10,TRUE))</f>
        <v>-2.0277379145072807E-4</v>
      </c>
      <c r="W10" s="107">
        <f>IF(AND(NOT(U10),AND(U$4:U9)),MIN(EXP((V10-$J10)*$G10),1),"")</f>
        <v>0.99997284750112314</v>
      </c>
      <c r="X10" s="109"/>
      <c r="Y10" s="106" t="b">
        <f>IF(AND(NOT(U10),AND(U$4:U9)),TRUE,U10)</f>
        <v>1</v>
      </c>
      <c r="Z10" s="102">
        <f>IF(AND(NOT(ISBLANK(Jumpoverwrite4)),AND(NOT(Y10),AND(Y$4:Y9))),($J10*$G10-LN(1+Jumpoverwrite4*AA$2))/$G10,_xll.qlInterpolationInterpolate(Y$3,$F10,TRUE))</f>
        <v>-2.0277379145072807E-4</v>
      </c>
      <c r="AA10" s="107" t="str">
        <f>IF(AND(NOT(Y10),AND(Y$4:Y9)),MIN(EXP((Z10-$J10)*$G10),1),"")</f>
        <v/>
      </c>
      <c r="AB10" s="109"/>
      <c r="AC10" s="106" t="b">
        <f>IF(AND(NOT(Y10),AND(Y$4:Y9)),TRUE,Y10)</f>
        <v>1</v>
      </c>
      <c r="AD10" s="102">
        <f>IF(AND(NOT(ISBLANK(Jumpoverwrite5)),AND(NOT(AC10),AND(AC$4:AC9))),($J10*$G10-LN(1+Jumpoverwrite5*AE$2))/$G10,_xll.qlInterpolationInterpolate(AC$3,$F10,TRUE))</f>
        <v>-2.0277379145072807E-4</v>
      </c>
      <c r="AE10" s="107" t="str">
        <f>IF(AND(NOT(AC10),AND(AC$4:AC9)),MIN(EXP((AD10-$J10)*$G10),1),"")</f>
        <v/>
      </c>
      <c r="AF10" s="109"/>
      <c r="AG10" s="106" t="b">
        <f>IF(AND(NOT(AC10),AND(AC$4:AC9)),TRUE,AC10)</f>
        <v>1</v>
      </c>
      <c r="AH10" s="102">
        <f>IF(AND(NOT(ISBLANK(Jumpoverwrite6)),AND(NOT(AG10),AND(AG$4:AG9))),($J10*$G10-LN(1+Jumpoverwrite6*AI$2))/$G10,_xll.qlInterpolationInterpolate(AG$3,$F10,TRUE))</f>
        <v>-2.0277379145072807E-4</v>
      </c>
      <c r="AI10" s="107" t="str">
        <f>IF(AND(NOT(AG10),AND(AG$4:AG9)),MIN(EXP((AH10-$J10)*$G10),1),"")</f>
        <v/>
      </c>
      <c r="AJ10" s="109"/>
      <c r="AK10" s="106" t="b">
        <f>IF(AND(NOT(AG10),AND(AG$4:AG9)),TRUE,AG10)</f>
        <v>1</v>
      </c>
      <c r="AL10" s="102">
        <f>IF(AND(NOT(ISBLANK(Jumpoverwrite7)),AND(NOT(AK10),AND(AK$4:AK9))),($J10*$G10-LN(1+Jumpoverwrite7*AM$2))/$G10,_xll.qlInterpolationInterpolate(AK$3,$F10,TRUE))</f>
        <v>-2.0277379145072807E-4</v>
      </c>
      <c r="AM10" s="107" t="str">
        <f>IF(AND(NOT(AK10),AND(AK$4:AK9)),MIN(EXP((AL10-$J10)*$G10),1),"")</f>
        <v/>
      </c>
      <c r="AO10" s="106" t="b">
        <f>IF(AND(NOT(AK10),AND(AK$4:AK9)),TRUE,AK10)</f>
        <v>1</v>
      </c>
      <c r="AP10" s="102">
        <f>IF(AND(NOT(ISBLANK(Jumpoverwrite8)),AND(NOT(AO10),AND(AO$4:AO9))),($J10*$G10-LN(1+Jumpoverwrite8*AQ$2))/$G10,_xll.qlInterpolationInterpolate(AO$3,$F10,TRUE))</f>
        <v>-2.0277379145072807E-4</v>
      </c>
      <c r="AQ10" s="107" t="str">
        <f>IF(AND(NOT(AO10),AND(AO$4:AO9)),MIN(EXP((AP10-$J10)*$G10),1),"")</f>
        <v/>
      </c>
      <c r="AS10" s="106" t="b">
        <f>IF(AND(NOT(AO10),AND(AO$4:AO9)),TRUE,AO10)</f>
        <v>1</v>
      </c>
      <c r="AT10" s="102">
        <f>IF(AND(NOT(ISBLANK(Jumpoverwrite9)),AND(NOT(AS10),AND(AS$4:AS9))),($J10*$G10-LN(1+Jumpoverwrite9*AU$2))/$G10,_xll.qlInterpolationInterpolate(AS$3,$F10,TRUE))</f>
        <v>-2.0277379145072807E-4</v>
      </c>
      <c r="AU10" s="107" t="str">
        <f>IF(AND(NOT(AS10),AND(AS$4:AS9)),MIN(EXP((AT10-$J10)*$G10),1),"")</f>
        <v/>
      </c>
      <c r="AW10" s="106" t="b">
        <f>IF(AND(NOT(AS10),AND(AS$4:AS9)),TRUE,AS10)</f>
        <v>1</v>
      </c>
      <c r="AX10" s="102">
        <f>IF(AND(NOT(ISBLANK(Jumpoverwrite10)),AND(NOT(AW10),AND(AW$4:AW9))),($J10*$G10-LN(1+Jumpoverwrite10*AY$2))/$G10,_xll.qlInterpolationInterpolate(AW$3,$F10,TRUE))</f>
        <v>-2.0277379145072807E-4</v>
      </c>
      <c r="AY10" s="107" t="str">
        <f>IF(AND(NOT(AW10),AND(AW$4:AW9)),MIN(EXP((AX10-$J10)*$G10),1),"")</f>
        <v/>
      </c>
      <c r="BA10" s="106" t="b">
        <f>IF(AND(NOT(AW10),AND(AW$4:AW9)),TRUE,AW10)</f>
        <v>1</v>
      </c>
      <c r="BB10" s="102">
        <f>IF(AND(NOT(ISBLANK(Jumpoverwrite11)),AND(NOT(BA10),AND(BA$4:BA9))),($J10*$G10-LN(1+Jumpoverwrite11*BC$2))/$G10,_xll.qlInterpolationInterpolate(BA$3,$F10,TRUE))</f>
        <v>-2.0277379145072807E-4</v>
      </c>
      <c r="BC10" s="107" t="str">
        <f>IF(AND(NOT(BA10),AND(BA$4:BA9)),MIN(EXP((BB10-$J10)*$G10),1),"")</f>
        <v/>
      </c>
      <c r="BE10" s="106" t="b">
        <f>IF(AND(NOT(BA10),AND(BA$4:BA9)),TRUE,BA10)</f>
        <v>1</v>
      </c>
      <c r="BF10" s="102">
        <f>IF(AND(NOT(ISBLANK(Jumpoverwrite12)),AND(NOT(BE10),AND(BE$4:BE9))),($J10*$G10-LN(1+Jumpoverwrite12*BG$2))/$G10,_xll.qlInterpolationInterpolate(BE$3,$F10,TRUE))</f>
        <v>-2.0277379145072807E-4</v>
      </c>
      <c r="BG10" s="107" t="str">
        <f>IF(AND(NOT(BE10),AND(BE$4:BE9)),MIN(EXP((BF10-$J10)*$G10),1),"")</f>
        <v/>
      </c>
      <c r="BI10" s="106" t="b">
        <f t="shared" si="1"/>
        <v>1</v>
      </c>
      <c r="BJ10" s="102">
        <f>IF(AND(NOT(ISBLANK(jumpoverwrite13)),AND(NOT(BI10),AND(BI$4:BI9))),($J10*$G10-LN(1+jumpoverwrite13*BK$2))/$G10,_xll.qlInterpolationInterpolate(BI$3,$F10,TRUE))</f>
        <v>-2.0277379145072807E-4</v>
      </c>
      <c r="BK10" s="107" t="str">
        <f>IF(AND(NOT(BI10),AND(BI$4:BI9)),MIN(EXP((BJ10-$J10)*$G10),1),"")</f>
        <v/>
      </c>
    </row>
    <row r="11" spans="1:63" x14ac:dyDescent="0.2">
      <c r="A11" s="94" t="str">
        <v>WEUREON4M</v>
      </c>
      <c r="B11" s="27">
        <f>_xll.qlRateHelperRate($A11,InterestRatesTrigger)</f>
        <v>-1.3999999999999999E-4</v>
      </c>
      <c r="C11" s="30">
        <f>_xll.qlRateHelperEarliestDate($A11)</f>
        <v>41984</v>
      </c>
      <c r="D11" s="31">
        <f>_xll.qlRateHelperLatestDate($A11)</f>
        <v>42107</v>
      </c>
      <c r="F11" s="120">
        <f t="shared" si="0"/>
        <v>42090.5</v>
      </c>
      <c r="G11" s="121">
        <f>_xll.qlDayCounterYearFraction(DayCounter,D10,D11)</f>
        <v>9.166666666666666E-2</v>
      </c>
      <c r="I11" s="138" t="b">
        <f t="shared" si="2"/>
        <v>0</v>
      </c>
      <c r="J11" s="137">
        <v>-4.0174811434920963E-4</v>
      </c>
      <c r="K11" s="111">
        <f t="shared" si="3"/>
        <v>42107</v>
      </c>
      <c r="L11" s="100"/>
      <c r="M11" s="106" t="b">
        <f>IF(AND(NOT(I11),AND(I$4:I10)),TRUE,I11)</f>
        <v>0</v>
      </c>
      <c r="N11" s="102">
        <f>IF(AND(NOT(ISBLANK(Jumpoverwrite1)),AND(NOT(M11),AND(M$4:M10))),($J11*$G11-LN(1+Jumpoverwrite1*O$2))/$G11,_xll.qlInterpolationInterpolate(M$3,$F11,TRUE))</f>
        <v>-1.223363694793955E-4</v>
      </c>
      <c r="O11" s="107" t="str">
        <f>IF(AND(NOT(M11),AND(M$4:M10)),MIN(EXP((N11-$J11)*$G11),1),"")</f>
        <v/>
      </c>
      <c r="P11" s="109"/>
      <c r="Q11" s="106" t="b">
        <f>IF(AND(NOT(M11),AND(M$4:M10)),TRUE,M11)</f>
        <v>0</v>
      </c>
      <c r="R11" s="102">
        <f>IF(AND(NOT(ISBLANK(Jumpoverwrite2)),AND(NOT(Q11),AND(Q$4:Q10))),($J11*$G11-LN(1+Jumpoverwrite2*S$2))/$G11,_xll.qlInterpolationInterpolate(Q$3,$F11,TRUE))</f>
        <v>-1.223363694793955E-4</v>
      </c>
      <c r="S11" s="107" t="str">
        <f>IF(AND(NOT(Q11),AND(Q$4:Q10)),MIN(EXP((R11-$J11)*$G11),1),"")</f>
        <v/>
      </c>
      <c r="T11" s="109"/>
      <c r="U11" s="106" t="b">
        <f>IF(AND(NOT(Q11),AND(Q$4:Q10)),TRUE,Q11)</f>
        <v>0</v>
      </c>
      <c r="V11" s="102">
        <f>IF(AND(NOT(ISBLANK(Jumpoverwrite3)),AND(NOT(U11),AND(U$4:U10))),($J11*$G11-LN(1+Jumpoverwrite3*W$2))/$G11,_xll.qlInterpolationInterpolate(U$3,$F11,TRUE))</f>
        <v>-1.223363694793955E-4</v>
      </c>
      <c r="W11" s="107" t="str">
        <f>IF(AND(NOT(U11),AND(U$4:U10)),MIN(EXP((V11-$J11)*$G11),1),"")</f>
        <v/>
      </c>
      <c r="X11" s="109"/>
      <c r="Y11" s="106" t="b">
        <f>IF(AND(NOT(U11),AND(U$4:U10)),TRUE,U11)</f>
        <v>0</v>
      </c>
      <c r="Z11" s="102">
        <f>IF(AND(NOT(ISBLANK(Jumpoverwrite4)),AND(NOT(Y11),AND(Y$4:Y10))),($J11*$G11-LN(1+Jumpoverwrite4*AA$2))/$G11,_xll.qlInterpolationInterpolate(Y$3,$F11,TRUE))</f>
        <v>-1.223363694793955E-4</v>
      </c>
      <c r="AA11" s="107">
        <f>IF(AND(NOT(Y11),AND(Y$4:Y10)),MIN(EXP((Z11-$J11)*$G11),1),"")</f>
        <v>1</v>
      </c>
      <c r="AB11" s="109"/>
      <c r="AC11" s="106" t="b">
        <f>IF(AND(NOT(Y11),AND(Y$4:Y10)),TRUE,Y11)</f>
        <v>1</v>
      </c>
      <c r="AD11" s="102">
        <f>IF(AND(NOT(ISBLANK(Jumpoverwrite5)),AND(NOT(AC11),AND(AC$4:AC10))),($J11*$G11-LN(1+Jumpoverwrite5*AE$2))/$G11,_xll.qlInterpolationInterpolate(AC$3,$F11,TRUE))</f>
        <v>-1.223363694793955E-4</v>
      </c>
      <c r="AE11" s="107" t="str">
        <f>IF(AND(NOT(AC11),AND(AC$4:AC10)),MIN(EXP((AD11-$J11)*$G11),1),"")</f>
        <v/>
      </c>
      <c r="AF11" s="109"/>
      <c r="AG11" s="106" t="b">
        <f>IF(AND(NOT(AC11),AND(AC$4:AC10)),TRUE,AC11)</f>
        <v>1</v>
      </c>
      <c r="AH11" s="102">
        <f>IF(AND(NOT(ISBLANK(Jumpoverwrite6)),AND(NOT(AG11),AND(AG$4:AG10))),($J11*$G11-LN(1+Jumpoverwrite6*AI$2))/$G11,_xll.qlInterpolationInterpolate(AG$3,$F11,TRUE))</f>
        <v>-1.223363694793955E-4</v>
      </c>
      <c r="AI11" s="107" t="str">
        <f>IF(AND(NOT(AG11),AND(AG$4:AG10)),MIN(EXP((AH11-$J11)*$G11),1),"")</f>
        <v/>
      </c>
      <c r="AJ11" s="109"/>
      <c r="AK11" s="106" t="b">
        <f>IF(AND(NOT(AG11),AND(AG$4:AG10)),TRUE,AG11)</f>
        <v>1</v>
      </c>
      <c r="AL11" s="102">
        <f>IF(AND(NOT(ISBLANK(Jumpoverwrite7)),AND(NOT(AK11),AND(AK$4:AK10))),($J11*$G11-LN(1+Jumpoverwrite7*AM$2))/$G11,_xll.qlInterpolationInterpolate(AK$3,$F11,TRUE))</f>
        <v>-1.223363694793955E-4</v>
      </c>
      <c r="AM11" s="107" t="str">
        <f>IF(AND(NOT(AK11),AND(AK$4:AK10)),MIN(EXP((AL11-$J11)*$G11),1),"")</f>
        <v/>
      </c>
      <c r="AO11" s="106" t="b">
        <f>IF(AND(NOT(AK11),AND(AK$4:AK10)),TRUE,AK11)</f>
        <v>1</v>
      </c>
      <c r="AP11" s="102">
        <f>IF(AND(NOT(ISBLANK(Jumpoverwrite8)),AND(NOT(AO11),AND(AO$4:AO10))),($J11*$G11-LN(1+Jumpoverwrite8*AQ$2))/$G11,_xll.qlInterpolationInterpolate(AO$3,$F11,TRUE))</f>
        <v>-1.223363694793955E-4</v>
      </c>
      <c r="AQ11" s="107" t="str">
        <f>IF(AND(NOT(AO11),AND(AO$4:AO10)),MIN(EXP((AP11-$J11)*$G11),1),"")</f>
        <v/>
      </c>
      <c r="AS11" s="106" t="b">
        <f>IF(AND(NOT(AO11),AND(AO$4:AO10)),TRUE,AO11)</f>
        <v>1</v>
      </c>
      <c r="AT11" s="102">
        <f>IF(AND(NOT(ISBLANK(Jumpoverwrite9)),AND(NOT(AS11),AND(AS$4:AS10))),($J11*$G11-LN(1+Jumpoverwrite9*AU$2))/$G11,_xll.qlInterpolationInterpolate(AS$3,$F11,TRUE))</f>
        <v>-1.223363694793955E-4</v>
      </c>
      <c r="AU11" s="107" t="str">
        <f>IF(AND(NOT(AS11),AND(AS$4:AS10)),MIN(EXP((AT11-$J11)*$G11),1),"")</f>
        <v/>
      </c>
      <c r="AW11" s="106" t="b">
        <f>IF(AND(NOT(AS11),AND(AS$4:AS10)),TRUE,AS11)</f>
        <v>1</v>
      </c>
      <c r="AX11" s="102">
        <f>IF(AND(NOT(ISBLANK(Jumpoverwrite10)),AND(NOT(AW11),AND(AW$4:AW10))),($J11*$G11-LN(1+Jumpoverwrite10*AY$2))/$G11,_xll.qlInterpolationInterpolate(AW$3,$F11,TRUE))</f>
        <v>-1.223363694793955E-4</v>
      </c>
      <c r="AY11" s="107" t="str">
        <f>IF(AND(NOT(AW11),AND(AW$4:AW10)),MIN(EXP((AX11-$J11)*$G11),1),"")</f>
        <v/>
      </c>
      <c r="BA11" s="106" t="b">
        <f>IF(AND(NOT(AW11),AND(AW$4:AW10)),TRUE,AW11)</f>
        <v>1</v>
      </c>
      <c r="BB11" s="102">
        <f>IF(AND(NOT(ISBLANK(Jumpoverwrite11)),AND(NOT(BA11),AND(BA$4:BA10))),($J11*$G11-LN(1+Jumpoverwrite11*BC$2))/$G11,_xll.qlInterpolationInterpolate(BA$3,$F11,TRUE))</f>
        <v>-1.223363694793955E-4</v>
      </c>
      <c r="BC11" s="107" t="str">
        <f>IF(AND(NOT(BA11),AND(BA$4:BA10)),MIN(EXP((BB11-$J11)*$G11),1),"")</f>
        <v/>
      </c>
      <c r="BE11" s="106" t="b">
        <f>IF(AND(NOT(BA11),AND(BA$4:BA10)),TRUE,BA11)</f>
        <v>1</v>
      </c>
      <c r="BF11" s="102">
        <f>IF(AND(NOT(ISBLANK(Jumpoverwrite12)),AND(NOT(BE11),AND(BE$4:BE10))),($J11*$G11-LN(1+Jumpoverwrite12*BG$2))/$G11,_xll.qlInterpolationInterpolate(BE$3,$F11,TRUE))</f>
        <v>-1.223363694793955E-4</v>
      </c>
      <c r="BG11" s="107" t="str">
        <f>IF(AND(NOT(BE11),AND(BE$4:BE10)),MIN(EXP((BF11-$J11)*$G11),1),"")</f>
        <v/>
      </c>
      <c r="BI11" s="106" t="b">
        <f t="shared" si="1"/>
        <v>1</v>
      </c>
      <c r="BJ11" s="102">
        <f>IF(AND(NOT(ISBLANK(jumpoverwrite13)),AND(NOT(BI11),AND(BI$4:BI10))),($J11*$G11-LN(1+jumpoverwrite13*BK$2))/$G11,_xll.qlInterpolationInterpolate(BI$3,$F11,TRUE))</f>
        <v>-1.223363694793955E-4</v>
      </c>
      <c r="BK11" s="107" t="str">
        <f>IF(AND(NOT(BI11),AND(BI$4:BI10)),MIN(EXP((BJ11-$J11)*$G11),1),"")</f>
        <v/>
      </c>
    </row>
    <row r="12" spans="1:63" x14ac:dyDescent="0.2">
      <c r="A12" s="94" t="str">
        <v>WEURECBOISMAR15</v>
      </c>
      <c r="B12" s="27">
        <f>_xll.qlRateHelperRate($A12,InterestRatesTrigger)</f>
        <v>-3.3E-4</v>
      </c>
      <c r="C12" s="30">
        <f>_xll.qlRateHelperEarliestDate($A12)</f>
        <v>42074</v>
      </c>
      <c r="D12" s="31">
        <f>_xll.qlRateHelperLatestDate($A12)</f>
        <v>42116</v>
      </c>
      <c r="F12" s="120">
        <f t="shared" si="0"/>
        <v>42111.5</v>
      </c>
      <c r="G12" s="121">
        <f>_xll.qlDayCounterYearFraction(DayCounter,D11,D12)</f>
        <v>2.5000000000000001E-2</v>
      </c>
      <c r="I12" s="138" t="b">
        <f t="shared" si="2"/>
        <v>1</v>
      </c>
      <c r="J12" s="137">
        <v>-6.6953226482740285E-5</v>
      </c>
      <c r="K12" s="111">
        <f t="shared" si="3"/>
        <v>42116</v>
      </c>
      <c r="L12" s="100"/>
      <c r="M12" s="106" t="b">
        <f>IF(AND(NOT(I12),AND(I$4:I11)),TRUE,I12)</f>
        <v>1</v>
      </c>
      <c r="N12" s="102">
        <f>IF(AND(NOT(ISBLANK(Jumpoverwrite1)),AND(NOT(M12),AND(M$4:M11))),($J12*$G12-LN(1+Jumpoverwrite1*O$2))/$G12,_xll.qlInterpolationInterpolate(M$3,$F12,TRUE))</f>
        <v>-6.6953226482740285E-5</v>
      </c>
      <c r="O12" s="107" t="str">
        <f>IF(AND(NOT(M12),AND(M$4:M11)),MIN(EXP((N12-$J12)*$G12),1),"")</f>
        <v/>
      </c>
      <c r="P12" s="109"/>
      <c r="Q12" s="106" t="b">
        <f>IF(AND(NOT(M12),AND(M$4:M11)),TRUE,M12)</f>
        <v>1</v>
      </c>
      <c r="R12" s="102">
        <f>IF(AND(NOT(ISBLANK(Jumpoverwrite2)),AND(NOT(Q12),AND(Q$4:Q11))),($J12*$G12-LN(1+Jumpoverwrite2*S$2))/$G12,_xll.qlInterpolationInterpolate(Q$3,$F12,TRUE))</f>
        <v>-6.6953226482740285E-5</v>
      </c>
      <c r="S12" s="107" t="str">
        <f>IF(AND(NOT(Q12),AND(Q$4:Q11)),MIN(EXP((R12-$J12)*$G12),1),"")</f>
        <v/>
      </c>
      <c r="T12" s="109"/>
      <c r="U12" s="106" t="b">
        <f>IF(AND(NOT(Q12),AND(Q$4:Q11)),TRUE,Q12)</f>
        <v>1</v>
      </c>
      <c r="V12" s="102">
        <f>IF(AND(NOT(ISBLANK(Jumpoverwrite3)),AND(NOT(U12),AND(U$4:U11))),($J12*$G12-LN(1+Jumpoverwrite3*W$2))/$G12,_xll.qlInterpolationInterpolate(U$3,$F12,TRUE))</f>
        <v>-6.6953226482740285E-5</v>
      </c>
      <c r="W12" s="107" t="str">
        <f>IF(AND(NOT(U12),AND(U$4:U11)),MIN(EXP((V12-$J12)*$G12),1),"")</f>
        <v/>
      </c>
      <c r="X12" s="109"/>
      <c r="Y12" s="106" t="b">
        <f>IF(AND(NOT(U12),AND(U$4:U11)),TRUE,U12)</f>
        <v>1</v>
      </c>
      <c r="Z12" s="102">
        <f>IF(AND(NOT(ISBLANK(Jumpoverwrite4)),AND(NOT(Y12),AND(Y$4:Y11))),($J12*$G12-LN(1+Jumpoverwrite4*AA$2))/$G12,_xll.qlInterpolationInterpolate(Y$3,$F12,TRUE))</f>
        <v>-6.6953226482740285E-5</v>
      </c>
      <c r="AA12" s="107" t="str">
        <f>IF(AND(NOT(Y12),AND(Y$4:Y11)),MIN(EXP((Z12-$J12)*$G12),1),"")</f>
        <v/>
      </c>
      <c r="AB12" s="109"/>
      <c r="AC12" s="106" t="b">
        <f>IF(AND(NOT(Y12),AND(Y$4:Y11)),TRUE,Y12)</f>
        <v>1</v>
      </c>
      <c r="AD12" s="102">
        <f>IF(AND(NOT(ISBLANK(Jumpoverwrite5)),AND(NOT(AC12),AND(AC$4:AC11))),($J12*$G12-LN(1+Jumpoverwrite5*AE$2))/$G12,_xll.qlInterpolationInterpolate(AC$3,$F12,TRUE))</f>
        <v>-6.6953226482740285E-5</v>
      </c>
      <c r="AE12" s="107" t="str">
        <f>IF(AND(NOT(AC12),AND(AC$4:AC11)),MIN(EXP((AD12-$J12)*$G12),1),"")</f>
        <v/>
      </c>
      <c r="AF12" s="109"/>
      <c r="AG12" s="106" t="b">
        <f>IF(AND(NOT(AC12),AND(AC$4:AC11)),TRUE,AC12)</f>
        <v>1</v>
      </c>
      <c r="AH12" s="102">
        <f>IF(AND(NOT(ISBLANK(Jumpoverwrite6)),AND(NOT(AG12),AND(AG$4:AG11))),($J12*$G12-LN(1+Jumpoverwrite6*AI$2))/$G12,_xll.qlInterpolationInterpolate(AG$3,$F12,TRUE))</f>
        <v>-6.6953226482740285E-5</v>
      </c>
      <c r="AI12" s="107" t="str">
        <f>IF(AND(NOT(AG12),AND(AG$4:AG11)),MIN(EXP((AH12-$J12)*$G12),1),"")</f>
        <v/>
      </c>
      <c r="AJ12" s="109"/>
      <c r="AK12" s="106" t="b">
        <f>IF(AND(NOT(AG12),AND(AG$4:AG11)),TRUE,AG12)</f>
        <v>1</v>
      </c>
      <c r="AL12" s="102">
        <f>IF(AND(NOT(ISBLANK(Jumpoverwrite7)),AND(NOT(AK12),AND(AK$4:AK11))),($J12*$G12-LN(1+Jumpoverwrite7*AM$2))/$G12,_xll.qlInterpolationInterpolate(AK$3,$F12,TRUE))</f>
        <v>-6.6953226482740285E-5</v>
      </c>
      <c r="AM12" s="107" t="str">
        <f>IF(AND(NOT(AK12),AND(AK$4:AK11)),MIN(EXP((AL12-$J12)*$G12),1),"")</f>
        <v/>
      </c>
      <c r="AO12" s="106" t="b">
        <f>IF(AND(NOT(AK12),AND(AK$4:AK11)),TRUE,AK12)</f>
        <v>1</v>
      </c>
      <c r="AP12" s="102">
        <f>IF(AND(NOT(ISBLANK(Jumpoverwrite8)),AND(NOT(AO12),AND(AO$4:AO11))),($J12*$G12-LN(1+Jumpoverwrite8*AQ$2))/$G12,_xll.qlInterpolationInterpolate(AO$3,$F12,TRUE))</f>
        <v>-6.6953226482740285E-5</v>
      </c>
      <c r="AQ12" s="107" t="str">
        <f>IF(AND(NOT(AO12),AND(AO$4:AO11)),MIN(EXP((AP12-$J12)*$G12),1),"")</f>
        <v/>
      </c>
      <c r="AS12" s="106" t="b">
        <f>IF(AND(NOT(AO12),AND(AO$4:AO11)),TRUE,AO12)</f>
        <v>1</v>
      </c>
      <c r="AT12" s="102">
        <f>IF(AND(NOT(ISBLANK(Jumpoverwrite9)),AND(NOT(AS12),AND(AS$4:AS11))),($J12*$G12-LN(1+Jumpoverwrite9*AU$2))/$G12,_xll.qlInterpolationInterpolate(AS$3,$F12,TRUE))</f>
        <v>-6.6953226482740285E-5</v>
      </c>
      <c r="AU12" s="107" t="str">
        <f>IF(AND(NOT(AS12),AND(AS$4:AS11)),MIN(EXP((AT12-$J12)*$G12),1),"")</f>
        <v/>
      </c>
      <c r="AW12" s="106" t="b">
        <f>IF(AND(NOT(AS12),AND(AS$4:AS11)),TRUE,AS12)</f>
        <v>1</v>
      </c>
      <c r="AX12" s="102">
        <f>IF(AND(NOT(ISBLANK(Jumpoverwrite10)),AND(NOT(AW12),AND(AW$4:AW11))),($J12*$G12-LN(1+Jumpoverwrite10*AY$2))/$G12,_xll.qlInterpolationInterpolate(AW$3,$F12,TRUE))</f>
        <v>-6.6953226482740285E-5</v>
      </c>
      <c r="AY12" s="107" t="str">
        <f>IF(AND(NOT(AW12),AND(AW$4:AW11)),MIN(EXP((AX12-$J12)*$G12),1),"")</f>
        <v/>
      </c>
      <c r="BA12" s="106" t="b">
        <f>IF(AND(NOT(AW12),AND(AW$4:AW11)),TRUE,AW12)</f>
        <v>1</v>
      </c>
      <c r="BB12" s="102">
        <f>IF(AND(NOT(ISBLANK(Jumpoverwrite11)),AND(NOT(BA12),AND(BA$4:BA11))),($J12*$G12-LN(1+Jumpoverwrite11*BC$2))/$G12,_xll.qlInterpolationInterpolate(BA$3,$F12,TRUE))</f>
        <v>-6.6953226482740285E-5</v>
      </c>
      <c r="BC12" s="107" t="str">
        <f>IF(AND(NOT(BA12),AND(BA$4:BA11)),MIN(EXP((BB12-$J12)*$G12),1),"")</f>
        <v/>
      </c>
      <c r="BE12" s="106" t="b">
        <f>IF(AND(NOT(BA12),AND(BA$4:BA11)),TRUE,BA12)</f>
        <v>1</v>
      </c>
      <c r="BF12" s="102">
        <f>IF(AND(NOT(ISBLANK(Jumpoverwrite12)),AND(NOT(BE12),AND(BE$4:BE11))),($J12*$G12-LN(1+Jumpoverwrite12*BG$2))/$G12,_xll.qlInterpolationInterpolate(BE$3,$F12,TRUE))</f>
        <v>-6.6953226482740285E-5</v>
      </c>
      <c r="BG12" s="107" t="str">
        <f>IF(AND(NOT(BE12),AND(BE$4:BE11)),MIN(EXP((BF12-$J12)*$G12),1),"")</f>
        <v/>
      </c>
      <c r="BI12" s="106" t="b">
        <f t="shared" si="1"/>
        <v>1</v>
      </c>
      <c r="BJ12" s="102">
        <f>IF(AND(NOT(ISBLANK(jumpoverwrite13)),AND(NOT(BI12),AND(BI$4:BI11))),($J12*$G12-LN(1+jumpoverwrite13*BK$2))/$G12,_xll.qlInterpolationInterpolate(BI$3,$F12,TRUE))</f>
        <v>-6.6953226482740285E-5</v>
      </c>
      <c r="BK12" s="107" t="str">
        <f>IF(AND(NOT(BI12),AND(BI$4:BI11)),MIN(EXP((BJ12-$J12)*$G12),1),"")</f>
        <v/>
      </c>
    </row>
    <row r="13" spans="1:63" x14ac:dyDescent="0.2">
      <c r="A13" s="94" t="str">
        <v>WEUREON5M</v>
      </c>
      <c r="B13" s="27">
        <f>_xll.qlRateHelperRate($A13,InterestRatesTrigger)</f>
        <v>-1.9000000000000004E-4</v>
      </c>
      <c r="C13" s="30">
        <f>_xll.qlRateHelperEarliestDate($A13)</f>
        <v>41984</v>
      </c>
      <c r="D13" s="31">
        <f>_xll.qlRateHelperLatestDate($A13)</f>
        <v>42135</v>
      </c>
      <c r="F13" s="120">
        <f t="shared" si="0"/>
        <v>42125.5</v>
      </c>
      <c r="G13" s="121">
        <f>_xll.qlDayCounterYearFraction(DayCounter,D12,D13)</f>
        <v>5.2777777777777778E-2</v>
      </c>
      <c r="I13" s="138" t="b">
        <f t="shared" si="2"/>
        <v>0</v>
      </c>
      <c r="J13" s="137">
        <v>-5.7200802005880199E-4</v>
      </c>
      <c r="K13" s="111">
        <f t="shared" si="3"/>
        <v>42135</v>
      </c>
      <c r="L13" s="100"/>
      <c r="M13" s="106" t="b">
        <f>IF(AND(NOT(I13),AND(I$4:I12)),TRUE,I13)</f>
        <v>0</v>
      </c>
      <c r="N13" s="102">
        <f>IF(AND(NOT(ISBLANK(Jumpoverwrite1)),AND(NOT(M13),AND(M$4:M12))),($J13*$G13-LN(1+Jumpoverwrite1*O$2))/$G13,_xll.qlInterpolationInterpolate(M$3,$F13,TRUE))</f>
        <v>-7.629093132636831E-5</v>
      </c>
      <c r="O13" s="107" t="str">
        <f>IF(AND(NOT(M13),AND(M$4:M12)),MIN(EXP((N13-$J13)*$G13),1),"")</f>
        <v/>
      </c>
      <c r="P13" s="109"/>
      <c r="Q13" s="106" t="b">
        <f>IF(AND(NOT(M13),AND(M$4:M12)),TRUE,M13)</f>
        <v>0</v>
      </c>
      <c r="R13" s="102">
        <f>IF(AND(NOT(ISBLANK(Jumpoverwrite2)),AND(NOT(Q13),AND(Q$4:Q12))),($J13*$G13-LN(1+Jumpoverwrite2*S$2))/$G13,_xll.qlInterpolationInterpolate(Q$3,$F13,TRUE))</f>
        <v>-7.629093132636831E-5</v>
      </c>
      <c r="S13" s="107" t="str">
        <f>IF(AND(NOT(Q13),AND(Q$4:Q12)),MIN(EXP((R13-$J13)*$G13),1),"")</f>
        <v/>
      </c>
      <c r="T13" s="109"/>
      <c r="U13" s="106" t="b">
        <f>IF(AND(NOT(Q13),AND(Q$4:Q12)),TRUE,Q13)</f>
        <v>0</v>
      </c>
      <c r="V13" s="102">
        <f>IF(AND(NOT(ISBLANK(Jumpoverwrite3)),AND(NOT(U13),AND(U$4:U12))),($J13*$G13-LN(1+Jumpoverwrite3*W$2))/$G13,_xll.qlInterpolationInterpolate(U$3,$F13,TRUE))</f>
        <v>-7.629093132636831E-5</v>
      </c>
      <c r="W13" s="107" t="str">
        <f>IF(AND(NOT(U13),AND(U$4:U12)),MIN(EXP((V13-$J13)*$G13),1),"")</f>
        <v/>
      </c>
      <c r="X13" s="109"/>
      <c r="Y13" s="106" t="b">
        <f>IF(AND(NOT(U13),AND(U$4:U12)),TRUE,U13)</f>
        <v>0</v>
      </c>
      <c r="Z13" s="102">
        <f>IF(AND(NOT(ISBLANK(Jumpoverwrite4)),AND(NOT(Y13),AND(Y$4:Y12))),($J13*$G13-LN(1+Jumpoverwrite4*AA$2))/$G13,_xll.qlInterpolationInterpolate(Y$3,$F13,TRUE))</f>
        <v>-7.629093132636831E-5</v>
      </c>
      <c r="AA13" s="107" t="str">
        <f>IF(AND(NOT(Y13),AND(Y$4:Y12)),MIN(EXP((Z13-$J13)*$G13),1),"")</f>
        <v/>
      </c>
      <c r="AB13" s="109"/>
      <c r="AC13" s="106" t="b">
        <f>IF(AND(NOT(Y13),AND(Y$4:Y12)),TRUE,Y13)</f>
        <v>0</v>
      </c>
      <c r="AD13" s="102">
        <f>IF(AND(NOT(ISBLANK(Jumpoverwrite5)),AND(NOT(AC13),AND(AC$4:AC12))),($J13*$G13-LN(1+Jumpoverwrite5*AE$2))/$G13,_xll.qlInterpolationInterpolate(AC$3,$F13,TRUE))</f>
        <v>-7.629093132636831E-5</v>
      </c>
      <c r="AE13" s="107">
        <f>IF(AND(NOT(AC13),AND(AC$4:AC12)),MIN(EXP((AD13-$J13)*$G13),1),"")</f>
        <v>1</v>
      </c>
      <c r="AF13" s="109"/>
      <c r="AG13" s="106" t="b">
        <f>IF(AND(NOT(AC13),AND(AC$4:AC12)),TRUE,AC13)</f>
        <v>1</v>
      </c>
      <c r="AH13" s="102">
        <f>IF(AND(NOT(ISBLANK(Jumpoverwrite6)),AND(NOT(AG13),AND(AG$4:AG12))),($J13*$G13-LN(1+Jumpoverwrite6*AI$2))/$G13,_xll.qlInterpolationInterpolate(AG$3,$F13,TRUE))</f>
        <v>-7.629093132636831E-5</v>
      </c>
      <c r="AI13" s="107" t="str">
        <f>IF(AND(NOT(AG13),AND(AG$4:AG12)),MIN(EXP((AH13-$J13)*$G13),1),"")</f>
        <v/>
      </c>
      <c r="AJ13" s="109"/>
      <c r="AK13" s="106" t="b">
        <f>IF(AND(NOT(AG13),AND(AG$4:AG12)),TRUE,AG13)</f>
        <v>1</v>
      </c>
      <c r="AL13" s="102">
        <f>IF(AND(NOT(ISBLANK(Jumpoverwrite7)),AND(NOT(AK13),AND(AK$4:AK12))),($J13*$G13-LN(1+Jumpoverwrite7*AM$2))/$G13,_xll.qlInterpolationInterpolate(AK$3,$F13,TRUE))</f>
        <v>-7.629093132636831E-5</v>
      </c>
      <c r="AM13" s="107" t="str">
        <f>IF(AND(NOT(AK13),AND(AK$4:AK12)),MIN(EXP((AL13-$J13)*$G13),1),"")</f>
        <v/>
      </c>
      <c r="AO13" s="106" t="b">
        <f>IF(AND(NOT(AK13),AND(AK$4:AK12)),TRUE,AK13)</f>
        <v>1</v>
      </c>
      <c r="AP13" s="102">
        <f>IF(AND(NOT(ISBLANK(Jumpoverwrite8)),AND(NOT(AO13),AND(AO$4:AO12))),($J13*$G13-LN(1+Jumpoverwrite8*AQ$2))/$G13,_xll.qlInterpolationInterpolate(AO$3,$F13,TRUE))</f>
        <v>-7.629093132636831E-5</v>
      </c>
      <c r="AQ13" s="107" t="str">
        <f>IF(AND(NOT(AO13),AND(AO$4:AO12)),MIN(EXP((AP13-$J13)*$G13),1),"")</f>
        <v/>
      </c>
      <c r="AS13" s="106" t="b">
        <f>IF(AND(NOT(AO13),AND(AO$4:AO12)),TRUE,AO13)</f>
        <v>1</v>
      </c>
      <c r="AT13" s="102">
        <f>IF(AND(NOT(ISBLANK(Jumpoverwrite9)),AND(NOT(AS13),AND(AS$4:AS12))),($J13*$G13-LN(1+Jumpoverwrite9*AU$2))/$G13,_xll.qlInterpolationInterpolate(AS$3,$F13,TRUE))</f>
        <v>-7.629093132636831E-5</v>
      </c>
      <c r="AU13" s="107" t="str">
        <f>IF(AND(NOT(AS13),AND(AS$4:AS12)),MIN(EXP((AT13-$J13)*$G13),1),"")</f>
        <v/>
      </c>
      <c r="AW13" s="106" t="b">
        <f>IF(AND(NOT(AS13),AND(AS$4:AS12)),TRUE,AS13)</f>
        <v>1</v>
      </c>
      <c r="AX13" s="102">
        <f>IF(AND(NOT(ISBLANK(Jumpoverwrite10)),AND(NOT(AW13),AND(AW$4:AW12))),($J13*$G13-LN(1+Jumpoverwrite10*AY$2))/$G13,_xll.qlInterpolationInterpolate(AW$3,$F13,TRUE))</f>
        <v>-7.629093132636831E-5</v>
      </c>
      <c r="AY13" s="107" t="str">
        <f>IF(AND(NOT(AW13),AND(AW$4:AW12)),MIN(EXP((AX13-$J13)*$G13),1),"")</f>
        <v/>
      </c>
      <c r="BA13" s="106" t="b">
        <f>IF(AND(NOT(AW13),AND(AW$4:AW12)),TRUE,AW13)</f>
        <v>1</v>
      </c>
      <c r="BB13" s="102">
        <f>IF(AND(NOT(ISBLANK(Jumpoverwrite11)),AND(NOT(BA13),AND(BA$4:BA12))),($J13*$G13-LN(1+Jumpoverwrite11*BC$2))/$G13,_xll.qlInterpolationInterpolate(BA$3,$F13,TRUE))</f>
        <v>-7.629093132636831E-5</v>
      </c>
      <c r="BC13" s="107" t="str">
        <f>IF(AND(NOT(BA13),AND(BA$4:BA12)),MIN(EXP((BB13-$J13)*$G13),1),"")</f>
        <v/>
      </c>
      <c r="BE13" s="106" t="b">
        <f>IF(AND(NOT(BA13),AND(BA$4:BA12)),TRUE,BA13)</f>
        <v>1</v>
      </c>
      <c r="BF13" s="102">
        <f>IF(AND(NOT(ISBLANK(Jumpoverwrite12)),AND(NOT(BE13),AND(BE$4:BE12))),($J13*$G13-LN(1+Jumpoverwrite12*BG$2))/$G13,_xll.qlInterpolationInterpolate(BE$3,$F13,TRUE))</f>
        <v>-7.629093132636831E-5</v>
      </c>
      <c r="BG13" s="107" t="str">
        <f>IF(AND(NOT(BE13),AND(BE$4:BE12)),MIN(EXP((BF13-$J13)*$G13),1),"")</f>
        <v/>
      </c>
      <c r="BI13" s="106" t="b">
        <f t="shared" si="1"/>
        <v>1</v>
      </c>
      <c r="BJ13" s="102">
        <f>IF(AND(NOT(ISBLANK(jumpoverwrite13)),AND(NOT(BI13),AND(BI$4:BI12))),($J13*$G13-LN(1+jumpoverwrite13*BK$2))/$G13,_xll.qlInterpolationInterpolate(BI$3,$F13,TRUE))</f>
        <v>-7.629093132636831E-5</v>
      </c>
      <c r="BK13" s="107" t="str">
        <f>IF(AND(NOT(BI13),AND(BI$4:BI12)),MIN(EXP((BJ13-$J13)*$G13),1),"")</f>
        <v/>
      </c>
    </row>
    <row r="14" spans="1:63" x14ac:dyDescent="0.2">
      <c r="A14" s="94" t="str">
        <v>WEURECBOISAPR15</v>
      </c>
      <c r="B14" s="27">
        <f>_xll.qlRateHelperRate($A14,InterestRatesTrigger)</f>
        <v>-4.8999999999999998E-4</v>
      </c>
      <c r="C14" s="30">
        <f>_xll.qlRateHelperEarliestDate($A14)</f>
        <v>42116</v>
      </c>
      <c r="D14" s="31">
        <f>_xll.qlRateHelperLatestDate($A14)</f>
        <v>42165</v>
      </c>
      <c r="F14" s="120">
        <f t="shared" si="0"/>
        <v>42150</v>
      </c>
      <c r="G14" s="121">
        <f>_xll.qlDayCounterYearFraction(DayCounter,D13,D14)</f>
        <v>8.3333333333333329E-2</v>
      </c>
      <c r="I14" s="138" t="b">
        <f t="shared" si="2"/>
        <v>0</v>
      </c>
      <c r="J14" s="137">
        <v>-4.3808827737791696E-4</v>
      </c>
      <c r="K14" s="111">
        <f t="shared" si="3"/>
        <v>42165</v>
      </c>
      <c r="L14" s="100"/>
      <c r="M14" s="106" t="b">
        <f>IF(AND(NOT(I14),AND(I$4:I13)),TRUE,I14)</f>
        <v>0</v>
      </c>
      <c r="N14" s="102">
        <f>IF(AND(NOT(ISBLANK(Jumpoverwrite1)),AND(NOT(M14),AND(M$4:M13))),($J14*$G14-LN(1+Jumpoverwrite1*O$2))/$G14,_xll.qlInterpolationInterpolate(M$3,$F14,TRUE))</f>
        <v>-9.2631914802717371E-5</v>
      </c>
      <c r="O14" s="107" t="str">
        <f>IF(AND(NOT(M14),AND(M$4:M13)),MIN(EXP((N14-$J14)*$G14),1),"")</f>
        <v/>
      </c>
      <c r="P14" s="109"/>
      <c r="Q14" s="106" t="b">
        <f>IF(AND(NOT(M14),AND(M$4:M13)),TRUE,M14)</f>
        <v>0</v>
      </c>
      <c r="R14" s="102">
        <f>IF(AND(NOT(ISBLANK(Jumpoverwrite2)),AND(NOT(Q14),AND(Q$4:Q13))),($J14*$G14-LN(1+Jumpoverwrite2*S$2))/$G14,_xll.qlInterpolationInterpolate(Q$3,$F14,TRUE))</f>
        <v>-9.2631914802717371E-5</v>
      </c>
      <c r="S14" s="107" t="str">
        <f>IF(AND(NOT(Q14),AND(Q$4:Q13)),MIN(EXP((R14-$J14)*$G14),1),"")</f>
        <v/>
      </c>
      <c r="T14" s="109"/>
      <c r="U14" s="106" t="b">
        <f>IF(AND(NOT(Q14),AND(Q$4:Q13)),TRUE,Q14)</f>
        <v>0</v>
      </c>
      <c r="V14" s="102">
        <f>IF(AND(NOT(ISBLANK(Jumpoverwrite3)),AND(NOT(U14),AND(U$4:U13))),($J14*$G14-LN(1+Jumpoverwrite3*W$2))/$G14,_xll.qlInterpolationInterpolate(U$3,$F14,TRUE))</f>
        <v>-9.2631914802717371E-5</v>
      </c>
      <c r="W14" s="107" t="str">
        <f>IF(AND(NOT(U14),AND(U$4:U13)),MIN(EXP((V14-$J14)*$G14),1),"")</f>
        <v/>
      </c>
      <c r="X14" s="109"/>
      <c r="Y14" s="106" t="b">
        <f>IF(AND(NOT(U14),AND(U$4:U13)),TRUE,U14)</f>
        <v>0</v>
      </c>
      <c r="Z14" s="102">
        <f>IF(AND(NOT(ISBLANK(Jumpoverwrite4)),AND(NOT(Y14),AND(Y$4:Y13))),($J14*$G14-LN(1+Jumpoverwrite4*AA$2))/$G14,_xll.qlInterpolationInterpolate(Y$3,$F14,TRUE))</f>
        <v>-9.2631914802717371E-5</v>
      </c>
      <c r="AA14" s="107" t="str">
        <f>IF(AND(NOT(Y14),AND(Y$4:Y13)),MIN(EXP((Z14-$J14)*$G14),1),"")</f>
        <v/>
      </c>
      <c r="AB14" s="109"/>
      <c r="AC14" s="106" t="b">
        <f>IF(AND(NOT(Y14),AND(Y$4:Y13)),TRUE,Y14)</f>
        <v>0</v>
      </c>
      <c r="AD14" s="102">
        <f>IF(AND(NOT(ISBLANK(Jumpoverwrite5)),AND(NOT(AC14),AND(AC$4:AC13))),($J14*$G14-LN(1+Jumpoverwrite5*AE$2))/$G14,_xll.qlInterpolationInterpolate(AC$3,$F14,TRUE))</f>
        <v>-9.2631914802717371E-5</v>
      </c>
      <c r="AE14" s="107" t="str">
        <f>IF(AND(NOT(AC14),AND(AC$4:AC13)),MIN(EXP((AD14-$J14)*$G14),1),"")</f>
        <v/>
      </c>
      <c r="AF14" s="109"/>
      <c r="AG14" s="106" t="b">
        <f>IF(AND(NOT(AC14),AND(AC$4:AC13)),TRUE,AC14)</f>
        <v>0</v>
      </c>
      <c r="AH14" s="102">
        <f>IF(AND(NOT(ISBLANK(Jumpoverwrite6)),AND(NOT(AG14),AND(AG$4:AG13))),($J14*$G14-LN(1+Jumpoverwrite6*AI$2))/$G14,_xll.qlInterpolationInterpolate(AG$3,$F14,TRUE))</f>
        <v>-9.2631914802717357E-5</v>
      </c>
      <c r="AI14" s="107">
        <f>IF(AND(NOT(AG14),AND(AG$4:AG13)),MIN(EXP((AH14-$J14)*$G14),1),"")</f>
        <v>1</v>
      </c>
      <c r="AJ14" s="109"/>
      <c r="AK14" s="106" t="b">
        <f>IF(AND(NOT(AG14),AND(AG$4:AG13)),TRUE,AG14)</f>
        <v>1</v>
      </c>
      <c r="AL14" s="102">
        <f>IF(AND(NOT(ISBLANK(Jumpoverwrite7)),AND(NOT(AK14),AND(AK$4:AK13))),($J14*$G14-LN(1+Jumpoverwrite7*AM$2))/$G14,_xll.qlInterpolationInterpolate(AK$3,$F14,TRUE))</f>
        <v>-9.2631914802717357E-5</v>
      </c>
      <c r="AM14" s="107" t="str">
        <f>IF(AND(NOT(AK14),AND(AK$4:AK13)),MIN(EXP((AL14-$J14)*$G14),1),"")</f>
        <v/>
      </c>
      <c r="AO14" s="106" t="b">
        <f>IF(AND(NOT(AK14),AND(AK$4:AK13)),TRUE,AK14)</f>
        <v>1</v>
      </c>
      <c r="AP14" s="102">
        <f>IF(AND(NOT(ISBLANK(Jumpoverwrite8)),AND(NOT(AO14),AND(AO$4:AO13))),($J14*$G14-LN(1+Jumpoverwrite8*AQ$2))/$G14,_xll.qlInterpolationInterpolate(AO$3,$F14,TRUE))</f>
        <v>-9.2631914802717357E-5</v>
      </c>
      <c r="AQ14" s="107" t="str">
        <f>IF(AND(NOT(AO14),AND(AO$4:AO13)),MIN(EXP((AP14-$J14)*$G14),1),"")</f>
        <v/>
      </c>
      <c r="AS14" s="106" t="b">
        <f>IF(AND(NOT(AO14),AND(AO$4:AO13)),TRUE,AO14)</f>
        <v>1</v>
      </c>
      <c r="AT14" s="102">
        <f>IF(AND(NOT(ISBLANK(Jumpoverwrite9)),AND(NOT(AS14),AND(AS$4:AS13))),($J14*$G14-LN(1+Jumpoverwrite9*AU$2))/$G14,_xll.qlInterpolationInterpolate(AS$3,$F14,TRUE))</f>
        <v>-9.2631914802717357E-5</v>
      </c>
      <c r="AU14" s="107" t="str">
        <f>IF(AND(NOT(AS14),AND(AS$4:AS13)),MIN(EXP((AT14-$J14)*$G14),1),"")</f>
        <v/>
      </c>
      <c r="AW14" s="106" t="b">
        <f>IF(AND(NOT(AS14),AND(AS$4:AS13)),TRUE,AS14)</f>
        <v>1</v>
      </c>
      <c r="AX14" s="102">
        <f>IF(AND(NOT(ISBLANK(Jumpoverwrite10)),AND(NOT(AW14),AND(AW$4:AW13))),($J14*$G14-LN(1+Jumpoverwrite10*AY$2))/$G14,_xll.qlInterpolationInterpolate(AW$3,$F14,TRUE))</f>
        <v>-9.2631914802717357E-5</v>
      </c>
      <c r="AY14" s="107" t="str">
        <f>IF(AND(NOT(AW14),AND(AW$4:AW13)),MIN(EXP((AX14-$J14)*$G14),1),"")</f>
        <v/>
      </c>
      <c r="BA14" s="106" t="b">
        <f>IF(AND(NOT(AW14),AND(AW$4:AW13)),TRUE,AW14)</f>
        <v>1</v>
      </c>
      <c r="BB14" s="102">
        <f>IF(AND(NOT(ISBLANK(Jumpoverwrite11)),AND(NOT(BA14),AND(BA$4:BA13))),($J14*$G14-LN(1+Jumpoverwrite11*BC$2))/$G14,_xll.qlInterpolationInterpolate(BA$3,$F14,TRUE))</f>
        <v>-9.2631914802717357E-5</v>
      </c>
      <c r="BC14" s="107" t="str">
        <f>IF(AND(NOT(BA14),AND(BA$4:BA13)),MIN(EXP((BB14-$J14)*$G14),1),"")</f>
        <v/>
      </c>
      <c r="BE14" s="106" t="b">
        <f>IF(AND(NOT(BA14),AND(BA$4:BA13)),TRUE,BA14)</f>
        <v>1</v>
      </c>
      <c r="BF14" s="102">
        <f>IF(AND(NOT(ISBLANK(Jumpoverwrite12)),AND(NOT(BE14),AND(BE$4:BE13))),($J14*$G14-LN(1+Jumpoverwrite12*BG$2))/$G14,_xll.qlInterpolationInterpolate(BE$3,$F14,TRUE))</f>
        <v>-9.2631914802717357E-5</v>
      </c>
      <c r="BG14" s="107" t="str">
        <f>IF(AND(NOT(BE14),AND(BE$4:BE13)),MIN(EXP((BF14-$J14)*$G14),1),"")</f>
        <v/>
      </c>
      <c r="BI14" s="106" t="b">
        <f t="shared" si="1"/>
        <v>1</v>
      </c>
      <c r="BJ14" s="102">
        <f>IF(AND(NOT(ISBLANK(jumpoverwrite13)),AND(NOT(BI14),AND(BI$4:BI13))),($J14*$G14-LN(1+jumpoverwrite13*BK$2))/$G14,_xll.qlInterpolationInterpolate(BI$3,$F14,TRUE))</f>
        <v>-9.2631914802717357E-5</v>
      </c>
      <c r="BK14" s="107" t="str">
        <f>IF(AND(NOT(BI14),AND(BI$4:BI13)),MIN(EXP((BJ14-$J14)*$G14),1),"")</f>
        <v/>
      </c>
    </row>
    <row r="15" spans="1:63" x14ac:dyDescent="0.2">
      <c r="A15" s="94" t="str">
        <v>WEUREON7M</v>
      </c>
      <c r="B15" s="27">
        <f>_xll.qlRateHelperRate($A15,InterestRatesTrigger)</f>
        <v>-3.0000000000000003E-4</v>
      </c>
      <c r="C15" s="30">
        <f>_xll.qlRateHelperEarliestDate($A15)</f>
        <v>41984</v>
      </c>
      <c r="D15" s="31">
        <f>_xll.qlRateHelperLatestDate($A15)</f>
        <v>42198</v>
      </c>
      <c r="F15" s="120">
        <f t="shared" si="0"/>
        <v>42181.5</v>
      </c>
      <c r="G15" s="121">
        <f>_xll.qlDayCounterYearFraction(DayCounter,D14,D15)</f>
        <v>9.166666666666666E-2</v>
      </c>
      <c r="I15" s="138" t="b">
        <f t="shared" si="2"/>
        <v>0</v>
      </c>
      <c r="J15" s="137">
        <v>-6.7793738126583215E-4</v>
      </c>
      <c r="K15" s="111">
        <f t="shared" si="3"/>
        <v>42198</v>
      </c>
      <c r="L15" s="100"/>
      <c r="M15" s="106" t="b">
        <f>IF(AND(NOT(I15),AND(I$4:I14)),TRUE,I15)</f>
        <v>0</v>
      </c>
      <c r="N15" s="102">
        <f>IF(AND(NOT(ISBLANK(Jumpoverwrite1)),AND(NOT(M15),AND(M$4:M14))),($J15*$G15-LN(1+Jumpoverwrite1*O$2))/$G15,_xll.qlInterpolationInterpolate(M$3,$F15,TRUE))</f>
        <v>-1.1364175070088044E-4</v>
      </c>
      <c r="O15" s="107" t="str">
        <f>IF(AND(NOT(M15),AND(M$4:M14)),MIN(EXP((N15-$J15)*$G15),1),"")</f>
        <v/>
      </c>
      <c r="P15" s="109"/>
      <c r="Q15" s="106" t="b">
        <f>IF(AND(NOT(M15),AND(M$4:M14)),TRUE,M15)</f>
        <v>0</v>
      </c>
      <c r="R15" s="102">
        <f>IF(AND(NOT(ISBLANK(Jumpoverwrite2)),AND(NOT(Q15),AND(Q$4:Q14))),($J15*$G15-LN(1+Jumpoverwrite2*S$2))/$G15,_xll.qlInterpolationInterpolate(Q$3,$F15,TRUE))</f>
        <v>-1.1364175070088044E-4</v>
      </c>
      <c r="S15" s="107" t="str">
        <f>IF(AND(NOT(Q15),AND(Q$4:Q14)),MIN(EXP((R15-$J15)*$G15),1),"")</f>
        <v/>
      </c>
      <c r="T15" s="109"/>
      <c r="U15" s="106" t="b">
        <f>IF(AND(NOT(Q15),AND(Q$4:Q14)),TRUE,Q15)</f>
        <v>0</v>
      </c>
      <c r="V15" s="102">
        <f>IF(AND(NOT(ISBLANK(Jumpoverwrite3)),AND(NOT(U15),AND(U$4:U14))),($J15*$G15-LN(1+Jumpoverwrite3*W$2))/$G15,_xll.qlInterpolationInterpolate(U$3,$F15,TRUE))</f>
        <v>-1.1364175070088044E-4</v>
      </c>
      <c r="W15" s="107" t="str">
        <f>IF(AND(NOT(U15),AND(U$4:U14)),MIN(EXP((V15-$J15)*$G15),1),"")</f>
        <v/>
      </c>
      <c r="X15" s="109"/>
      <c r="Y15" s="106" t="b">
        <f>IF(AND(NOT(U15),AND(U$4:U14)),TRUE,U15)</f>
        <v>0</v>
      </c>
      <c r="Z15" s="102">
        <f>IF(AND(NOT(ISBLANK(Jumpoverwrite4)),AND(NOT(Y15),AND(Y$4:Y14))),($J15*$G15-LN(1+Jumpoverwrite4*AA$2))/$G15,_xll.qlInterpolationInterpolate(Y$3,$F15,TRUE))</f>
        <v>-1.1364175070088044E-4</v>
      </c>
      <c r="AA15" s="107" t="str">
        <f>IF(AND(NOT(Y15),AND(Y$4:Y14)),MIN(EXP((Z15-$J15)*$G15),1),"")</f>
        <v/>
      </c>
      <c r="AB15" s="109"/>
      <c r="AC15" s="106" t="b">
        <f>IF(AND(NOT(Y15),AND(Y$4:Y14)),TRUE,Y15)</f>
        <v>0</v>
      </c>
      <c r="AD15" s="102">
        <f>IF(AND(NOT(ISBLANK(Jumpoverwrite5)),AND(NOT(AC15),AND(AC$4:AC14))),($J15*$G15-LN(1+Jumpoverwrite5*AE$2))/$G15,_xll.qlInterpolationInterpolate(AC$3,$F15,TRUE))</f>
        <v>-1.1364175070088044E-4</v>
      </c>
      <c r="AE15" s="107" t="str">
        <f>IF(AND(NOT(AC15),AND(AC$4:AC14)),MIN(EXP((AD15-$J15)*$G15),1),"")</f>
        <v/>
      </c>
      <c r="AF15" s="109"/>
      <c r="AG15" s="106" t="b">
        <f>IF(AND(NOT(AC15),AND(AC$4:AC14)),TRUE,AC15)</f>
        <v>0</v>
      </c>
      <c r="AH15" s="102">
        <f>IF(AND(NOT(ISBLANK(Jumpoverwrite6)),AND(NOT(AG15),AND(AG$4:AG14))),($J15*$G15-LN(1+Jumpoverwrite6*AI$2))/$G15,_xll.qlInterpolationInterpolate(AG$3,$F15,TRUE))</f>
        <v>-1.1364175070088044E-4</v>
      </c>
      <c r="AI15" s="107" t="str">
        <f>IF(AND(NOT(AG15),AND(AG$4:AG14)),MIN(EXP((AH15-$J15)*$G15),1),"")</f>
        <v/>
      </c>
      <c r="AJ15" s="109"/>
      <c r="AK15" s="106" t="b">
        <f>IF(AND(NOT(AG15),AND(AG$4:AG14)),TRUE,AG15)</f>
        <v>0</v>
      </c>
      <c r="AL15" s="102">
        <f>IF(AND(NOT(ISBLANK(Jumpoverwrite7)),AND(NOT(AK15),AND(AK$4:AK14))),($J15*$G15-LN(1+Jumpoverwrite7*AM$2))/$G15,_xll.qlInterpolationInterpolate(AK$3,$F15,TRUE))</f>
        <v>-1.1364175070088044E-4</v>
      </c>
      <c r="AM15" s="107">
        <f>IF(AND(NOT(AK15),AND(AK$4:AK14)),MIN(EXP((AL15-$J15)*$G15),1),"")</f>
        <v>1</v>
      </c>
      <c r="AO15" s="106" t="b">
        <f>IF(AND(NOT(AK15),AND(AK$4:AK14)),TRUE,AK15)</f>
        <v>1</v>
      </c>
      <c r="AP15" s="102">
        <f>IF(AND(NOT(ISBLANK(Jumpoverwrite8)),AND(NOT(AO15),AND(AO$4:AO14))),($J15*$G15-LN(1+Jumpoverwrite8*AQ$2))/$G15,_xll.qlInterpolationInterpolate(AO$3,$F15,TRUE))</f>
        <v>-1.1364175070088044E-4</v>
      </c>
      <c r="AQ15" s="107" t="str">
        <f>IF(AND(NOT(AO15),AND(AO$4:AO14)),MIN(EXP((AP15-$J15)*$G15),1),"")</f>
        <v/>
      </c>
      <c r="AS15" s="106" t="b">
        <f>IF(AND(NOT(AO15),AND(AO$4:AO14)),TRUE,AO15)</f>
        <v>1</v>
      </c>
      <c r="AT15" s="102">
        <f>IF(AND(NOT(ISBLANK(Jumpoverwrite9)),AND(NOT(AS15),AND(AS$4:AS14))),($J15*$G15-LN(1+Jumpoverwrite9*AU$2))/$G15,_xll.qlInterpolationInterpolate(AS$3,$F15,TRUE))</f>
        <v>-1.1364175070088044E-4</v>
      </c>
      <c r="AU15" s="107" t="str">
        <f>IF(AND(NOT(AS15),AND(AS$4:AS14)),MIN(EXP((AT15-$J15)*$G15),1),"")</f>
        <v/>
      </c>
      <c r="AW15" s="106" t="b">
        <f>IF(AND(NOT(AS15),AND(AS$4:AS14)),TRUE,AS15)</f>
        <v>1</v>
      </c>
      <c r="AX15" s="102">
        <f>IF(AND(NOT(ISBLANK(Jumpoverwrite10)),AND(NOT(AW15),AND(AW$4:AW14))),($J15*$G15-LN(1+Jumpoverwrite10*AY$2))/$G15,_xll.qlInterpolationInterpolate(AW$3,$F15,TRUE))</f>
        <v>-1.1364175070088044E-4</v>
      </c>
      <c r="AY15" s="107" t="str">
        <f>IF(AND(NOT(AW15),AND(AW$4:AW14)),MIN(EXP((AX15-$J15)*$G15),1),"")</f>
        <v/>
      </c>
      <c r="BA15" s="106" t="b">
        <f>IF(AND(NOT(AW15),AND(AW$4:AW14)),TRUE,AW15)</f>
        <v>1</v>
      </c>
      <c r="BB15" s="102">
        <f>IF(AND(NOT(ISBLANK(Jumpoverwrite11)),AND(NOT(BA15),AND(BA$4:BA14))),($J15*$G15-LN(1+Jumpoverwrite11*BC$2))/$G15,_xll.qlInterpolationInterpolate(BA$3,$F15,TRUE))</f>
        <v>-1.1364175070088044E-4</v>
      </c>
      <c r="BC15" s="107" t="str">
        <f>IF(AND(NOT(BA15),AND(BA$4:BA14)),MIN(EXP((BB15-$J15)*$G15),1),"")</f>
        <v/>
      </c>
      <c r="BE15" s="106" t="b">
        <f>IF(AND(NOT(BA15),AND(BA$4:BA14)),TRUE,BA15)</f>
        <v>1</v>
      </c>
      <c r="BF15" s="102">
        <f>IF(AND(NOT(ISBLANK(Jumpoverwrite12)),AND(NOT(BE15),AND(BE$4:BE14))),($J15*$G15-LN(1+Jumpoverwrite12*BG$2))/$G15,_xll.qlInterpolationInterpolate(BE$3,$F15,TRUE))</f>
        <v>-1.1364175070088044E-4</v>
      </c>
      <c r="BG15" s="107" t="str">
        <f>IF(AND(NOT(BE15),AND(BE$4:BE14)),MIN(EXP((BF15-$J15)*$G15),1),"")</f>
        <v/>
      </c>
      <c r="BI15" s="106" t="b">
        <f t="shared" si="1"/>
        <v>1</v>
      </c>
      <c r="BJ15" s="102">
        <f>IF(AND(NOT(ISBLANK(jumpoverwrite13)),AND(NOT(BI15),AND(BI$4:BI14))),($J15*$G15-LN(1+jumpoverwrite13*BK$2))/$G15,_xll.qlInterpolationInterpolate(BI$3,$F15,TRUE))</f>
        <v>-1.1364175070088044E-4</v>
      </c>
      <c r="BK15" s="107" t="str">
        <f>IF(AND(NOT(BI15),AND(BI$4:BI14)),MIN(EXP((BJ15-$J15)*$G15),1),"")</f>
        <v/>
      </c>
    </row>
    <row r="16" spans="1:63" x14ac:dyDescent="0.2">
      <c r="A16" s="94" t="str">
        <v>WEURECBOISJUN15</v>
      </c>
      <c r="B16" s="27">
        <f>_xll.qlRateHelperRate($A16,InterestRatesTrigger)</f>
        <v>-5.5999999999999995E-4</v>
      </c>
      <c r="C16" s="30">
        <f>_xll.qlRateHelperEarliestDate($A16)</f>
        <v>42165</v>
      </c>
      <c r="D16" s="31">
        <f>_xll.qlRateHelperLatestDate($A16)</f>
        <v>42207</v>
      </c>
      <c r="F16" s="120">
        <f t="shared" si="0"/>
        <v>42202.5</v>
      </c>
      <c r="G16" s="121">
        <f>_xll.qlDayCounterYearFraction(DayCounter,D15,D16)</f>
        <v>2.5000000000000001E-2</v>
      </c>
      <c r="I16" s="138" t="b">
        <f t="shared" si="2"/>
        <v>1</v>
      </c>
      <c r="J16" s="137">
        <v>-1.2764830796632248E-4</v>
      </c>
      <c r="K16" s="111">
        <f t="shared" si="3"/>
        <v>42207</v>
      </c>
      <c r="L16" s="100"/>
      <c r="M16" s="106" t="b">
        <f>IF(AND(NOT(I16),AND(I$4:I15)),TRUE,I16)</f>
        <v>1</v>
      </c>
      <c r="N16" s="102">
        <f>IF(AND(NOT(ISBLANK(Jumpoverwrite1)),AND(NOT(M16),AND(M$4:M15))),($J16*$G16-LN(1+Jumpoverwrite1*O$2))/$G16,_xll.qlInterpolationInterpolate(M$3,$F16,TRUE))</f>
        <v>-1.2764830796632248E-4</v>
      </c>
      <c r="O16" s="107" t="str">
        <f>IF(AND(NOT(M16),AND(M$4:M15)),MIN(EXP((N16-$J16)*$G16),1),"")</f>
        <v/>
      </c>
      <c r="P16" s="109"/>
      <c r="Q16" s="106" t="b">
        <f>IF(AND(NOT(M16),AND(M$4:M15)),TRUE,M16)</f>
        <v>1</v>
      </c>
      <c r="R16" s="102">
        <f>IF(AND(NOT(ISBLANK(Jumpoverwrite2)),AND(NOT(Q16),AND(Q$4:Q15))),($J16*$G16-LN(1+Jumpoverwrite2*S$2))/$G16,_xll.qlInterpolationInterpolate(Q$3,$F16,TRUE))</f>
        <v>-1.2764830796632248E-4</v>
      </c>
      <c r="S16" s="107" t="str">
        <f>IF(AND(NOT(Q16),AND(Q$4:Q15)),MIN(EXP((R16-$J16)*$G16),1),"")</f>
        <v/>
      </c>
      <c r="T16" s="109"/>
      <c r="U16" s="106" t="b">
        <f>IF(AND(NOT(Q16),AND(Q$4:Q15)),TRUE,Q16)</f>
        <v>1</v>
      </c>
      <c r="V16" s="102">
        <f>IF(AND(NOT(ISBLANK(Jumpoverwrite3)),AND(NOT(U16),AND(U$4:U15))),($J16*$G16-LN(1+Jumpoverwrite3*W$2))/$G16,_xll.qlInterpolationInterpolate(U$3,$F16,TRUE))</f>
        <v>-1.2764830796632248E-4</v>
      </c>
      <c r="W16" s="107" t="str">
        <f>IF(AND(NOT(U16),AND(U$4:U15)),MIN(EXP((V16-$J16)*$G16),1),"")</f>
        <v/>
      </c>
      <c r="X16" s="109"/>
      <c r="Y16" s="106" t="b">
        <f>IF(AND(NOT(U16),AND(U$4:U15)),TRUE,U16)</f>
        <v>1</v>
      </c>
      <c r="Z16" s="102">
        <f>IF(AND(NOT(ISBLANK(Jumpoverwrite4)),AND(NOT(Y16),AND(Y$4:Y15))),($J16*$G16-LN(1+Jumpoverwrite4*AA$2))/$G16,_xll.qlInterpolationInterpolate(Y$3,$F16,TRUE))</f>
        <v>-1.2764830796632248E-4</v>
      </c>
      <c r="AA16" s="107" t="str">
        <f>IF(AND(NOT(Y16),AND(Y$4:Y15)),MIN(EXP((Z16-$J16)*$G16),1),"")</f>
        <v/>
      </c>
      <c r="AB16" s="109"/>
      <c r="AC16" s="106" t="b">
        <f>IF(AND(NOT(Y16),AND(Y$4:Y15)),TRUE,Y16)</f>
        <v>1</v>
      </c>
      <c r="AD16" s="102">
        <f>IF(AND(NOT(ISBLANK(Jumpoverwrite5)),AND(NOT(AC16),AND(AC$4:AC15))),($J16*$G16-LN(1+Jumpoverwrite5*AE$2))/$G16,_xll.qlInterpolationInterpolate(AC$3,$F16,TRUE))</f>
        <v>-1.2764830796632248E-4</v>
      </c>
      <c r="AE16" s="107" t="str">
        <f>IF(AND(NOT(AC16),AND(AC$4:AC15)),MIN(EXP((AD16-$J16)*$G16),1),"")</f>
        <v/>
      </c>
      <c r="AF16" s="109"/>
      <c r="AG16" s="106" t="b">
        <f>IF(AND(NOT(AC16),AND(AC$4:AC15)),TRUE,AC16)</f>
        <v>1</v>
      </c>
      <c r="AH16" s="102">
        <f>IF(AND(NOT(ISBLANK(Jumpoverwrite6)),AND(NOT(AG16),AND(AG$4:AG15))),($J16*$G16-LN(1+Jumpoverwrite6*AI$2))/$G16,_xll.qlInterpolationInterpolate(AG$3,$F16,TRUE))</f>
        <v>-1.2764830796632248E-4</v>
      </c>
      <c r="AI16" s="107" t="str">
        <f>IF(AND(NOT(AG16),AND(AG$4:AG15)),MIN(EXP((AH16-$J16)*$G16),1),"")</f>
        <v/>
      </c>
      <c r="AJ16" s="109"/>
      <c r="AK16" s="106" t="b">
        <f>IF(AND(NOT(AG16),AND(AG$4:AG15)),TRUE,AG16)</f>
        <v>1</v>
      </c>
      <c r="AL16" s="102">
        <f>IF(AND(NOT(ISBLANK(Jumpoverwrite7)),AND(NOT(AK16),AND(AK$4:AK15))),($J16*$G16-LN(1+Jumpoverwrite7*AM$2))/$G16,_xll.qlInterpolationInterpolate(AK$3,$F16,TRUE))</f>
        <v>-1.2764830796632248E-4</v>
      </c>
      <c r="AM16" s="107" t="str">
        <f>IF(AND(NOT(AK16),AND(AK$4:AK15)),MIN(EXP((AL16-$J16)*$G16),1),"")</f>
        <v/>
      </c>
      <c r="AO16" s="106" t="b">
        <f>IF(AND(NOT(AK16),AND(AK$4:AK15)),TRUE,AK16)</f>
        <v>1</v>
      </c>
      <c r="AP16" s="102">
        <f>IF(AND(NOT(ISBLANK(Jumpoverwrite8)),AND(NOT(AO16),AND(AO$4:AO15))),($J16*$G16-LN(1+Jumpoverwrite8*AQ$2))/$G16,_xll.qlInterpolationInterpolate(AO$3,$F16,TRUE))</f>
        <v>-1.2764830796632248E-4</v>
      </c>
      <c r="AQ16" s="107" t="str">
        <f>IF(AND(NOT(AO16),AND(AO$4:AO15)),MIN(EXP((AP16-$J16)*$G16),1),"")</f>
        <v/>
      </c>
      <c r="AS16" s="106" t="b">
        <f>IF(AND(NOT(AO16),AND(AO$4:AO15)),TRUE,AO16)</f>
        <v>1</v>
      </c>
      <c r="AT16" s="102">
        <f>IF(AND(NOT(ISBLANK(Jumpoverwrite9)),AND(NOT(AS16),AND(AS$4:AS15))),($J16*$G16-LN(1+Jumpoverwrite9*AU$2))/$G16,_xll.qlInterpolationInterpolate(AS$3,$F16,TRUE))</f>
        <v>-1.2764830796632248E-4</v>
      </c>
      <c r="AU16" s="107" t="str">
        <f>IF(AND(NOT(AS16),AND(AS$4:AS15)),MIN(EXP((AT16-$J16)*$G16),1),"")</f>
        <v/>
      </c>
      <c r="AW16" s="106" t="b">
        <f>IF(AND(NOT(AS16),AND(AS$4:AS15)),TRUE,AS16)</f>
        <v>1</v>
      </c>
      <c r="AX16" s="102">
        <f>IF(AND(NOT(ISBLANK(Jumpoverwrite10)),AND(NOT(AW16),AND(AW$4:AW15))),($J16*$G16-LN(1+Jumpoverwrite10*AY$2))/$G16,_xll.qlInterpolationInterpolate(AW$3,$F16,TRUE))</f>
        <v>-1.2764830796632248E-4</v>
      </c>
      <c r="AY16" s="107" t="str">
        <f>IF(AND(NOT(AW16),AND(AW$4:AW15)),MIN(EXP((AX16-$J16)*$G16),1),"")</f>
        <v/>
      </c>
      <c r="BA16" s="106" t="b">
        <f>IF(AND(NOT(AW16),AND(AW$4:AW15)),TRUE,AW16)</f>
        <v>1</v>
      </c>
      <c r="BB16" s="102">
        <f>IF(AND(NOT(ISBLANK(Jumpoverwrite11)),AND(NOT(BA16),AND(BA$4:BA15))),($J16*$G16-LN(1+Jumpoverwrite11*BC$2))/$G16,_xll.qlInterpolationInterpolate(BA$3,$F16,TRUE))</f>
        <v>-1.2764830796632248E-4</v>
      </c>
      <c r="BC16" s="107" t="str">
        <f>IF(AND(NOT(BA16),AND(BA$4:BA15)),MIN(EXP((BB16-$J16)*$G16),1),"")</f>
        <v/>
      </c>
      <c r="BE16" s="106" t="b">
        <f>IF(AND(NOT(BA16),AND(BA$4:BA15)),TRUE,BA16)</f>
        <v>1</v>
      </c>
      <c r="BF16" s="102">
        <f>IF(AND(NOT(ISBLANK(Jumpoverwrite12)),AND(NOT(BE16),AND(BE$4:BE15))),($J16*$G16-LN(1+Jumpoverwrite12*BG$2))/$G16,_xll.qlInterpolationInterpolate(BE$3,$F16,TRUE))</f>
        <v>-1.2764830796632248E-4</v>
      </c>
      <c r="BG16" s="107" t="str">
        <f>IF(AND(NOT(BE16),AND(BE$4:BE15)),MIN(EXP((BF16-$J16)*$G16),1),"")</f>
        <v/>
      </c>
      <c r="BI16" s="106" t="b">
        <f t="shared" si="1"/>
        <v>1</v>
      </c>
      <c r="BJ16" s="102">
        <f>IF(AND(NOT(ISBLANK(jumpoverwrite13)),AND(NOT(BI16),AND(BI$4:BI15))),($J16*$G16-LN(1+jumpoverwrite13*BK$2))/$G16,_xll.qlInterpolationInterpolate(BI$3,$F16,TRUE))</f>
        <v>-1.2764830796632248E-4</v>
      </c>
      <c r="BK16" s="107" t="str">
        <f>IF(AND(NOT(BI16),AND(BI$4:BI15)),MIN(EXP((BJ16-$J16)*$G16),1),"")</f>
        <v/>
      </c>
    </row>
    <row r="17" spans="1:63" x14ac:dyDescent="0.2">
      <c r="A17" s="94" t="str">
        <v>WEUREON8M</v>
      </c>
      <c r="B17" s="27">
        <f>_xll.qlRateHelperRate($A17,InterestRatesTrigger)</f>
        <v>-3.3E-4</v>
      </c>
      <c r="C17" s="30">
        <f>_xll.qlRateHelperEarliestDate($A17)</f>
        <v>41984</v>
      </c>
      <c r="D17" s="31">
        <f>_xll.qlRateHelperLatestDate($A17)</f>
        <v>42227</v>
      </c>
      <c r="F17" s="120">
        <f t="shared" si="0"/>
        <v>42217</v>
      </c>
      <c r="G17" s="121">
        <f>_xll.qlDayCounterYearFraction(DayCounter,D16,D17)</f>
        <v>5.5555555555555552E-2</v>
      </c>
      <c r="I17" s="138" t="b">
        <f t="shared" si="2"/>
        <v>0</v>
      </c>
      <c r="J17" s="137">
        <v>-7.4221862676989185E-4</v>
      </c>
      <c r="K17" s="111">
        <f t="shared" si="3"/>
        <v>42227</v>
      </c>
      <c r="L17" s="100"/>
      <c r="M17" s="106" t="b">
        <f>IF(AND(NOT(I17),AND(I$4:I16)),TRUE,I17)</f>
        <v>0</v>
      </c>
      <c r="N17" s="102">
        <f>IF(AND(NOT(ISBLANK(Jumpoverwrite1)),AND(NOT(M17),AND(M$4:M16))),($J17*$G17-LN(1+Jumpoverwrite1*O$2))/$G17,_xll.qlInterpolationInterpolate(M$3,$F17,TRUE))</f>
        <v>-1.5310862599032769E-4</v>
      </c>
      <c r="O17" s="107" t="str">
        <f>IF(AND(NOT(M17),AND(M$4:M16)),MIN(EXP((N17-$J17)*$G17),1),"")</f>
        <v/>
      </c>
      <c r="P17" s="109"/>
      <c r="Q17" s="106" t="b">
        <f>IF(AND(NOT(M17),AND(M$4:M16)),TRUE,M17)</f>
        <v>0</v>
      </c>
      <c r="R17" s="102">
        <f>IF(AND(NOT(ISBLANK(Jumpoverwrite2)),AND(NOT(Q17),AND(Q$4:Q16))),($J17*$G17-LN(1+Jumpoverwrite2*S$2))/$G17,_xll.qlInterpolationInterpolate(Q$3,$F17,TRUE))</f>
        <v>-1.5310862599032769E-4</v>
      </c>
      <c r="S17" s="107" t="str">
        <f>IF(AND(NOT(Q17),AND(Q$4:Q16)),MIN(EXP((R17-$J17)*$G17),1),"")</f>
        <v/>
      </c>
      <c r="T17" s="109"/>
      <c r="U17" s="106" t="b">
        <f>IF(AND(NOT(Q17),AND(Q$4:Q16)),TRUE,Q17)</f>
        <v>0</v>
      </c>
      <c r="V17" s="102">
        <f>IF(AND(NOT(ISBLANK(Jumpoverwrite3)),AND(NOT(U17),AND(U$4:U16))),($J17*$G17-LN(1+Jumpoverwrite3*W$2))/$G17,_xll.qlInterpolationInterpolate(U$3,$F17,TRUE))</f>
        <v>-1.5310862599032769E-4</v>
      </c>
      <c r="W17" s="107" t="str">
        <f>IF(AND(NOT(U17),AND(U$4:U16)),MIN(EXP((V17-$J17)*$G17),1),"")</f>
        <v/>
      </c>
      <c r="X17" s="109"/>
      <c r="Y17" s="106" t="b">
        <f>IF(AND(NOT(U17),AND(U$4:U16)),TRUE,U17)</f>
        <v>0</v>
      </c>
      <c r="Z17" s="102">
        <f>IF(AND(NOT(ISBLANK(Jumpoverwrite4)),AND(NOT(Y17),AND(Y$4:Y16))),($J17*$G17-LN(1+Jumpoverwrite4*AA$2))/$G17,_xll.qlInterpolationInterpolate(Y$3,$F17,TRUE))</f>
        <v>-1.5310862599032769E-4</v>
      </c>
      <c r="AA17" s="107" t="str">
        <f>IF(AND(NOT(Y17),AND(Y$4:Y16)),MIN(EXP((Z17-$J17)*$G17),1),"")</f>
        <v/>
      </c>
      <c r="AB17" s="109"/>
      <c r="AC17" s="106" t="b">
        <f>IF(AND(NOT(Y17),AND(Y$4:Y16)),TRUE,Y17)</f>
        <v>0</v>
      </c>
      <c r="AD17" s="102">
        <f>IF(AND(NOT(ISBLANK(Jumpoverwrite5)),AND(NOT(AC17),AND(AC$4:AC16))),($J17*$G17-LN(1+Jumpoverwrite5*AE$2))/$G17,_xll.qlInterpolationInterpolate(AC$3,$F17,TRUE))</f>
        <v>-1.5310862599032769E-4</v>
      </c>
      <c r="AE17" s="107" t="str">
        <f>IF(AND(NOT(AC17),AND(AC$4:AC16)),MIN(EXP((AD17-$J17)*$G17),1),"")</f>
        <v/>
      </c>
      <c r="AF17" s="109"/>
      <c r="AG17" s="106" t="b">
        <f>IF(AND(NOT(AC17),AND(AC$4:AC16)),TRUE,AC17)</f>
        <v>0</v>
      </c>
      <c r="AH17" s="102">
        <f>IF(AND(NOT(ISBLANK(Jumpoverwrite6)),AND(NOT(AG17),AND(AG$4:AG16))),($J17*$G17-LN(1+Jumpoverwrite6*AI$2))/$G17,_xll.qlInterpolationInterpolate(AG$3,$F17,TRUE))</f>
        <v>-1.5310862599032769E-4</v>
      </c>
      <c r="AI17" s="107" t="str">
        <f>IF(AND(NOT(AG17),AND(AG$4:AG16)),MIN(EXP((AH17-$J17)*$G17),1),"")</f>
        <v/>
      </c>
      <c r="AJ17" s="109"/>
      <c r="AK17" s="106" t="b">
        <f>IF(AND(NOT(AG17),AND(AG$4:AG16)),TRUE,AG17)</f>
        <v>0</v>
      </c>
      <c r="AL17" s="102">
        <f>IF(AND(NOT(ISBLANK(Jumpoverwrite7)),AND(NOT(AK17),AND(AK$4:AK16))),($J17*$G17-LN(1+Jumpoverwrite7*AM$2))/$G17,_xll.qlInterpolationInterpolate(AK$3,$F17,TRUE))</f>
        <v>-1.5310862599032769E-4</v>
      </c>
      <c r="AM17" s="107" t="str">
        <f>IF(AND(NOT(AK17),AND(AK$4:AK16)),MIN(EXP((AL17-$J17)*$G17),1),"")</f>
        <v/>
      </c>
      <c r="AO17" s="106" t="b">
        <f>IF(AND(NOT(AK17),AND(AK$4:AK16)),TRUE,AK17)</f>
        <v>0</v>
      </c>
      <c r="AP17" s="102">
        <f>IF(AND(NOT(ISBLANK(Jumpoverwrite8)),AND(NOT(AO17),AND(AO$4:AO16))),($J17*$G17-LN(1+Jumpoverwrite8*AQ$2))/$G17,_xll.qlInterpolationInterpolate(AO$3,$F17,TRUE))</f>
        <v>-1.5310862599032769E-4</v>
      </c>
      <c r="AQ17" s="107">
        <f>IF(AND(NOT(AO17),AND(AO$4:AO16)),MIN(EXP((AP17-$J17)*$G17),1),"")</f>
        <v>1</v>
      </c>
      <c r="AS17" s="106" t="b">
        <f>IF(AND(NOT(AO17),AND(AO$4:AO16)),TRUE,AO17)</f>
        <v>1</v>
      </c>
      <c r="AT17" s="102">
        <f>IF(AND(NOT(ISBLANK(Jumpoverwrite9)),AND(NOT(AS17),AND(AS$4:AS16))),($J17*$G17-LN(1+Jumpoverwrite9*AU$2))/$G17,_xll.qlInterpolationInterpolate(AS$3,$F17,TRUE))</f>
        <v>-1.5310862599032769E-4</v>
      </c>
      <c r="AU17" s="107" t="str">
        <f>IF(AND(NOT(AS17),AND(AS$4:AS16)),MIN(EXP((AT17-$J17)*$G17),1),"")</f>
        <v/>
      </c>
      <c r="AW17" s="106" t="b">
        <f>IF(AND(NOT(AS17),AND(AS$4:AS16)),TRUE,AS17)</f>
        <v>1</v>
      </c>
      <c r="AX17" s="102">
        <f>IF(AND(NOT(ISBLANK(Jumpoverwrite10)),AND(NOT(AW17),AND(AW$4:AW16))),($J17*$G17-LN(1+Jumpoverwrite10*AY$2))/$G17,_xll.qlInterpolationInterpolate(AW$3,$F17,TRUE))</f>
        <v>-1.5310862599032769E-4</v>
      </c>
      <c r="AY17" s="107" t="str">
        <f>IF(AND(NOT(AW17),AND(AW$4:AW16)),MIN(EXP((AX17-$J17)*$G17),1),"")</f>
        <v/>
      </c>
      <c r="BA17" s="106" t="b">
        <f>IF(AND(NOT(AW17),AND(AW$4:AW16)),TRUE,AW17)</f>
        <v>1</v>
      </c>
      <c r="BB17" s="102">
        <f>IF(AND(NOT(ISBLANK(Jumpoverwrite11)),AND(NOT(BA17),AND(BA$4:BA16))),($J17*$G17-LN(1+Jumpoverwrite11*BC$2))/$G17,_xll.qlInterpolationInterpolate(BA$3,$F17,TRUE))</f>
        <v>-1.5310862599032769E-4</v>
      </c>
      <c r="BC17" s="107" t="str">
        <f>IF(AND(NOT(BA17),AND(BA$4:BA16)),MIN(EXP((BB17-$J17)*$G17),1),"")</f>
        <v/>
      </c>
      <c r="BE17" s="106" t="b">
        <f>IF(AND(NOT(BA17),AND(BA$4:BA16)),TRUE,BA17)</f>
        <v>1</v>
      </c>
      <c r="BF17" s="102">
        <f>IF(AND(NOT(ISBLANK(Jumpoverwrite12)),AND(NOT(BE17),AND(BE$4:BE16))),($J17*$G17-LN(1+Jumpoverwrite12*BG$2))/$G17,_xll.qlInterpolationInterpolate(BE$3,$F17,TRUE))</f>
        <v>-1.5310862599032769E-4</v>
      </c>
      <c r="BG17" s="107" t="str">
        <f>IF(AND(NOT(BE17),AND(BE$4:BE16)),MIN(EXP((BF17-$J17)*$G17),1),"")</f>
        <v/>
      </c>
      <c r="BI17" s="106" t="b">
        <f t="shared" si="1"/>
        <v>1</v>
      </c>
      <c r="BJ17" s="102">
        <f>IF(AND(NOT(ISBLANK(jumpoverwrite13)),AND(NOT(BI17),AND(BI$4:BI16))),($J17*$G17-LN(1+jumpoverwrite13*BK$2))/$G17,_xll.qlInterpolationInterpolate(BI$3,$F17,TRUE))</f>
        <v>-1.5310862599032769E-4</v>
      </c>
      <c r="BK17" s="107" t="str">
        <f>IF(AND(NOT(BI17),AND(BI$4:BI16)),MIN(EXP((BJ17-$J17)*$G17),1),"")</f>
        <v/>
      </c>
    </row>
    <row r="18" spans="1:63" x14ac:dyDescent="0.2">
      <c r="A18" s="94" t="str">
        <v>WEURECBOISJUL15</v>
      </c>
      <c r="B18" s="27">
        <f>_xll.qlRateHelperRate($A18,InterestRatesTrigger)</f>
        <v>-5.6999999999999998E-4</v>
      </c>
      <c r="C18" s="30">
        <f>_xll.qlRateHelperEarliestDate($A18)</f>
        <v>42207</v>
      </c>
      <c r="D18" s="31">
        <f>_xll.qlRateHelperLatestDate($A18)</f>
        <v>42256</v>
      </c>
      <c r="F18" s="120">
        <f t="shared" si="0"/>
        <v>42241.5</v>
      </c>
      <c r="G18" s="121">
        <f>_xll.qlDayCounterYearFraction(DayCounter,D17,D18)</f>
        <v>8.0555555555555561E-2</v>
      </c>
      <c r="I18" s="138" t="b">
        <f t="shared" si="2"/>
        <v>0</v>
      </c>
      <c r="J18" s="137">
        <v>-4.5126589558630603E-4</v>
      </c>
      <c r="K18" s="111">
        <f t="shared" si="3"/>
        <v>42256</v>
      </c>
      <c r="L18" s="100"/>
      <c r="M18" s="106" t="b">
        <f>IF(AND(NOT(I18),AND(I$4:I17)),TRUE,I18)</f>
        <v>0</v>
      </c>
      <c r="N18" s="102">
        <f>IF(AND(NOT(ISBLANK(Jumpoverwrite1)),AND(NOT(M18),AND(M$4:M17))),($J18*$G18-LN(1+Jumpoverwrite1*O$2))/$G18,_xll.qlInterpolationInterpolate(M$3,$F18,TRUE))</f>
        <v>-1.9612778403088821E-4</v>
      </c>
      <c r="O18" s="107" t="str">
        <f>IF(AND(NOT(M18),AND(M$4:M17)),MIN(EXP((N18-$J18)*$G18),1),"")</f>
        <v/>
      </c>
      <c r="P18" s="109"/>
      <c r="Q18" s="106" t="b">
        <f>IF(AND(NOT(M18),AND(M$4:M17)),TRUE,M18)</f>
        <v>0</v>
      </c>
      <c r="R18" s="102">
        <f>IF(AND(NOT(ISBLANK(Jumpoverwrite2)),AND(NOT(Q18),AND(Q$4:Q17))),($J18*$G18-LN(1+Jumpoverwrite2*S$2))/$G18,_xll.qlInterpolationInterpolate(Q$3,$F18,TRUE))</f>
        <v>-1.9612778403088821E-4</v>
      </c>
      <c r="S18" s="107" t="str">
        <f>IF(AND(NOT(Q18),AND(Q$4:Q17)),MIN(EXP((R18-$J18)*$G18),1),"")</f>
        <v/>
      </c>
      <c r="T18" s="109"/>
      <c r="U18" s="106" t="b">
        <f>IF(AND(NOT(Q18),AND(Q$4:Q17)),TRUE,Q18)</f>
        <v>0</v>
      </c>
      <c r="V18" s="102">
        <f>IF(AND(NOT(ISBLANK(Jumpoverwrite3)),AND(NOT(U18),AND(U$4:U17))),($J18*$G18-LN(1+Jumpoverwrite3*W$2))/$G18,_xll.qlInterpolationInterpolate(U$3,$F18,TRUE))</f>
        <v>-1.9612778403088821E-4</v>
      </c>
      <c r="W18" s="107" t="str">
        <f>IF(AND(NOT(U18),AND(U$4:U17)),MIN(EXP((V18-$J18)*$G18),1),"")</f>
        <v/>
      </c>
      <c r="X18" s="109"/>
      <c r="Y18" s="106" t="b">
        <f>IF(AND(NOT(U18),AND(U$4:U17)),TRUE,U18)</f>
        <v>0</v>
      </c>
      <c r="Z18" s="102">
        <f>IF(AND(NOT(ISBLANK(Jumpoverwrite4)),AND(NOT(Y18),AND(Y$4:Y17))),($J18*$G18-LN(1+Jumpoverwrite4*AA$2))/$G18,_xll.qlInterpolationInterpolate(Y$3,$F18,TRUE))</f>
        <v>-1.9612778403088821E-4</v>
      </c>
      <c r="AA18" s="107" t="str">
        <f>IF(AND(NOT(Y18),AND(Y$4:Y17)),MIN(EXP((Z18-$J18)*$G18),1),"")</f>
        <v/>
      </c>
      <c r="AB18" s="109"/>
      <c r="AC18" s="106" t="b">
        <f>IF(AND(NOT(Y18),AND(Y$4:Y17)),TRUE,Y18)</f>
        <v>0</v>
      </c>
      <c r="AD18" s="102">
        <f>IF(AND(NOT(ISBLANK(Jumpoverwrite5)),AND(NOT(AC18),AND(AC$4:AC17))),($J18*$G18-LN(1+Jumpoverwrite5*AE$2))/$G18,_xll.qlInterpolationInterpolate(AC$3,$F18,TRUE))</f>
        <v>-1.9612778403088821E-4</v>
      </c>
      <c r="AE18" s="107" t="str">
        <f>IF(AND(NOT(AC18),AND(AC$4:AC17)),MIN(EXP((AD18-$J18)*$G18),1),"")</f>
        <v/>
      </c>
      <c r="AF18" s="109"/>
      <c r="AG18" s="106" t="b">
        <f>IF(AND(NOT(AC18),AND(AC$4:AC17)),TRUE,AC18)</f>
        <v>0</v>
      </c>
      <c r="AH18" s="102">
        <f>IF(AND(NOT(ISBLANK(Jumpoverwrite6)),AND(NOT(AG18),AND(AG$4:AG17))),($J18*$G18-LN(1+Jumpoverwrite6*AI$2))/$G18,_xll.qlInterpolationInterpolate(AG$3,$F18,TRUE))</f>
        <v>-1.9612778403088821E-4</v>
      </c>
      <c r="AI18" s="107" t="str">
        <f>IF(AND(NOT(AG18),AND(AG$4:AG17)),MIN(EXP((AH18-$J18)*$G18),1),"")</f>
        <v/>
      </c>
      <c r="AJ18" s="109"/>
      <c r="AK18" s="106" t="b">
        <f>IF(AND(NOT(AG18),AND(AG$4:AG17)),TRUE,AG18)</f>
        <v>0</v>
      </c>
      <c r="AL18" s="102">
        <f>IF(AND(NOT(ISBLANK(Jumpoverwrite7)),AND(NOT(AK18),AND(AK$4:AK17))),($J18*$G18-LN(1+Jumpoverwrite7*AM$2))/$G18,_xll.qlInterpolationInterpolate(AK$3,$F18,TRUE))</f>
        <v>-1.9612778403088821E-4</v>
      </c>
      <c r="AM18" s="107" t="str">
        <f>IF(AND(NOT(AK18),AND(AK$4:AK17)),MIN(EXP((AL18-$J18)*$G18),1),"")</f>
        <v/>
      </c>
      <c r="AO18" s="106" t="b">
        <f>IF(AND(NOT(AK18),AND(AK$4:AK17)),TRUE,AK18)</f>
        <v>0</v>
      </c>
      <c r="AP18" s="102">
        <f>IF(AND(NOT(ISBLANK(Jumpoverwrite8)),AND(NOT(AO18),AND(AO$4:AO17))),($J18*$G18-LN(1+Jumpoverwrite8*AQ$2))/$G18,_xll.qlInterpolationInterpolate(AO$3,$F18,TRUE))</f>
        <v>-1.9612778403088821E-4</v>
      </c>
      <c r="AQ18" s="107" t="str">
        <f>IF(AND(NOT(AO18),AND(AO$4:AO17)),MIN(EXP((AP18-$J18)*$G18),1),"")</f>
        <v/>
      </c>
      <c r="AS18" s="106" t="b">
        <f>IF(AND(NOT(AO18),AND(AO$4:AO17)),TRUE,AO18)</f>
        <v>0</v>
      </c>
      <c r="AT18" s="102">
        <f>IF(AND(NOT(ISBLANK(Jumpoverwrite9)),AND(NOT(AS18),AND(AS$4:AS17))),($J18*$G18-LN(1+Jumpoverwrite9*AU$2))/$G18,_xll.qlInterpolationInterpolate(AS$3,$F18,TRUE))</f>
        <v>-1.9612778403088821E-4</v>
      </c>
      <c r="AU18" s="107">
        <f>IF(AND(NOT(AS18),AND(AS$4:AS17)),MIN(EXP((AT18-$J18)*$G18),1),"")</f>
        <v>1</v>
      </c>
      <c r="AW18" s="106" t="b">
        <f>IF(AND(NOT(AS18),AND(AS$4:AS17)),TRUE,AS18)</f>
        <v>1</v>
      </c>
      <c r="AX18" s="102">
        <f>IF(AND(NOT(ISBLANK(Jumpoverwrite10)),AND(NOT(AW18),AND(AW$4:AW17))),($J18*$G18-LN(1+Jumpoverwrite10*AY$2))/$G18,_xll.qlInterpolationInterpolate(AW$3,$F18,TRUE))</f>
        <v>-1.9612778403088821E-4</v>
      </c>
      <c r="AY18" s="107" t="str">
        <f>IF(AND(NOT(AW18),AND(AW$4:AW17)),MIN(EXP((AX18-$J18)*$G18),1),"")</f>
        <v/>
      </c>
      <c r="BA18" s="106" t="b">
        <f>IF(AND(NOT(AW18),AND(AW$4:AW17)),TRUE,AW18)</f>
        <v>1</v>
      </c>
      <c r="BB18" s="102">
        <f>IF(AND(NOT(ISBLANK(Jumpoverwrite11)),AND(NOT(BA18),AND(BA$4:BA17))),($J18*$G18-LN(1+Jumpoverwrite11*BC$2))/$G18,_xll.qlInterpolationInterpolate(BA$3,$F18,TRUE))</f>
        <v>-1.9612778403088821E-4</v>
      </c>
      <c r="BC18" s="107" t="str">
        <f>IF(AND(NOT(BA18),AND(BA$4:BA17)),MIN(EXP((BB18-$J18)*$G18),1),"")</f>
        <v/>
      </c>
      <c r="BE18" s="106" t="b">
        <f>IF(AND(NOT(BA18),AND(BA$4:BA17)),TRUE,BA18)</f>
        <v>1</v>
      </c>
      <c r="BF18" s="102">
        <f>IF(AND(NOT(ISBLANK(Jumpoverwrite12)),AND(NOT(BE18),AND(BE$4:BE17))),($J18*$G18-LN(1+Jumpoverwrite12*BG$2))/$G18,_xll.qlInterpolationInterpolate(BE$3,$F18,TRUE))</f>
        <v>-1.9612778403088821E-4</v>
      </c>
      <c r="BG18" s="107" t="str">
        <f>IF(AND(NOT(BE18),AND(BE$4:BE17)),MIN(EXP((BF18-$J18)*$G18),1),"")</f>
        <v/>
      </c>
      <c r="BI18" s="106" t="b">
        <f t="shared" si="1"/>
        <v>1</v>
      </c>
      <c r="BJ18" s="102">
        <f>IF(AND(NOT(ISBLANK(jumpoverwrite13)),AND(NOT(BI18),AND(BI$4:BI17))),($J18*$G18-LN(1+jumpoverwrite13*BK$2))/$G18,_xll.qlInterpolationInterpolate(BI$3,$F18,TRUE))</f>
        <v>-1.9612778403088821E-4</v>
      </c>
      <c r="BK18" s="107" t="str">
        <f>IF(AND(NOT(BI18),AND(BI$4:BI17)),MIN(EXP((BJ18-$J18)*$G18),1),"")</f>
        <v/>
      </c>
    </row>
    <row r="19" spans="1:63" x14ac:dyDescent="0.2">
      <c r="A19" s="94" t="str">
        <v>WEUREON10M</v>
      </c>
      <c r="B19" s="27">
        <f>_xll.qlRateHelperRate($A19,InterestRatesTrigger)</f>
        <v>-3.8999999999999999E-4</v>
      </c>
      <c r="C19" s="30">
        <f>_xll.qlRateHelperEarliestDate($A19)</f>
        <v>41984</v>
      </c>
      <c r="D19" s="31">
        <f>_xll.qlRateHelperLatestDate($A19)</f>
        <v>42289</v>
      </c>
      <c r="F19" s="120">
        <f t="shared" si="0"/>
        <v>42272.5</v>
      </c>
      <c r="G19" s="121">
        <f>_xll.qlDayCounterYearFraction(DayCounter,D18,D19)</f>
        <v>9.166666666666666E-2</v>
      </c>
      <c r="I19" s="138" t="b">
        <f t="shared" si="2"/>
        <v>0</v>
      </c>
      <c r="J19" s="137">
        <v>-7.7830340610369456E-4</v>
      </c>
      <c r="K19" s="111">
        <f t="shared" si="3"/>
        <v>42289</v>
      </c>
      <c r="L19" s="100"/>
      <c r="M19" s="106" t="b">
        <f>IF(AND(NOT(I19),AND(I$4:I18)),TRUE,I19)</f>
        <v>0</v>
      </c>
      <c r="N19" s="102">
        <f>IF(AND(NOT(ISBLANK(Jumpoverwrite1)),AND(NOT(M19),AND(M$4:M18))),($J19*$G19-LN(1+Jumpoverwrite1*O$2))/$G19,_xll.qlInterpolationInterpolate(M$3,$F19,TRUE))</f>
        <v>-2.5056018808220968E-4</v>
      </c>
      <c r="O19" s="107" t="str">
        <f>IF(AND(NOT(M19),AND(M$4:M18)),MIN(EXP((N19-$J19)*$G19),1),"")</f>
        <v/>
      </c>
      <c r="P19" s="109"/>
      <c r="Q19" s="106" t="b">
        <f>IF(AND(NOT(M19),AND(M$4:M18)),TRUE,M19)</f>
        <v>0</v>
      </c>
      <c r="R19" s="102">
        <f>IF(AND(NOT(ISBLANK(Jumpoverwrite2)),AND(NOT(Q19),AND(Q$4:Q18))),($J19*$G19-LN(1+Jumpoverwrite2*S$2))/$G19,_xll.qlInterpolationInterpolate(Q$3,$F19,TRUE))</f>
        <v>-2.5056018808220968E-4</v>
      </c>
      <c r="S19" s="107" t="str">
        <f>IF(AND(NOT(Q19),AND(Q$4:Q18)),MIN(EXP((R19-$J19)*$G19),1),"")</f>
        <v/>
      </c>
      <c r="T19" s="109"/>
      <c r="U19" s="106" t="b">
        <f>IF(AND(NOT(Q19),AND(Q$4:Q18)),TRUE,Q19)</f>
        <v>0</v>
      </c>
      <c r="V19" s="102">
        <f>IF(AND(NOT(ISBLANK(Jumpoverwrite3)),AND(NOT(U19),AND(U$4:U18))),($J19*$G19-LN(1+Jumpoverwrite3*W$2))/$G19,_xll.qlInterpolationInterpolate(U$3,$F19,TRUE))</f>
        <v>-2.5056018808220968E-4</v>
      </c>
      <c r="W19" s="107" t="str">
        <f>IF(AND(NOT(U19),AND(U$4:U18)),MIN(EXP((V19-$J19)*$G19),1),"")</f>
        <v/>
      </c>
      <c r="X19" s="109"/>
      <c r="Y19" s="106" t="b">
        <f>IF(AND(NOT(U19),AND(U$4:U18)),TRUE,U19)</f>
        <v>0</v>
      </c>
      <c r="Z19" s="102">
        <f>IF(AND(NOT(ISBLANK(Jumpoverwrite4)),AND(NOT(Y19),AND(Y$4:Y18))),($J19*$G19-LN(1+Jumpoverwrite4*AA$2))/$G19,_xll.qlInterpolationInterpolate(Y$3,$F19,TRUE))</f>
        <v>-2.5056018808220968E-4</v>
      </c>
      <c r="AA19" s="107" t="str">
        <f>IF(AND(NOT(Y19),AND(Y$4:Y18)),MIN(EXP((Z19-$J19)*$G19),1),"")</f>
        <v/>
      </c>
      <c r="AB19" s="109"/>
      <c r="AC19" s="106" t="b">
        <f>IF(AND(NOT(Y19),AND(Y$4:Y18)),TRUE,Y19)</f>
        <v>0</v>
      </c>
      <c r="AD19" s="102">
        <f>IF(AND(NOT(ISBLANK(Jumpoverwrite5)),AND(NOT(AC19),AND(AC$4:AC18))),($J19*$G19-LN(1+Jumpoverwrite5*AE$2))/$G19,_xll.qlInterpolationInterpolate(AC$3,$F19,TRUE))</f>
        <v>-2.5056018808220968E-4</v>
      </c>
      <c r="AE19" s="107" t="str">
        <f>IF(AND(NOT(AC19),AND(AC$4:AC18)),MIN(EXP((AD19-$J19)*$G19),1),"")</f>
        <v/>
      </c>
      <c r="AF19" s="109"/>
      <c r="AG19" s="106" t="b">
        <f>IF(AND(NOT(AC19),AND(AC$4:AC18)),TRUE,AC19)</f>
        <v>0</v>
      </c>
      <c r="AH19" s="102">
        <f>IF(AND(NOT(ISBLANK(Jumpoverwrite6)),AND(NOT(AG19),AND(AG$4:AG18))),($J19*$G19-LN(1+Jumpoverwrite6*AI$2))/$G19,_xll.qlInterpolationInterpolate(AG$3,$F19,TRUE))</f>
        <v>-2.5056018808220968E-4</v>
      </c>
      <c r="AI19" s="107" t="str">
        <f>IF(AND(NOT(AG19),AND(AG$4:AG18)),MIN(EXP((AH19-$J19)*$G19),1),"")</f>
        <v/>
      </c>
      <c r="AJ19" s="109"/>
      <c r="AK19" s="106" t="b">
        <f>IF(AND(NOT(AG19),AND(AG$4:AG18)),TRUE,AG19)</f>
        <v>0</v>
      </c>
      <c r="AL19" s="102">
        <f>IF(AND(NOT(ISBLANK(Jumpoverwrite7)),AND(NOT(AK19),AND(AK$4:AK18))),($J19*$G19-LN(1+Jumpoverwrite7*AM$2))/$G19,_xll.qlInterpolationInterpolate(AK$3,$F19,TRUE))</f>
        <v>-2.5056018808220968E-4</v>
      </c>
      <c r="AM19" s="107" t="str">
        <f>IF(AND(NOT(AK19),AND(AK$4:AK18)),MIN(EXP((AL19-$J19)*$G19),1),"")</f>
        <v/>
      </c>
      <c r="AO19" s="106" t="b">
        <f>IF(AND(NOT(AK19),AND(AK$4:AK18)),TRUE,AK19)</f>
        <v>0</v>
      </c>
      <c r="AP19" s="102">
        <f>IF(AND(NOT(ISBLANK(Jumpoverwrite8)),AND(NOT(AO19),AND(AO$4:AO18))),($J19*$G19-LN(1+Jumpoverwrite8*AQ$2))/$G19,_xll.qlInterpolationInterpolate(AO$3,$F19,TRUE))</f>
        <v>-2.5056018808220968E-4</v>
      </c>
      <c r="AQ19" s="107" t="str">
        <f>IF(AND(NOT(AO19),AND(AO$4:AO18)),MIN(EXP((AP19-$J19)*$G19),1),"")</f>
        <v/>
      </c>
      <c r="AS19" s="106" t="b">
        <f>IF(AND(NOT(AO19),AND(AO$4:AO18)),TRUE,AO19)</f>
        <v>0</v>
      </c>
      <c r="AT19" s="102">
        <f>IF(AND(NOT(ISBLANK(Jumpoverwrite9)),AND(NOT(AS19),AND(AS$4:AS18))),($J19*$G19-LN(1+Jumpoverwrite9*AU$2))/$G19,_xll.qlInterpolationInterpolate(AS$3,$F19,TRUE))</f>
        <v>-2.5056018808220968E-4</v>
      </c>
      <c r="AU19" s="107" t="str">
        <f>IF(AND(NOT(AS19),AND(AS$4:AS18)),MIN(EXP((AT19-$J19)*$G19),1),"")</f>
        <v/>
      </c>
      <c r="AW19" s="106" t="b">
        <f>IF(AND(NOT(AS19),AND(AS$4:AS18)),TRUE,AS19)</f>
        <v>0</v>
      </c>
      <c r="AX19" s="102">
        <f>IF(AND(NOT(ISBLANK(Jumpoverwrite10)),AND(NOT(AW19),AND(AW$4:AW18))),($J19*$G19-LN(1+Jumpoverwrite10*AY$2))/$G19,_xll.qlInterpolationInterpolate(AW$3,$F19,TRUE))</f>
        <v>-2.5056018808220968E-4</v>
      </c>
      <c r="AY19" s="107">
        <f>IF(AND(NOT(AW19),AND(AW$4:AW18)),MIN(EXP((AX19-$J19)*$G19),1),"")</f>
        <v>1</v>
      </c>
      <c r="BA19" s="106" t="b">
        <f>IF(AND(NOT(AW19),AND(AW$4:AW18)),TRUE,AW19)</f>
        <v>1</v>
      </c>
      <c r="BB19" s="102">
        <f>IF(AND(NOT(ISBLANK(Jumpoverwrite11)),AND(NOT(BA19),AND(BA$4:BA18))),($J19*$G19-LN(1+Jumpoverwrite11*BC$2))/$G19,_xll.qlInterpolationInterpolate(BA$3,$F19,TRUE))</f>
        <v>-2.5056018808220968E-4</v>
      </c>
      <c r="BC19" s="107" t="str">
        <f>IF(AND(NOT(BA19),AND(BA$4:BA18)),MIN(EXP((BB19-$J19)*$G19),1),"")</f>
        <v/>
      </c>
      <c r="BE19" s="106" t="b">
        <f>IF(AND(NOT(BA19),AND(BA$4:BA18)),TRUE,BA19)</f>
        <v>1</v>
      </c>
      <c r="BF19" s="102">
        <f>IF(AND(NOT(ISBLANK(Jumpoverwrite12)),AND(NOT(BE19),AND(BE$4:BE18))),($J19*$G19-LN(1+Jumpoverwrite12*BG$2))/$G19,_xll.qlInterpolationInterpolate(BE$3,$F19,TRUE))</f>
        <v>-2.5056018808220968E-4</v>
      </c>
      <c r="BG19" s="107" t="str">
        <f>IF(AND(NOT(BE19),AND(BE$4:BE18)),MIN(EXP((BF19-$J19)*$G19),1),"")</f>
        <v/>
      </c>
      <c r="BI19" s="106" t="b">
        <f t="shared" si="1"/>
        <v>1</v>
      </c>
      <c r="BJ19" s="102">
        <f>IF(AND(NOT(ISBLANK(jumpoverwrite13)),AND(NOT(BI19),AND(BI$4:BI18))),($J19*$G19-LN(1+jumpoverwrite13*BK$2))/$G19,_xll.qlInterpolationInterpolate(BI$3,$F19,TRUE))</f>
        <v>-2.5056018808220968E-4</v>
      </c>
      <c r="BK19" s="107" t="str">
        <f>IF(AND(NOT(BI19),AND(BI$4:BI18)),MIN(EXP((BJ19-$J19)*$G19),1),"")</f>
        <v/>
      </c>
    </row>
    <row r="20" spans="1:63" x14ac:dyDescent="0.2">
      <c r="A20" s="94" t="str">
        <v>WEURECBOISSEP15</v>
      </c>
      <c r="B20" s="27">
        <f>_xll.qlRateHelperRate($A20,InterestRatesTrigger)</f>
        <v>-6.2E-4</v>
      </c>
      <c r="C20" s="30">
        <f>_xll.qlRateHelperEarliestDate($A20)</f>
        <v>42256</v>
      </c>
      <c r="D20" s="31">
        <f>_xll.qlRateHelperLatestDate($A20)</f>
        <v>42305</v>
      </c>
      <c r="F20" s="120">
        <f t="shared" si="0"/>
        <v>42297</v>
      </c>
      <c r="G20" s="121">
        <f>_xll.qlDayCounterYearFraction(DayCounter,D19,D20)</f>
        <v>4.4444444444444446E-2</v>
      </c>
      <c r="I20" s="138" t="b">
        <f t="shared" si="2"/>
        <v>1</v>
      </c>
      <c r="J20" s="137">
        <v>-2.9357934612277023E-4</v>
      </c>
      <c r="K20" s="111">
        <f t="shared" si="3"/>
        <v>42305</v>
      </c>
      <c r="L20" s="100"/>
      <c r="M20" s="106" t="b">
        <f>IF(AND(NOT(I20),AND(I$4:I19)),TRUE,I20)</f>
        <v>1</v>
      </c>
      <c r="N20" s="102">
        <f>IF(AND(NOT(ISBLANK(Jumpoverwrite1)),AND(NOT(M20),AND(M$4:M19))),($J20*$G20-LN(1+Jumpoverwrite1*O$2))/$G20,_xll.qlInterpolationInterpolate(M$3,$F20,TRUE))</f>
        <v>-2.9357934612277023E-4</v>
      </c>
      <c r="O20" s="107" t="str">
        <f>IF(AND(NOT(M20),AND(M$4:M19)),MIN(EXP((N20-$J20)*$G20),1),"")</f>
        <v/>
      </c>
      <c r="P20" s="109"/>
      <c r="Q20" s="106" t="b">
        <f>IF(AND(NOT(M20),AND(M$4:M19)),TRUE,M20)</f>
        <v>1</v>
      </c>
      <c r="R20" s="102">
        <f>IF(AND(NOT(ISBLANK(Jumpoverwrite2)),AND(NOT(Q20),AND(Q$4:Q19))),($J20*$G20-LN(1+Jumpoverwrite2*S$2))/$G20,_xll.qlInterpolationInterpolate(Q$3,$F20,TRUE))</f>
        <v>-2.9357934612277023E-4</v>
      </c>
      <c r="S20" s="107" t="str">
        <f>IF(AND(NOT(Q20),AND(Q$4:Q19)),MIN(EXP((R20-$J20)*$G20),1),"")</f>
        <v/>
      </c>
      <c r="T20" s="109"/>
      <c r="U20" s="106" t="b">
        <f>IF(AND(NOT(Q20),AND(Q$4:Q19)),TRUE,Q20)</f>
        <v>1</v>
      </c>
      <c r="V20" s="102">
        <f>IF(AND(NOT(ISBLANK(Jumpoverwrite3)),AND(NOT(U20),AND(U$4:U19))),($J20*$G20-LN(1+Jumpoverwrite3*W$2))/$G20,_xll.qlInterpolationInterpolate(U$3,$F20,TRUE))</f>
        <v>-2.9357934612277023E-4</v>
      </c>
      <c r="W20" s="107" t="str">
        <f>IF(AND(NOT(U20),AND(U$4:U19)),MIN(EXP((V20-$J20)*$G20),1),"")</f>
        <v/>
      </c>
      <c r="X20" s="109"/>
      <c r="Y20" s="106" t="b">
        <f>IF(AND(NOT(U20),AND(U$4:U19)),TRUE,U20)</f>
        <v>1</v>
      </c>
      <c r="Z20" s="102">
        <f>IF(AND(NOT(ISBLANK(Jumpoverwrite4)),AND(NOT(Y20),AND(Y$4:Y19))),($J20*$G20-LN(1+Jumpoverwrite4*AA$2))/$G20,_xll.qlInterpolationInterpolate(Y$3,$F20,TRUE))</f>
        <v>-2.9357934612277023E-4</v>
      </c>
      <c r="AA20" s="107" t="str">
        <f>IF(AND(NOT(Y20),AND(Y$4:Y19)),MIN(EXP((Z20-$J20)*$G20),1),"")</f>
        <v/>
      </c>
      <c r="AB20" s="109"/>
      <c r="AC20" s="106" t="b">
        <f>IF(AND(NOT(Y20),AND(Y$4:Y19)),TRUE,Y20)</f>
        <v>1</v>
      </c>
      <c r="AD20" s="102">
        <f>IF(AND(NOT(ISBLANK(Jumpoverwrite5)),AND(NOT(AC20),AND(AC$4:AC19))),($J20*$G20-LN(1+Jumpoverwrite5*AE$2))/$G20,_xll.qlInterpolationInterpolate(AC$3,$F20,TRUE))</f>
        <v>-2.9357934612277023E-4</v>
      </c>
      <c r="AE20" s="107" t="str">
        <f>IF(AND(NOT(AC20),AND(AC$4:AC19)),MIN(EXP((AD20-$J20)*$G20),1),"")</f>
        <v/>
      </c>
      <c r="AF20" s="109"/>
      <c r="AG20" s="106" t="b">
        <f>IF(AND(NOT(AC20),AND(AC$4:AC19)),TRUE,AC20)</f>
        <v>1</v>
      </c>
      <c r="AH20" s="102">
        <f>IF(AND(NOT(ISBLANK(Jumpoverwrite6)),AND(NOT(AG20),AND(AG$4:AG19))),($J20*$G20-LN(1+Jumpoverwrite6*AI$2))/$G20,_xll.qlInterpolationInterpolate(AG$3,$F20,TRUE))</f>
        <v>-2.9357934612277023E-4</v>
      </c>
      <c r="AI20" s="107" t="str">
        <f>IF(AND(NOT(AG20),AND(AG$4:AG19)),MIN(EXP((AH20-$J20)*$G20),1),"")</f>
        <v/>
      </c>
      <c r="AJ20" s="109"/>
      <c r="AK20" s="106" t="b">
        <f>IF(AND(NOT(AG20),AND(AG$4:AG19)),TRUE,AG20)</f>
        <v>1</v>
      </c>
      <c r="AL20" s="102">
        <f>IF(AND(NOT(ISBLANK(Jumpoverwrite7)),AND(NOT(AK20),AND(AK$4:AK19))),($J20*$G20-LN(1+Jumpoverwrite7*AM$2))/$G20,_xll.qlInterpolationInterpolate(AK$3,$F20,TRUE))</f>
        <v>-2.9357934612277023E-4</v>
      </c>
      <c r="AM20" s="107" t="str">
        <f>IF(AND(NOT(AK20),AND(AK$4:AK19)),MIN(EXP((AL20-$J20)*$G20),1),"")</f>
        <v/>
      </c>
      <c r="AO20" s="106" t="b">
        <f>IF(AND(NOT(AK20),AND(AK$4:AK19)),TRUE,AK20)</f>
        <v>1</v>
      </c>
      <c r="AP20" s="102">
        <f>IF(AND(NOT(ISBLANK(Jumpoverwrite8)),AND(NOT(AO20),AND(AO$4:AO19))),($J20*$G20-LN(1+Jumpoverwrite8*AQ$2))/$G20,_xll.qlInterpolationInterpolate(AO$3,$F20,TRUE))</f>
        <v>-2.9357934612277023E-4</v>
      </c>
      <c r="AQ20" s="107" t="str">
        <f>IF(AND(NOT(AO20),AND(AO$4:AO19)),MIN(EXP((AP20-$J20)*$G20),1),"")</f>
        <v/>
      </c>
      <c r="AS20" s="106" t="b">
        <f>IF(AND(NOT(AO20),AND(AO$4:AO19)),TRUE,AO20)</f>
        <v>1</v>
      </c>
      <c r="AT20" s="102">
        <f>IF(AND(NOT(ISBLANK(Jumpoverwrite9)),AND(NOT(AS20),AND(AS$4:AS19))),($J20*$G20-LN(1+Jumpoverwrite9*AU$2))/$G20,_xll.qlInterpolationInterpolate(AS$3,$F20,TRUE))</f>
        <v>-2.9357934612277023E-4</v>
      </c>
      <c r="AU20" s="107" t="str">
        <f>IF(AND(NOT(AS20),AND(AS$4:AS19)),MIN(EXP((AT20-$J20)*$G20),1),"")</f>
        <v/>
      </c>
      <c r="AW20" s="106" t="b">
        <f>IF(AND(NOT(AS20),AND(AS$4:AS19)),TRUE,AS20)</f>
        <v>1</v>
      </c>
      <c r="AX20" s="102">
        <f>IF(AND(NOT(ISBLANK(Jumpoverwrite10)),AND(NOT(AW20),AND(AW$4:AW19))),($J20*$G20-LN(1+Jumpoverwrite10*AY$2))/$G20,_xll.qlInterpolationInterpolate(AW$3,$F20,TRUE))</f>
        <v>-2.9357934612277023E-4</v>
      </c>
      <c r="AY20" s="107" t="str">
        <f>IF(AND(NOT(AW20),AND(AW$4:AW19)),MIN(EXP((AX20-$J20)*$G20),1),"")</f>
        <v/>
      </c>
      <c r="BA20" s="106" t="b">
        <f>IF(AND(NOT(AW20),AND(AW$4:AW19)),TRUE,AW20)</f>
        <v>1</v>
      </c>
      <c r="BB20" s="102">
        <f>IF(AND(NOT(ISBLANK(Jumpoverwrite11)),AND(NOT(BA20),AND(BA$4:BA19))),($J20*$G20-LN(1+Jumpoverwrite11*BC$2))/$G20,_xll.qlInterpolationInterpolate(BA$3,$F20,TRUE))</f>
        <v>-2.9357934612277023E-4</v>
      </c>
      <c r="BC20" s="107" t="str">
        <f>IF(AND(NOT(BA20),AND(BA$4:BA19)),MIN(EXP((BB20-$J20)*$G20),1),"")</f>
        <v/>
      </c>
      <c r="BE20" s="106" t="b">
        <f>IF(AND(NOT(BA20),AND(BA$4:BA19)),TRUE,BA20)</f>
        <v>1</v>
      </c>
      <c r="BF20" s="102">
        <f>IF(AND(NOT(ISBLANK(Jumpoverwrite12)),AND(NOT(BE20),AND(BE$4:BE19))),($J20*$G20-LN(1+Jumpoverwrite12*BG$2))/$G20,_xll.qlInterpolationInterpolate(BE$3,$F20,TRUE))</f>
        <v>-2.9357934612277023E-4</v>
      </c>
      <c r="BG20" s="107" t="str">
        <f>IF(AND(NOT(BE20),AND(BE$4:BE19)),MIN(EXP((BF20-$J20)*$G20),1),"")</f>
        <v/>
      </c>
      <c r="BI20" s="106" t="b">
        <f t="shared" si="1"/>
        <v>1</v>
      </c>
      <c r="BJ20" s="102">
        <f>IF(AND(NOT(ISBLANK(jumpoverwrite13)),AND(NOT(BI20),AND(BI$4:BI19))),($J20*$G20-LN(1+jumpoverwrite13*BK$2))/$G20,_xll.qlInterpolationInterpolate(BI$3,$F20,TRUE))</f>
        <v>-2.9357934612277023E-4</v>
      </c>
      <c r="BK20" s="107" t="str">
        <f>IF(AND(NOT(BI20),AND(BI$4:BI19)),MIN(EXP((BJ20-$J20)*$G20),1),"")</f>
        <v/>
      </c>
    </row>
    <row r="21" spans="1:63" x14ac:dyDescent="0.2">
      <c r="A21" s="94" t="str">
        <v>WEUREON11M</v>
      </c>
      <c r="B21" s="27">
        <f>_xll.qlRateHelperRate($A21,InterestRatesTrigger)</f>
        <v>-4.0999999999999994E-4</v>
      </c>
      <c r="C21" s="30">
        <f>_xll.qlRateHelperEarliestDate($A21)</f>
        <v>41984</v>
      </c>
      <c r="D21" s="31">
        <f>_xll.qlRateHelperLatestDate($A21)</f>
        <v>42319</v>
      </c>
      <c r="F21" s="120">
        <f t="shared" si="0"/>
        <v>42312</v>
      </c>
      <c r="G21" s="121">
        <f>_xll.qlDayCounterYearFraction(DayCounter,D20,D21)</f>
        <v>3.888888888888889E-2</v>
      </c>
      <c r="I21" s="138" t="b">
        <f t="shared" si="2"/>
        <v>0</v>
      </c>
      <c r="J21" s="137">
        <v>-9.7923447766210805E-4</v>
      </c>
      <c r="K21" s="111">
        <f t="shared" si="3"/>
        <v>42319</v>
      </c>
      <c r="L21" s="100"/>
      <c r="M21" s="106" t="b">
        <f>IF(AND(NOT(I21),AND(I$4:I20)),TRUE,I21)</f>
        <v>0</v>
      </c>
      <c r="N21" s="102">
        <f>IF(AND(NOT(ISBLANK(Jumpoverwrite1)),AND(NOT(M21),AND(M$4:M20))),($J21*$G21-LN(1+Jumpoverwrite1*O$2))/$G21,_xll.qlInterpolationInterpolate(M$3,$F21,TRUE))</f>
        <v>-3.4606453644499318E-4</v>
      </c>
      <c r="O21" s="107" t="str">
        <f>IF(AND(NOT(M21),AND(M$4:M20)),MIN(EXP((N21-$J21)*$G21),1),"")</f>
        <v/>
      </c>
      <c r="P21" s="109"/>
      <c r="Q21" s="106" t="b">
        <f>IF(AND(NOT(M21),AND(M$4:M20)),TRUE,M21)</f>
        <v>0</v>
      </c>
      <c r="R21" s="102">
        <f>IF(AND(NOT(ISBLANK(Jumpoverwrite2)),AND(NOT(Q21),AND(Q$4:Q20))),($J21*$G21-LN(1+Jumpoverwrite2*S$2))/$G21,_xll.qlInterpolationInterpolate(Q$3,$F21,TRUE))</f>
        <v>-3.4606453644499318E-4</v>
      </c>
      <c r="S21" s="107" t="str">
        <f>IF(AND(NOT(Q21),AND(Q$4:Q20)),MIN(EXP((R21-$J21)*$G21),1),"")</f>
        <v/>
      </c>
      <c r="T21" s="109"/>
      <c r="U21" s="106" t="b">
        <f>IF(AND(NOT(Q21),AND(Q$4:Q20)),TRUE,Q21)</f>
        <v>0</v>
      </c>
      <c r="V21" s="102">
        <f>IF(AND(NOT(ISBLANK(Jumpoverwrite3)),AND(NOT(U21),AND(U$4:U20))),($J21*$G21-LN(1+Jumpoverwrite3*W$2))/$G21,_xll.qlInterpolationInterpolate(U$3,$F21,TRUE))</f>
        <v>-3.4606453644499318E-4</v>
      </c>
      <c r="W21" s="107" t="str">
        <f>IF(AND(NOT(U21),AND(U$4:U20)),MIN(EXP((V21-$J21)*$G21),1),"")</f>
        <v/>
      </c>
      <c r="X21" s="109"/>
      <c r="Y21" s="106" t="b">
        <f>IF(AND(NOT(U21),AND(U$4:U20)),TRUE,U21)</f>
        <v>0</v>
      </c>
      <c r="Z21" s="102">
        <f>IF(AND(NOT(ISBLANK(Jumpoverwrite4)),AND(NOT(Y21),AND(Y$4:Y20))),($J21*$G21-LN(1+Jumpoverwrite4*AA$2))/$G21,_xll.qlInterpolationInterpolate(Y$3,$F21,TRUE))</f>
        <v>-3.4606453644499318E-4</v>
      </c>
      <c r="AA21" s="107" t="str">
        <f>IF(AND(NOT(Y21),AND(Y$4:Y20)),MIN(EXP((Z21-$J21)*$G21),1),"")</f>
        <v/>
      </c>
      <c r="AB21" s="109"/>
      <c r="AC21" s="106" t="b">
        <f>IF(AND(NOT(Y21),AND(Y$4:Y20)),TRUE,Y21)</f>
        <v>0</v>
      </c>
      <c r="AD21" s="102">
        <f>IF(AND(NOT(ISBLANK(Jumpoverwrite5)),AND(NOT(AC21),AND(AC$4:AC20))),($J21*$G21-LN(1+Jumpoverwrite5*AE$2))/$G21,_xll.qlInterpolationInterpolate(AC$3,$F21,TRUE))</f>
        <v>-3.4606453644499318E-4</v>
      </c>
      <c r="AE21" s="107" t="str">
        <f>IF(AND(NOT(AC21),AND(AC$4:AC20)),MIN(EXP((AD21-$J21)*$G21),1),"")</f>
        <v/>
      </c>
      <c r="AF21" s="109"/>
      <c r="AG21" s="106" t="b">
        <f>IF(AND(NOT(AC21),AND(AC$4:AC20)),TRUE,AC21)</f>
        <v>0</v>
      </c>
      <c r="AH21" s="102">
        <f>IF(AND(NOT(ISBLANK(Jumpoverwrite6)),AND(NOT(AG21),AND(AG$4:AG20))),($J21*$G21-LN(1+Jumpoverwrite6*AI$2))/$G21,_xll.qlInterpolationInterpolate(AG$3,$F21,TRUE))</f>
        <v>-3.4606453644499318E-4</v>
      </c>
      <c r="AI21" s="107" t="str">
        <f>IF(AND(NOT(AG21),AND(AG$4:AG20)),MIN(EXP((AH21-$J21)*$G21),1),"")</f>
        <v/>
      </c>
      <c r="AJ21" s="109"/>
      <c r="AK21" s="106" t="b">
        <f>IF(AND(NOT(AG21),AND(AG$4:AG20)),TRUE,AG21)</f>
        <v>0</v>
      </c>
      <c r="AL21" s="102">
        <f>IF(AND(NOT(ISBLANK(Jumpoverwrite7)),AND(NOT(AK21),AND(AK$4:AK20))),($J21*$G21-LN(1+Jumpoverwrite7*AM$2))/$G21,_xll.qlInterpolationInterpolate(AK$3,$F21,TRUE))</f>
        <v>-3.4606453644499318E-4</v>
      </c>
      <c r="AM21" s="107" t="str">
        <f>IF(AND(NOT(AK21),AND(AK$4:AK20)),MIN(EXP((AL21-$J21)*$G21),1),"")</f>
        <v/>
      </c>
      <c r="AO21" s="106" t="b">
        <f>IF(AND(NOT(AK21),AND(AK$4:AK20)),TRUE,AK21)</f>
        <v>0</v>
      </c>
      <c r="AP21" s="102">
        <f>IF(AND(NOT(ISBLANK(Jumpoverwrite8)),AND(NOT(AO21),AND(AO$4:AO20))),($J21*$G21-LN(1+Jumpoverwrite8*AQ$2))/$G21,_xll.qlInterpolationInterpolate(AO$3,$F21,TRUE))</f>
        <v>-3.4606453644499318E-4</v>
      </c>
      <c r="AQ21" s="107" t="str">
        <f>IF(AND(NOT(AO21),AND(AO$4:AO20)),MIN(EXP((AP21-$J21)*$G21),1),"")</f>
        <v/>
      </c>
      <c r="AS21" s="106" t="b">
        <f>IF(AND(NOT(AO21),AND(AO$4:AO20)),TRUE,AO21)</f>
        <v>0</v>
      </c>
      <c r="AT21" s="102">
        <f>IF(AND(NOT(ISBLANK(Jumpoverwrite9)),AND(NOT(AS21),AND(AS$4:AS20))),($J21*$G21-LN(1+Jumpoverwrite9*AU$2))/$G21,_xll.qlInterpolationInterpolate(AS$3,$F21,TRUE))</f>
        <v>-3.4606453644499318E-4</v>
      </c>
      <c r="AU21" s="107" t="str">
        <f>IF(AND(NOT(AS21),AND(AS$4:AS20)),MIN(EXP((AT21-$J21)*$G21),1),"")</f>
        <v/>
      </c>
      <c r="AW21" s="106" t="b">
        <f>IF(AND(NOT(AS21),AND(AS$4:AS20)),TRUE,AS21)</f>
        <v>0</v>
      </c>
      <c r="AX21" s="102">
        <f>IF(AND(NOT(ISBLANK(Jumpoverwrite10)),AND(NOT(AW21),AND(AW$4:AW20))),($J21*$G21-LN(1+Jumpoverwrite10*AY$2))/$G21,_xll.qlInterpolationInterpolate(AW$3,$F21,TRUE))</f>
        <v>-3.4606453644499318E-4</v>
      </c>
      <c r="AY21" s="107" t="str">
        <f>IF(AND(NOT(AW21),AND(AW$4:AW20)),MIN(EXP((AX21-$J21)*$G21),1),"")</f>
        <v/>
      </c>
      <c r="BA21" s="106" t="b">
        <f>IF(AND(NOT(AW21),AND(AW$4:AW20)),TRUE,AW21)</f>
        <v>0</v>
      </c>
      <c r="BB21" s="102">
        <f>IF(AND(NOT(ISBLANK(Jumpoverwrite11)),AND(NOT(BA21),AND(BA$4:BA20))),($J21*$G21-LN(1+Jumpoverwrite11*BC$2))/$G21,_xll.qlInterpolationInterpolate(BA$3,$F21,TRUE))</f>
        <v>-3.4606453644499318E-4</v>
      </c>
      <c r="BC21" s="107">
        <f>IF(AND(NOT(BA21),AND(BA$4:BA20)),MIN(EXP((BB21-$J21)*$G21),1),"")</f>
        <v>1</v>
      </c>
      <c r="BE21" s="106" t="b">
        <f>IF(AND(NOT(BA21),AND(BA$4:BA20)),TRUE,BA21)</f>
        <v>1</v>
      </c>
      <c r="BF21" s="102">
        <f>IF(AND(NOT(ISBLANK(Jumpoverwrite12)),AND(NOT(BE21),AND(BE$4:BE20))),($J21*$G21-LN(1+Jumpoverwrite12*BG$2))/$G21,_xll.qlInterpolationInterpolate(BE$3,$F21,TRUE))</f>
        <v>-3.4606453644499318E-4</v>
      </c>
      <c r="BG21" s="107" t="str">
        <f>IF(AND(NOT(BE21),AND(BE$4:BE20)),MIN(EXP((BF21-$J21)*$G21),1),"")</f>
        <v/>
      </c>
      <c r="BI21" s="106" t="b">
        <f t="shared" si="1"/>
        <v>1</v>
      </c>
      <c r="BJ21" s="102">
        <f>IF(AND(NOT(ISBLANK(jumpoverwrite13)),AND(NOT(BI21),AND(BI$4:BI20))),($J21*$G21-LN(1+jumpoverwrite13*BK$2))/$G21,_xll.qlInterpolationInterpolate(BI$3,$F21,TRUE))</f>
        <v>-3.4606453644499318E-4</v>
      </c>
      <c r="BK21" s="107" t="str">
        <f>IF(AND(NOT(BI21),AND(BI$4:BI20)),MIN(EXP((BJ21-$J21)*$G21),1),"")</f>
        <v/>
      </c>
    </row>
    <row r="22" spans="1:63" x14ac:dyDescent="0.2">
      <c r="A22" s="94" t="str">
        <v>WEURECBOISOCT15</v>
      </c>
      <c r="B22" s="27">
        <f>_xll.qlRateHelperRate($A22,InterestRatesTrigger)</f>
        <v>-5.6999999999999998E-4</v>
      </c>
      <c r="C22" s="30">
        <f>_xll.qlRateHelperEarliestDate($A22)</f>
        <v>42305</v>
      </c>
      <c r="D22" s="31">
        <f>_xll.qlRateHelperLatestDate($A22)</f>
        <v>42347</v>
      </c>
      <c r="F22" s="120">
        <f t="shared" si="0"/>
        <v>42333</v>
      </c>
      <c r="G22" s="121">
        <f>_xll.qlDayCounterYearFraction(DayCounter,D21,D22)</f>
        <v>7.7777777777777779E-2</v>
      </c>
      <c r="I22" s="138" t="b">
        <f t="shared" si="2"/>
        <v>0</v>
      </c>
      <c r="J22" s="137">
        <v>-3.6541119118195162E-4</v>
      </c>
      <c r="K22" s="111">
        <f t="shared" si="3"/>
        <v>42347</v>
      </c>
      <c r="L22" s="100"/>
      <c r="M22" s="106" t="b">
        <f>IF(AND(NOT(I22),AND(I$4:I21)),TRUE,I22)</f>
        <v>0</v>
      </c>
      <c r="N22" s="102">
        <f>IF(AND(NOT(ISBLANK(Jumpoverwrite1)),AND(NOT(M22),AND(M$4:M21))),($J22*$G22-LN(1+Jumpoverwrite1*O$2))/$G22,_xll.qlInterpolationInterpolate(M$3,$F22,TRUE))</f>
        <v>-4.1954380289610532E-4</v>
      </c>
      <c r="O22" s="107" t="str">
        <f>IF(AND(NOT(M22),AND(M$4:M21)),MIN(EXP((N22-$J22)*$G22),1),"")</f>
        <v/>
      </c>
      <c r="P22" s="109"/>
      <c r="Q22" s="106" t="b">
        <f>IF(AND(NOT(M22),AND(M$4:M21)),TRUE,M22)</f>
        <v>0</v>
      </c>
      <c r="R22" s="102">
        <f>IF(AND(NOT(ISBLANK(Jumpoverwrite2)),AND(NOT(Q22),AND(Q$4:Q21))),($J22*$G22-LN(1+Jumpoverwrite2*S$2))/$G22,_xll.qlInterpolationInterpolate(Q$3,$F22,TRUE))</f>
        <v>-4.1954380289610532E-4</v>
      </c>
      <c r="S22" s="107" t="str">
        <f>IF(AND(NOT(Q22),AND(Q$4:Q21)),MIN(EXP((R22-$J22)*$G22),1),"")</f>
        <v/>
      </c>
      <c r="T22" s="109"/>
      <c r="U22" s="106" t="b">
        <f>IF(AND(NOT(Q22),AND(Q$4:Q21)),TRUE,Q22)</f>
        <v>0</v>
      </c>
      <c r="V22" s="102">
        <f>IF(AND(NOT(ISBLANK(Jumpoverwrite3)),AND(NOT(U22),AND(U$4:U21))),($J22*$G22-LN(1+Jumpoverwrite3*W$2))/$G22,_xll.qlInterpolationInterpolate(U$3,$F22,TRUE))</f>
        <v>-4.1954380289610532E-4</v>
      </c>
      <c r="W22" s="107" t="str">
        <f>IF(AND(NOT(U22),AND(U$4:U21)),MIN(EXP((V22-$J22)*$G22),1),"")</f>
        <v/>
      </c>
      <c r="X22" s="109"/>
      <c r="Y22" s="106" t="b">
        <f>IF(AND(NOT(U22),AND(U$4:U21)),TRUE,U22)</f>
        <v>0</v>
      </c>
      <c r="Z22" s="102">
        <f>IF(AND(NOT(ISBLANK(Jumpoverwrite4)),AND(NOT(Y22),AND(Y$4:Y21))),($J22*$G22-LN(1+Jumpoverwrite4*AA$2))/$G22,_xll.qlInterpolationInterpolate(Y$3,$F22,TRUE))</f>
        <v>-4.1954380289610532E-4</v>
      </c>
      <c r="AA22" s="107" t="str">
        <f>IF(AND(NOT(Y22),AND(Y$4:Y21)),MIN(EXP((Z22-$J22)*$G22),1),"")</f>
        <v/>
      </c>
      <c r="AB22" s="109"/>
      <c r="AC22" s="106" t="b">
        <f>IF(AND(NOT(Y22),AND(Y$4:Y21)),TRUE,Y22)</f>
        <v>0</v>
      </c>
      <c r="AD22" s="102">
        <f>IF(AND(NOT(ISBLANK(Jumpoverwrite5)),AND(NOT(AC22),AND(AC$4:AC21))),($J22*$G22-LN(1+Jumpoverwrite5*AE$2))/$G22,_xll.qlInterpolationInterpolate(AC$3,$F22,TRUE))</f>
        <v>-4.1954380289610532E-4</v>
      </c>
      <c r="AE22" s="107" t="str">
        <f>IF(AND(NOT(AC22),AND(AC$4:AC21)),MIN(EXP((AD22-$J22)*$G22),1),"")</f>
        <v/>
      </c>
      <c r="AF22" s="109"/>
      <c r="AG22" s="106" t="b">
        <f>IF(AND(NOT(AC22),AND(AC$4:AC21)),TRUE,AC22)</f>
        <v>0</v>
      </c>
      <c r="AH22" s="102">
        <f>IF(AND(NOT(ISBLANK(Jumpoverwrite6)),AND(NOT(AG22),AND(AG$4:AG21))),($J22*$G22-LN(1+Jumpoverwrite6*AI$2))/$G22,_xll.qlInterpolationInterpolate(AG$3,$F22,TRUE))</f>
        <v>-4.1954380289610532E-4</v>
      </c>
      <c r="AI22" s="107" t="str">
        <f>IF(AND(NOT(AG22),AND(AG$4:AG21)),MIN(EXP((AH22-$J22)*$G22),1),"")</f>
        <v/>
      </c>
      <c r="AJ22" s="109"/>
      <c r="AK22" s="106" t="b">
        <f>IF(AND(NOT(AG22),AND(AG$4:AG21)),TRUE,AG22)</f>
        <v>0</v>
      </c>
      <c r="AL22" s="102">
        <f>IF(AND(NOT(ISBLANK(Jumpoverwrite7)),AND(NOT(AK22),AND(AK$4:AK21))),($J22*$G22-LN(1+Jumpoverwrite7*AM$2))/$G22,_xll.qlInterpolationInterpolate(AK$3,$F22,TRUE))</f>
        <v>-4.1954380289610532E-4</v>
      </c>
      <c r="AM22" s="107" t="str">
        <f>IF(AND(NOT(AK22),AND(AK$4:AK21)),MIN(EXP((AL22-$J22)*$G22),1),"")</f>
        <v/>
      </c>
      <c r="AO22" s="106" t="b">
        <f>IF(AND(NOT(AK22),AND(AK$4:AK21)),TRUE,AK22)</f>
        <v>0</v>
      </c>
      <c r="AP22" s="102">
        <f>IF(AND(NOT(ISBLANK(Jumpoverwrite8)),AND(NOT(AO22),AND(AO$4:AO21))),($J22*$G22-LN(1+Jumpoverwrite8*AQ$2))/$G22,_xll.qlInterpolationInterpolate(AO$3,$F22,TRUE))</f>
        <v>-4.1954380289610532E-4</v>
      </c>
      <c r="AQ22" s="107" t="str">
        <f>IF(AND(NOT(AO22),AND(AO$4:AO21)),MIN(EXP((AP22-$J22)*$G22),1),"")</f>
        <v/>
      </c>
      <c r="AS22" s="106" t="b">
        <f>IF(AND(NOT(AO22),AND(AO$4:AO21)),TRUE,AO22)</f>
        <v>0</v>
      </c>
      <c r="AT22" s="102">
        <f>IF(AND(NOT(ISBLANK(Jumpoverwrite9)),AND(NOT(AS22),AND(AS$4:AS21))),($J22*$G22-LN(1+Jumpoverwrite9*AU$2))/$G22,_xll.qlInterpolationInterpolate(AS$3,$F22,TRUE))</f>
        <v>-4.1954380289610532E-4</v>
      </c>
      <c r="AU22" s="107" t="str">
        <f>IF(AND(NOT(AS22),AND(AS$4:AS21)),MIN(EXP((AT22-$J22)*$G22),1),"")</f>
        <v/>
      </c>
      <c r="AW22" s="106" t="b">
        <f>IF(AND(NOT(AS22),AND(AS$4:AS21)),TRUE,AS22)</f>
        <v>0</v>
      </c>
      <c r="AX22" s="102">
        <f>IF(AND(NOT(ISBLANK(Jumpoverwrite10)),AND(NOT(AW22),AND(AW$4:AW21))),($J22*$G22-LN(1+Jumpoverwrite10*AY$2))/$G22,_xll.qlInterpolationInterpolate(AW$3,$F22,TRUE))</f>
        <v>-4.1954380289610532E-4</v>
      </c>
      <c r="AY22" s="107" t="str">
        <f>IF(AND(NOT(AW22),AND(AW$4:AW21)),MIN(EXP((AX22-$J22)*$G22),1),"")</f>
        <v/>
      </c>
      <c r="BA22" s="106" t="b">
        <f>IF(AND(NOT(AW22),AND(AW$4:AW21)),TRUE,AW22)</f>
        <v>0</v>
      </c>
      <c r="BB22" s="102">
        <f>IF(AND(NOT(ISBLANK(Jumpoverwrite11)),AND(NOT(BA22),AND(BA$4:BA21))),($J22*$G22-LN(1+Jumpoverwrite11*BC$2))/$G22,_xll.qlInterpolationInterpolate(BA$3,$F22,TRUE))</f>
        <v>-4.1954380289610532E-4</v>
      </c>
      <c r="BC22" s="107" t="str">
        <f>IF(AND(NOT(BA22),AND(BA$4:BA21)),MIN(EXP((BB22-$J22)*$G22),1),"")</f>
        <v/>
      </c>
      <c r="BE22" s="106" t="b">
        <f>IF(AND(NOT(BA22),AND(BA$4:BA21)),TRUE,BA22)</f>
        <v>0</v>
      </c>
      <c r="BF22" s="102">
        <f>IF(AND(NOT(ISBLANK(Jumpoverwrite12)),AND(NOT(BE22),AND(BE$4:BE21))),($J22*$G22-LN(1+Jumpoverwrite12*BG$2))/$G22,_xll.qlInterpolationInterpolate(BE$3,$F22,TRUE))</f>
        <v>-4.1954380289610532E-4</v>
      </c>
      <c r="BG22" s="107">
        <f>IF(AND(NOT(BE22),AND(BE$4:BE21)),MIN(EXP((BF22-$J22)*$G22),1),"")</f>
        <v>0.99999578969461889</v>
      </c>
      <c r="BI22" s="106" t="b">
        <f t="shared" si="1"/>
        <v>1</v>
      </c>
      <c r="BJ22" s="102">
        <f>IF(AND(NOT(ISBLANK(jumpoverwrite13)),AND(NOT(BI22),AND(BI$4:BI21))),($J22*$G22-LN(1+jumpoverwrite13*BK$2))/$G22,_xll.qlInterpolationInterpolate(BI$3,$F22,TRUE))</f>
        <v>-4.1954380289610532E-4</v>
      </c>
      <c r="BK22" s="107" t="str">
        <f>IF(AND(NOT(BI22),AND(BI$4:BI21)),MIN(EXP((BJ22-$J22)*$G22),1),"")</f>
        <v/>
      </c>
    </row>
    <row r="23" spans="1:63" x14ac:dyDescent="0.2">
      <c r="A23" s="94" t="str">
        <v>WEURECBOISDEC15</v>
      </c>
      <c r="B23" s="27">
        <f>_xll.qlRateHelperRate($A23,InterestRatesTrigger)</f>
        <v>-3.4000000000000002E-4</v>
      </c>
      <c r="C23" s="30">
        <f>_xll.qlRateHelperEarliestDate($A23)</f>
        <v>42347</v>
      </c>
      <c r="D23" s="31">
        <f>_xll.qlRateHelperLatestDate($A23)</f>
        <v>42395</v>
      </c>
      <c r="F23" s="120">
        <f t="shared" si="0"/>
        <v>42371</v>
      </c>
      <c r="G23" s="121">
        <f>_xll.qlDayCounterYearFraction(DayCounter,D22,D23)</f>
        <v>0.13333333333333333</v>
      </c>
      <c r="I23" s="138" t="b">
        <f t="shared" si="2"/>
        <v>0</v>
      </c>
      <c r="J23" s="137">
        <v>-3.4000770689959076E-4</v>
      </c>
      <c r="K23" s="111">
        <f t="shared" si="3"/>
        <v>42395</v>
      </c>
      <c r="L23" s="100"/>
      <c r="M23" s="106" t="b">
        <f>IF(AND(NOT(I23),AND(I$4:I22)),TRUE,I23)</f>
        <v>0</v>
      </c>
      <c r="N23" s="102">
        <f>IF(AND(NOT(ISBLANK(Jumpoverwrite1)),AND(NOT(M23),AND(M$4:M22))),($J23*$G23-LN(1+Jumpoverwrite1*O$2))/$G23,_xll.qlInterpolationInterpolate(M$3,$F23,TRUE))</f>
        <v>-5.5250628504573671E-4</v>
      </c>
      <c r="O23" s="107" t="str">
        <f>IF(AND(NOT(M23),AND(M$4:M22)),MIN(EXP((N23-$J23)*$G23),1),"")</f>
        <v/>
      </c>
      <c r="P23" s="109"/>
      <c r="Q23" s="106" t="b">
        <f>IF(AND(NOT(M23),AND(M$4:M22)),TRUE,M23)</f>
        <v>0</v>
      </c>
      <c r="R23" s="102">
        <f>IF(AND(NOT(ISBLANK(Jumpoverwrite2)),AND(NOT(Q23),AND(Q$4:Q22))),($J23*$G23-LN(1+Jumpoverwrite2*S$2))/$G23,_xll.qlInterpolationInterpolate(Q$3,$F23,TRUE))</f>
        <v>-5.5250628504573671E-4</v>
      </c>
      <c r="S23" s="107" t="str">
        <f>IF(AND(NOT(Q23),AND(Q$4:Q22)),MIN(EXP((R23-$J23)*$G23),1),"")</f>
        <v/>
      </c>
      <c r="T23" s="109"/>
      <c r="U23" s="106" t="b">
        <f>IF(AND(NOT(Q23),AND(Q$4:Q22)),TRUE,Q23)</f>
        <v>0</v>
      </c>
      <c r="V23" s="102">
        <f>IF(AND(NOT(ISBLANK(Jumpoverwrite3)),AND(NOT(U23),AND(U$4:U22))),($J23*$G23-LN(1+Jumpoverwrite3*W$2))/$G23,_xll.qlInterpolationInterpolate(U$3,$F23,TRUE))</f>
        <v>-5.5250628504573671E-4</v>
      </c>
      <c r="W23" s="107" t="str">
        <f>IF(AND(NOT(U23),AND(U$4:U22)),MIN(EXP((V23-$J23)*$G23),1),"")</f>
        <v/>
      </c>
      <c r="X23" s="109"/>
      <c r="Y23" s="106" t="b">
        <f>IF(AND(NOT(U23),AND(U$4:U22)),TRUE,U23)</f>
        <v>0</v>
      </c>
      <c r="Z23" s="102">
        <f>IF(AND(NOT(ISBLANK(Jumpoverwrite4)),AND(NOT(Y23),AND(Y$4:Y22))),($J23*$G23-LN(1+Jumpoverwrite4*AA$2))/$G23,_xll.qlInterpolationInterpolate(Y$3,$F23,TRUE))</f>
        <v>-5.5250628504573671E-4</v>
      </c>
      <c r="AA23" s="107" t="str">
        <f>IF(AND(NOT(Y23),AND(Y$4:Y22)),MIN(EXP((Z23-$J23)*$G23),1),"")</f>
        <v/>
      </c>
      <c r="AB23" s="109"/>
      <c r="AC23" s="106" t="b">
        <f>IF(AND(NOT(Y23),AND(Y$4:Y22)),TRUE,Y23)</f>
        <v>0</v>
      </c>
      <c r="AD23" s="102">
        <f>IF(AND(NOT(ISBLANK(Jumpoverwrite5)),AND(NOT(AC23),AND(AC$4:AC22))),($J23*$G23-LN(1+Jumpoverwrite5*AE$2))/$G23,_xll.qlInterpolationInterpolate(AC$3,$F23,TRUE))</f>
        <v>-5.5250628504573671E-4</v>
      </c>
      <c r="AE23" s="107" t="str">
        <f>IF(AND(NOT(AC23),AND(AC$4:AC22)),MIN(EXP((AD23-$J23)*$G23),1),"")</f>
        <v/>
      </c>
      <c r="AF23" s="109"/>
      <c r="AG23" s="106" t="b">
        <f>IF(AND(NOT(AC23),AND(AC$4:AC22)),TRUE,AC23)</f>
        <v>0</v>
      </c>
      <c r="AH23" s="102">
        <f>IF(AND(NOT(ISBLANK(Jumpoverwrite6)),AND(NOT(AG23),AND(AG$4:AG22))),($J23*$G23-LN(1+Jumpoverwrite6*AI$2))/$G23,_xll.qlInterpolationInterpolate(AG$3,$F23,TRUE))</f>
        <v>-5.5250628504573671E-4</v>
      </c>
      <c r="AI23" s="107" t="str">
        <f>IF(AND(NOT(AG23),AND(AG$4:AG22)),MIN(EXP((AH23-$J23)*$G23),1),"")</f>
        <v/>
      </c>
      <c r="AJ23" s="109"/>
      <c r="AK23" s="106" t="b">
        <f>IF(AND(NOT(AG23),AND(AG$4:AG22)),TRUE,AG23)</f>
        <v>0</v>
      </c>
      <c r="AL23" s="102">
        <f>IF(AND(NOT(ISBLANK(Jumpoverwrite7)),AND(NOT(AK23),AND(AK$4:AK22))),($J23*$G23-LN(1+Jumpoverwrite7*AM$2))/$G23,_xll.qlInterpolationInterpolate(AK$3,$F23,TRUE))</f>
        <v>-5.5250628504573671E-4</v>
      </c>
      <c r="AM23" s="107" t="str">
        <f>IF(AND(NOT(AK23),AND(AK$4:AK22)),MIN(EXP((AL23-$J23)*$G23),1),"")</f>
        <v/>
      </c>
      <c r="AO23" s="106" t="b">
        <f>IF(AND(NOT(AK23),AND(AK$4:AK22)),TRUE,AK23)</f>
        <v>0</v>
      </c>
      <c r="AP23" s="102">
        <f>IF(AND(NOT(ISBLANK(Jumpoverwrite8)),AND(NOT(AO23),AND(AO$4:AO22))),($J23*$G23-LN(1+Jumpoverwrite8*AQ$2))/$G23,_xll.qlInterpolationInterpolate(AO$3,$F23,TRUE))</f>
        <v>-5.5250628504573671E-4</v>
      </c>
      <c r="AQ23" s="107" t="str">
        <f>IF(AND(NOT(AO23),AND(AO$4:AO22)),MIN(EXP((AP23-$J23)*$G23),1),"")</f>
        <v/>
      </c>
      <c r="AS23" s="106" t="b">
        <f>IF(AND(NOT(AO23),AND(AO$4:AO22)),TRUE,AO23)</f>
        <v>0</v>
      </c>
      <c r="AT23" s="102">
        <f>IF(AND(NOT(ISBLANK(Jumpoverwrite9)),AND(NOT(AS23),AND(AS$4:AS22))),($J23*$G23-LN(1+Jumpoverwrite9*AU$2))/$G23,_xll.qlInterpolationInterpolate(AS$3,$F23,TRUE))</f>
        <v>-5.5250628504573671E-4</v>
      </c>
      <c r="AU23" s="107" t="str">
        <f>IF(AND(NOT(AS23),AND(AS$4:AS22)),MIN(EXP((AT23-$J23)*$G23),1),"")</f>
        <v/>
      </c>
      <c r="AW23" s="106" t="b">
        <f>IF(AND(NOT(AS23),AND(AS$4:AS22)),TRUE,AS23)</f>
        <v>0</v>
      </c>
      <c r="AX23" s="102">
        <f>IF(AND(NOT(ISBLANK(Jumpoverwrite10)),AND(NOT(AW23),AND(AW$4:AW22))),($J23*$G23-LN(1+Jumpoverwrite10*AY$2))/$G23,_xll.qlInterpolationInterpolate(AW$3,$F23,TRUE))</f>
        <v>-5.5250628504573671E-4</v>
      </c>
      <c r="AY23" s="107" t="str">
        <f>IF(AND(NOT(AW23),AND(AW$4:AW22)),MIN(EXP((AX23-$J23)*$G23),1),"")</f>
        <v/>
      </c>
      <c r="BA23" s="106" t="b">
        <f>IF(AND(NOT(AW23),AND(AW$4:AW22)),TRUE,AW23)</f>
        <v>0</v>
      </c>
      <c r="BB23" s="102">
        <f>IF(AND(NOT(ISBLANK(Jumpoverwrite11)),AND(NOT(BA23),AND(BA$4:BA22))),($J23*$G23-LN(1+Jumpoverwrite11*BC$2))/$G23,_xll.qlInterpolationInterpolate(BA$3,$F23,TRUE))</f>
        <v>-5.5250628504573671E-4</v>
      </c>
      <c r="BC23" s="107" t="str">
        <f>IF(AND(NOT(BA23),AND(BA$4:BA22)),MIN(EXP((BB23-$J23)*$G23),1),"")</f>
        <v/>
      </c>
      <c r="BE23" s="106" t="b">
        <f>IF(AND(NOT(BA23),AND(BA$4:BA22)),TRUE,BA23)</f>
        <v>0</v>
      </c>
      <c r="BF23" s="102">
        <f>IF(AND(NOT(ISBLANK(Jumpoverwrite12)),AND(NOT(BE23),AND(BE$4:BE22))),($J23*$G23-LN(1+Jumpoverwrite12*BG$2))/$G23,_xll.qlInterpolationInterpolate(BE$3,$F23,TRUE))</f>
        <v>-5.5250628504573671E-4</v>
      </c>
      <c r="BG23" s="107" t="str">
        <f>IF(AND(NOT(BE23),AND(BE$4:BE22)),MIN(EXP((BF23-$J23)*$G23),1),"")</f>
        <v/>
      </c>
      <c r="BI23" s="106" t="b">
        <f t="shared" si="1"/>
        <v>0</v>
      </c>
      <c r="BJ23" s="102">
        <f>IF(AND(NOT(ISBLANK(jumpoverwrite13)),AND(NOT(BI23),AND(BI$4:BI22))),($J23*$G23-LN(1+jumpoverwrite13*BK$2))/$G23,_xll.qlInterpolationInterpolate(BI$3,$F23,TRUE))</f>
        <v>-5.5250628504573682E-4</v>
      </c>
      <c r="BK23" s="107">
        <f>IF(AND(NOT(BI23),AND(BI$4:BI22)),MIN(EXP((BJ23-$J23)*$G23),1),"")</f>
        <v>0.99997166725762687</v>
      </c>
    </row>
    <row r="24" spans="1:63" x14ac:dyDescent="0.2">
      <c r="A24" s="94" t="str">
        <v>WEUREON15M</v>
      </c>
      <c r="B24" s="27">
        <f>_xll.qlRateHelperRate($A24,InterestRatesTrigger)</f>
        <v>-4.2999999999999999E-4</v>
      </c>
      <c r="C24" s="30">
        <f>_xll.qlRateHelperEarliestDate($A24)</f>
        <v>41984</v>
      </c>
      <c r="D24" s="31">
        <f>_xll.qlRateHelperLatestDate($A24)</f>
        <v>42440</v>
      </c>
      <c r="F24" s="120">
        <f t="shared" si="0"/>
        <v>42417.5</v>
      </c>
      <c r="G24" s="121">
        <f>_xll.qlDayCounterYearFraction(DayCounter,D23,D24)</f>
        <v>0.125</v>
      </c>
      <c r="I24" s="138" t="b">
        <f t="shared" si="2"/>
        <v>1</v>
      </c>
      <c r="J24" s="137">
        <v>-7.1521037504462793E-4</v>
      </c>
      <c r="K24" s="111">
        <f t="shared" si="3"/>
        <v>42440</v>
      </c>
      <c r="L24" s="100"/>
      <c r="M24" s="106" t="b">
        <f>IF(AND(NOT(I24),AND(I$4:I23)),TRUE,I24)</f>
        <v>1</v>
      </c>
      <c r="N24" s="102">
        <f>IF(AND(NOT(ISBLANK(Jumpoverwrite1)),AND(NOT(M24),AND(M$4:M23))),($J24*$G24-LN(1+Jumpoverwrite1*O$2))/$G24,_xll.qlInterpolationInterpolate(M$3,$F24,TRUE))</f>
        <v>-7.1521037504462793E-4</v>
      </c>
      <c r="O24" s="107" t="str">
        <f>IF(AND(NOT(M24),AND(M$4:M23)),MIN(EXP((N24-$J24)*$G24),1),"")</f>
        <v/>
      </c>
      <c r="P24" s="109"/>
      <c r="Q24" s="106" t="b">
        <f>IF(AND(NOT(M24),AND(M$4:M23)),TRUE,M24)</f>
        <v>1</v>
      </c>
      <c r="R24" s="102">
        <f>IF(AND(NOT(ISBLANK(Jumpoverwrite2)),AND(NOT(Q24),AND(Q$4:Q23))),($J24*$G24-LN(1+Jumpoverwrite2*S$2))/$G24,_xll.qlInterpolationInterpolate(Q$3,$F24,TRUE))</f>
        <v>-7.1521037504462793E-4</v>
      </c>
      <c r="S24" s="107" t="str">
        <f>IF(AND(NOT(Q24),AND(Q$4:Q23)),MIN(EXP((R24-$J24)*$G24),1),"")</f>
        <v/>
      </c>
      <c r="T24" s="109"/>
      <c r="U24" s="106" t="b">
        <f>IF(AND(NOT(Q24),AND(Q$4:Q23)),TRUE,Q24)</f>
        <v>1</v>
      </c>
      <c r="V24" s="102">
        <f>IF(AND(NOT(ISBLANK(Jumpoverwrite3)),AND(NOT(U24),AND(U$4:U23))),($J24*$G24-LN(1+Jumpoverwrite3*W$2))/$G24,_xll.qlInterpolationInterpolate(U$3,$F24,TRUE))</f>
        <v>-7.1521037504462793E-4</v>
      </c>
      <c r="W24" s="107" t="str">
        <f>IF(AND(NOT(U24),AND(U$4:U23)),MIN(EXP((V24-$J24)*$G24),1),"")</f>
        <v/>
      </c>
      <c r="X24" s="109"/>
      <c r="Y24" s="106" t="b">
        <f>IF(AND(NOT(U24),AND(U$4:U23)),TRUE,U24)</f>
        <v>1</v>
      </c>
      <c r="Z24" s="102">
        <f>IF(AND(NOT(ISBLANK(Jumpoverwrite4)),AND(NOT(Y24),AND(Y$4:Y23))),($J24*$G24-LN(1+Jumpoverwrite4*AA$2))/$G24,_xll.qlInterpolationInterpolate(Y$3,$F24,TRUE))</f>
        <v>-7.1521037504462793E-4</v>
      </c>
      <c r="AA24" s="107" t="str">
        <f>IF(AND(NOT(Y24),AND(Y$4:Y23)),MIN(EXP((Z24-$J24)*$G24),1),"")</f>
        <v/>
      </c>
      <c r="AB24" s="109"/>
      <c r="AC24" s="106" t="b">
        <f>IF(AND(NOT(Y24),AND(Y$4:Y23)),TRUE,Y24)</f>
        <v>1</v>
      </c>
      <c r="AD24" s="102">
        <f>IF(AND(NOT(ISBLANK(Jumpoverwrite5)),AND(NOT(AC24),AND(AC$4:AC23))),($J24*$G24-LN(1+Jumpoverwrite5*AE$2))/$G24,_xll.qlInterpolationInterpolate(AC$3,$F24,TRUE))</f>
        <v>-7.1521037504462793E-4</v>
      </c>
      <c r="AE24" s="107" t="str">
        <f>IF(AND(NOT(AC24),AND(AC$4:AC23)),MIN(EXP((AD24-$J24)*$G24),1),"")</f>
        <v/>
      </c>
      <c r="AF24" s="109"/>
      <c r="AG24" s="106" t="b">
        <f>IF(AND(NOT(AC24),AND(AC$4:AC23)),TRUE,AC24)</f>
        <v>1</v>
      </c>
      <c r="AH24" s="102">
        <f>IF(AND(NOT(ISBLANK(Jumpoverwrite6)),AND(NOT(AG24),AND(AG$4:AG23))),($J24*$G24-LN(1+Jumpoverwrite6*AI$2))/$G24,_xll.qlInterpolationInterpolate(AG$3,$F24,TRUE))</f>
        <v>-7.1521037504462793E-4</v>
      </c>
      <c r="AI24" s="107" t="str">
        <f>IF(AND(NOT(AG24),AND(AG$4:AG23)),MIN(EXP((AH24-$J24)*$G24),1),"")</f>
        <v/>
      </c>
      <c r="AJ24" s="109"/>
      <c r="AK24" s="106" t="b">
        <f>IF(AND(NOT(AG24),AND(AG$4:AG23)),TRUE,AG24)</f>
        <v>1</v>
      </c>
      <c r="AL24" s="102">
        <f>IF(AND(NOT(ISBLANK(Jumpoverwrite7)),AND(NOT(AK24),AND(AK$4:AK23))),($J24*$G24-LN(1+Jumpoverwrite7*AM$2))/$G24,_xll.qlInterpolationInterpolate(AK$3,$F24,TRUE))</f>
        <v>-7.1521037504462793E-4</v>
      </c>
      <c r="AM24" s="107" t="str">
        <f>IF(AND(NOT(AK24),AND(AK$4:AK23)),MIN(EXP((AL24-$J24)*$G24),1),"")</f>
        <v/>
      </c>
      <c r="AO24" s="106" t="b">
        <f>IF(AND(NOT(AK24),AND(AK$4:AK23)),TRUE,AK24)</f>
        <v>1</v>
      </c>
      <c r="AP24" s="102">
        <f>IF(AND(NOT(ISBLANK(Jumpoverwrite8)),AND(NOT(AO24),AND(AO$4:AO23))),($J24*$G24-LN(1+Jumpoverwrite8*AQ$2))/$G24,_xll.qlInterpolationInterpolate(AO$3,$F24,TRUE))</f>
        <v>-7.1521037504462793E-4</v>
      </c>
      <c r="AQ24" s="107" t="str">
        <f>IF(AND(NOT(AO24),AND(AO$4:AO23)),MIN(EXP((AP24-$J24)*$G24),1),"")</f>
        <v/>
      </c>
      <c r="AS24" s="106" t="b">
        <f>IF(AND(NOT(AO24),AND(AO$4:AO23)),TRUE,AO24)</f>
        <v>1</v>
      </c>
      <c r="AT24" s="102">
        <f>IF(AND(NOT(ISBLANK(Jumpoverwrite9)),AND(NOT(AS24),AND(AS$4:AS23))),($J24*$G24-LN(1+Jumpoverwrite9*AU$2))/$G24,_xll.qlInterpolationInterpolate(AS$3,$F24,TRUE))</f>
        <v>-7.1521037504462793E-4</v>
      </c>
      <c r="AU24" s="107" t="str">
        <f>IF(AND(NOT(AS24),AND(AS$4:AS23)),MIN(EXP((AT24-$J24)*$G24),1),"")</f>
        <v/>
      </c>
      <c r="AW24" s="106" t="b">
        <f>IF(AND(NOT(AS24),AND(AS$4:AS23)),TRUE,AS24)</f>
        <v>1</v>
      </c>
      <c r="AX24" s="102">
        <f>IF(AND(NOT(ISBLANK(Jumpoverwrite10)),AND(NOT(AW24),AND(AW$4:AW23))),($J24*$G24-LN(1+Jumpoverwrite10*AY$2))/$G24,_xll.qlInterpolationInterpolate(AW$3,$F24,TRUE))</f>
        <v>-7.1521037504462793E-4</v>
      </c>
      <c r="AY24" s="107" t="str">
        <f>IF(AND(NOT(AW24),AND(AW$4:AW23)),MIN(EXP((AX24-$J24)*$G24),1),"")</f>
        <v/>
      </c>
      <c r="BA24" s="106" t="b">
        <f>IF(AND(NOT(AW24),AND(AW$4:AW23)),TRUE,AW24)</f>
        <v>1</v>
      </c>
      <c r="BB24" s="102">
        <f>IF(AND(NOT(ISBLANK(Jumpoverwrite11)),AND(NOT(BA24),AND(BA$4:BA23))),($J24*$G24-LN(1+Jumpoverwrite11*BC$2))/$G24,_xll.qlInterpolationInterpolate(BA$3,$F24,TRUE))</f>
        <v>-7.1521037504462793E-4</v>
      </c>
      <c r="BC24" s="107" t="str">
        <f>IF(AND(NOT(BA24),AND(BA$4:BA23)),MIN(EXP((BB24-$J24)*$G24),1),"")</f>
        <v/>
      </c>
      <c r="BE24" s="106" t="b">
        <f>IF(AND(NOT(BA24),AND(BA$4:BA23)),TRUE,BA24)</f>
        <v>1</v>
      </c>
      <c r="BF24" s="102">
        <f>IF(AND(NOT(ISBLANK(Jumpoverwrite12)),AND(NOT(BE24),AND(BE$4:BE23))),($J24*$G24-LN(1+Jumpoverwrite12*BG$2))/$G24,_xll.qlInterpolationInterpolate(BE$3,$F24,TRUE))</f>
        <v>-7.1521037504462793E-4</v>
      </c>
      <c r="BG24" s="107" t="str">
        <f>IF(AND(NOT(BE24),AND(BE$4:BE23)),MIN(EXP((BF24-$J24)*$G24),1),"")</f>
        <v/>
      </c>
      <c r="BI24" s="106" t="b">
        <f t="shared" si="1"/>
        <v>0</v>
      </c>
      <c r="BJ24" s="102">
        <f>IF(AND(NOT(ISBLANK(jumpoverwrite13)),AND(NOT(BI24),AND(BI$4:BI23))),($J24*$G24-LN(1+jumpoverwrite13*BK$2))/$G24,_xll.qlInterpolationInterpolate(BI$3,$F24,TRUE))</f>
        <v>-7.1521037504462793E-4</v>
      </c>
      <c r="BK24" s="107" t="str">
        <f>IF(AND(NOT(BI24),AND(BI$4:BI23)),MIN(EXP((BJ24-$J24)*$G24),1),"")</f>
        <v/>
      </c>
    </row>
    <row r="25" spans="1:63" x14ac:dyDescent="0.2">
      <c r="A25" s="94" t="str">
        <v>WEUREON18M</v>
      </c>
      <c r="B25" s="27">
        <f>_xll.qlRateHelperRate($A25,InterestRatesTrigger)</f>
        <v>-4.0999999999999994E-4</v>
      </c>
      <c r="C25" s="30">
        <f>_xll.qlRateHelperEarliestDate($A25)</f>
        <v>41984</v>
      </c>
      <c r="D25" s="31">
        <f>_xll.qlRateHelperLatestDate($A25)</f>
        <v>42534</v>
      </c>
      <c r="F25" s="120">
        <f t="shared" si="0"/>
        <v>42487</v>
      </c>
      <c r="G25" s="121">
        <f>_xll.qlDayCounterYearFraction(DayCounter,D24,D25)</f>
        <v>0.26111111111111113</v>
      </c>
      <c r="I25" s="138" t="b">
        <f t="shared" si="2"/>
        <v>1</v>
      </c>
      <c r="J25" s="137">
        <v>-3.1304220427862313E-4</v>
      </c>
      <c r="K25" s="111">
        <f t="shared" si="3"/>
        <v>42534</v>
      </c>
      <c r="L25" s="100"/>
      <c r="M25" s="106" t="b">
        <f>IF(AND(NOT(I25),AND(I$4:I24)),TRUE,I25)</f>
        <v>1</v>
      </c>
      <c r="N25" s="102">
        <f>IF(AND(NOT(ISBLANK(Jumpoverwrite1)),AND(NOT(M25),AND(M$4:M24))),($J25*$G25-LN(1+Jumpoverwrite1*O$2))/$G25,_xll.qlInterpolationInterpolate(M$3,$F25,TRUE))</f>
        <v>-3.1304220427862313E-4</v>
      </c>
      <c r="O25" s="107" t="str">
        <f>IF(AND(NOT(M25),AND(M$4:M24)),MIN(EXP((N25-$J25)*$G25),1),"")</f>
        <v/>
      </c>
      <c r="P25" s="109"/>
      <c r="Q25" s="106" t="b">
        <f>IF(AND(NOT(M25),AND(M$4:M24)),TRUE,M25)</f>
        <v>1</v>
      </c>
      <c r="R25" s="102">
        <f>IF(AND(NOT(ISBLANK(Jumpoverwrite2)),AND(NOT(Q25),AND(Q$4:Q24))),($J25*$G25-LN(1+Jumpoverwrite2*S$2))/$G25,_xll.qlInterpolationInterpolate(Q$3,$F25,TRUE))</f>
        <v>-3.1304220427862313E-4</v>
      </c>
      <c r="S25" s="107" t="str">
        <f>IF(AND(NOT(Q25),AND(Q$4:Q24)),MIN(EXP((R25-$J25)*$G25),1),"")</f>
        <v/>
      </c>
      <c r="T25" s="109"/>
      <c r="U25" s="106" t="b">
        <f>IF(AND(NOT(Q25),AND(Q$4:Q24)),TRUE,Q25)</f>
        <v>1</v>
      </c>
      <c r="V25" s="102">
        <f>IF(AND(NOT(ISBLANK(Jumpoverwrite3)),AND(NOT(U25),AND(U$4:U24))),($J25*$G25-LN(1+Jumpoverwrite3*W$2))/$G25,_xll.qlInterpolationInterpolate(U$3,$F25,TRUE))</f>
        <v>-3.1304220427862313E-4</v>
      </c>
      <c r="W25" s="107" t="str">
        <f>IF(AND(NOT(U25),AND(U$4:U24)),MIN(EXP((V25-$J25)*$G25),1),"")</f>
        <v/>
      </c>
      <c r="X25" s="109"/>
      <c r="Y25" s="106" t="b">
        <f>IF(AND(NOT(U25),AND(U$4:U24)),TRUE,U25)</f>
        <v>1</v>
      </c>
      <c r="Z25" s="102">
        <f>IF(AND(NOT(ISBLANK(Jumpoverwrite4)),AND(NOT(Y25),AND(Y$4:Y24))),($J25*$G25-LN(1+Jumpoverwrite4*AA$2))/$G25,_xll.qlInterpolationInterpolate(Y$3,$F25,TRUE))</f>
        <v>-3.1304220427862313E-4</v>
      </c>
      <c r="AA25" s="107" t="str">
        <f>IF(AND(NOT(Y25),AND(Y$4:Y24)),MIN(EXP((Z25-$J25)*$G25),1),"")</f>
        <v/>
      </c>
      <c r="AB25" s="109"/>
      <c r="AC25" s="106" t="b">
        <f>IF(AND(NOT(Y25),AND(Y$4:Y24)),TRUE,Y25)</f>
        <v>1</v>
      </c>
      <c r="AD25" s="102">
        <f>IF(AND(NOT(ISBLANK(Jumpoverwrite5)),AND(NOT(AC25),AND(AC$4:AC24))),($J25*$G25-LN(1+Jumpoverwrite5*AE$2))/$G25,_xll.qlInterpolationInterpolate(AC$3,$F25,TRUE))</f>
        <v>-3.1304220427862313E-4</v>
      </c>
      <c r="AE25" s="107" t="str">
        <f>IF(AND(NOT(AC25),AND(AC$4:AC24)),MIN(EXP((AD25-$J25)*$G25),1),"")</f>
        <v/>
      </c>
      <c r="AF25" s="109"/>
      <c r="AG25" s="106" t="b">
        <f>IF(AND(NOT(AC25),AND(AC$4:AC24)),TRUE,AC25)</f>
        <v>1</v>
      </c>
      <c r="AH25" s="102">
        <f>IF(AND(NOT(ISBLANK(Jumpoverwrite6)),AND(NOT(AG25),AND(AG$4:AG24))),($J25*$G25-LN(1+Jumpoverwrite6*AI$2))/$G25,_xll.qlInterpolationInterpolate(AG$3,$F25,TRUE))</f>
        <v>-3.1304220427862313E-4</v>
      </c>
      <c r="AI25" s="107" t="str">
        <f>IF(AND(NOT(AG25),AND(AG$4:AG24)),MIN(EXP((AH25-$J25)*$G25),1),"")</f>
        <v/>
      </c>
      <c r="AJ25" s="109"/>
      <c r="AK25" s="106" t="b">
        <f>IF(AND(NOT(AG25),AND(AG$4:AG24)),TRUE,AG25)</f>
        <v>1</v>
      </c>
      <c r="AL25" s="102">
        <f>IF(AND(NOT(ISBLANK(Jumpoverwrite7)),AND(NOT(AK25),AND(AK$4:AK24))),($J25*$G25-LN(1+Jumpoverwrite7*AM$2))/$G25,_xll.qlInterpolationInterpolate(AK$3,$F25,TRUE))</f>
        <v>-3.1304220427862313E-4</v>
      </c>
      <c r="AM25" s="107" t="str">
        <f>IF(AND(NOT(AK25),AND(AK$4:AK24)),MIN(EXP((AL25-$J25)*$G25),1),"")</f>
        <v/>
      </c>
      <c r="AO25" s="106" t="b">
        <f>IF(AND(NOT(AK25),AND(AK$4:AK24)),TRUE,AK25)</f>
        <v>1</v>
      </c>
      <c r="AP25" s="102">
        <f>IF(AND(NOT(ISBLANK(Jumpoverwrite8)),AND(NOT(AO25),AND(AO$4:AO24))),($J25*$G25-LN(1+Jumpoverwrite8*AQ$2))/$G25,_xll.qlInterpolationInterpolate(AO$3,$F25,TRUE))</f>
        <v>-3.1304220427862313E-4</v>
      </c>
      <c r="AQ25" s="107" t="str">
        <f>IF(AND(NOT(AO25),AND(AO$4:AO24)),MIN(EXP((AP25-$J25)*$G25),1),"")</f>
        <v/>
      </c>
      <c r="AS25" s="106" t="b">
        <f>IF(AND(NOT(AO25),AND(AO$4:AO24)),TRUE,AO25)</f>
        <v>1</v>
      </c>
      <c r="AT25" s="102">
        <f>IF(AND(NOT(ISBLANK(Jumpoverwrite9)),AND(NOT(AS25),AND(AS$4:AS24))),($J25*$G25-LN(1+Jumpoverwrite9*AU$2))/$G25,_xll.qlInterpolationInterpolate(AS$3,$F25,TRUE))</f>
        <v>-3.1304220427862313E-4</v>
      </c>
      <c r="AU25" s="107" t="str">
        <f>IF(AND(NOT(AS25),AND(AS$4:AS24)),MIN(EXP((AT25-$J25)*$G25),1),"")</f>
        <v/>
      </c>
      <c r="AW25" s="106" t="b">
        <f>IF(AND(NOT(AS25),AND(AS$4:AS24)),TRUE,AS25)</f>
        <v>1</v>
      </c>
      <c r="AX25" s="102">
        <f>IF(AND(NOT(ISBLANK(Jumpoverwrite10)),AND(NOT(AW25),AND(AW$4:AW24))),($J25*$G25-LN(1+Jumpoverwrite10*AY$2))/$G25,_xll.qlInterpolationInterpolate(AW$3,$F25,TRUE))</f>
        <v>-3.1304220427862313E-4</v>
      </c>
      <c r="AY25" s="107" t="str">
        <f>IF(AND(NOT(AW25),AND(AW$4:AW24)),MIN(EXP((AX25-$J25)*$G25),1),"")</f>
        <v/>
      </c>
      <c r="BA25" s="106" t="b">
        <f>IF(AND(NOT(AW25),AND(AW$4:AW24)),TRUE,AW25)</f>
        <v>1</v>
      </c>
      <c r="BB25" s="102">
        <f>IF(AND(NOT(ISBLANK(Jumpoverwrite11)),AND(NOT(BA25),AND(BA$4:BA24))),($J25*$G25-LN(1+Jumpoverwrite11*BC$2))/$G25,_xll.qlInterpolationInterpolate(BA$3,$F25,TRUE))</f>
        <v>-3.1304220427862313E-4</v>
      </c>
      <c r="BC25" s="107" t="str">
        <f>IF(AND(NOT(BA25),AND(BA$4:BA24)),MIN(EXP((BB25-$J25)*$G25),1),"")</f>
        <v/>
      </c>
      <c r="BE25" s="106" t="b">
        <f>IF(AND(NOT(BA25),AND(BA$4:BA24)),TRUE,BA25)</f>
        <v>1</v>
      </c>
      <c r="BF25" s="102">
        <f>IF(AND(NOT(ISBLANK(Jumpoverwrite12)),AND(NOT(BE25),AND(BE$4:BE24))),($J25*$G25-LN(1+Jumpoverwrite12*BG$2))/$G25,_xll.qlInterpolationInterpolate(BE$3,$F25,TRUE))</f>
        <v>-3.1304220427862313E-4</v>
      </c>
      <c r="BG25" s="107" t="str">
        <f>IF(AND(NOT(BE25),AND(BE$4:BE24)),MIN(EXP((BF25-$J25)*$G25),1),"")</f>
        <v/>
      </c>
      <c r="BI25" s="106" t="b">
        <f t="shared" si="1"/>
        <v>0</v>
      </c>
      <c r="BJ25" s="102">
        <f>IF(AND(NOT(ISBLANK(jumpoverwrite13)),AND(NOT(BI25),AND(BI$4:BI24))),($J25*$G25-LN(1+jumpoverwrite13*BK$2))/$G25,_xll.qlInterpolationInterpolate(BI$3,$F25,TRUE))</f>
        <v>-9.5839175687092775E-4</v>
      </c>
      <c r="BK25" s="107" t="str">
        <f>IF(AND(NOT(BI25),AND(BI$4:BI24)),MIN(EXP((BJ25-$J25)*$G25),1),"")</f>
        <v/>
      </c>
    </row>
    <row r="26" spans="1:63" x14ac:dyDescent="0.2">
      <c r="A26" s="94" t="str">
        <v>WEUREON21M</v>
      </c>
      <c r="B26" s="27">
        <f>_xll.qlRateHelperRate($A26,InterestRatesTrigger)</f>
        <v>-3.7999999999999997E-4</v>
      </c>
      <c r="C26" s="30">
        <f>_xll.qlRateHelperEarliestDate($A26)</f>
        <v>41984</v>
      </c>
      <c r="D26" s="31">
        <f>_xll.qlRateHelperLatestDate($A26)</f>
        <v>42625</v>
      </c>
      <c r="F26" s="120">
        <f t="shared" si="0"/>
        <v>42579.5</v>
      </c>
      <c r="G26" s="121">
        <f>_xll.qlDayCounterYearFraction(DayCounter,D25,D26)</f>
        <v>0.25277777777777777</v>
      </c>
      <c r="I26" s="138" t="b">
        <f t="shared" si="2"/>
        <v>1</v>
      </c>
      <c r="J26" s="137">
        <v>-1.9876005065665034E-4</v>
      </c>
      <c r="K26" s="111">
        <f t="shared" si="3"/>
        <v>42625</v>
      </c>
      <c r="L26" s="100"/>
      <c r="M26" s="106" t="b">
        <f>IF(AND(NOT(I26),AND(I$4:I25)),TRUE,I26)</f>
        <v>1</v>
      </c>
      <c r="N26" s="102">
        <f>IF(AND(NOT(ISBLANK(Jumpoverwrite1)),AND(NOT(M26),AND(M$4:M25))),($J26*$G26-LN(1+Jumpoverwrite1*O$2))/$G26,_xll.qlInterpolationInterpolate(M$3,$F26,TRUE))</f>
        <v>-1.9876005065665034E-4</v>
      </c>
      <c r="O26" s="107" t="str">
        <f>IF(AND(NOT(M26),AND(M$4:M25)),MIN(EXP((N26-$J26)*$G26),1),"")</f>
        <v/>
      </c>
      <c r="P26" s="109"/>
      <c r="Q26" s="106" t="b">
        <f>IF(AND(NOT(M26),AND(M$4:M25)),TRUE,M26)</f>
        <v>1</v>
      </c>
      <c r="R26" s="102">
        <f>IF(AND(NOT(ISBLANK(Jumpoverwrite2)),AND(NOT(Q26),AND(Q$4:Q25))),($J26*$G26-LN(1+Jumpoverwrite2*S$2))/$G26,_xll.qlInterpolationInterpolate(Q$3,$F26,TRUE))</f>
        <v>-1.9876005065665034E-4</v>
      </c>
      <c r="S26" s="107" t="str">
        <f>IF(AND(NOT(Q26),AND(Q$4:Q25)),MIN(EXP((R26-$J26)*$G26),1),"")</f>
        <v/>
      </c>
      <c r="T26" s="109"/>
      <c r="U26" s="106" t="b">
        <f>IF(AND(NOT(Q26),AND(Q$4:Q25)),TRUE,Q26)</f>
        <v>1</v>
      </c>
      <c r="V26" s="102">
        <f>IF(AND(NOT(ISBLANK(Jumpoverwrite3)),AND(NOT(U26),AND(U$4:U25))),($J26*$G26-LN(1+Jumpoverwrite3*W$2))/$G26,_xll.qlInterpolationInterpolate(U$3,$F26,TRUE))</f>
        <v>-1.9876005065665034E-4</v>
      </c>
      <c r="W26" s="107" t="str">
        <f>IF(AND(NOT(U26),AND(U$4:U25)),MIN(EXP((V26-$J26)*$G26),1),"")</f>
        <v/>
      </c>
      <c r="X26" s="109"/>
      <c r="Y26" s="106" t="b">
        <f>IF(AND(NOT(U26),AND(U$4:U25)),TRUE,U26)</f>
        <v>1</v>
      </c>
      <c r="Z26" s="102">
        <f>IF(AND(NOT(ISBLANK(Jumpoverwrite4)),AND(NOT(Y26),AND(Y$4:Y25))),($J26*$G26-LN(1+Jumpoverwrite4*AA$2))/$G26,_xll.qlInterpolationInterpolate(Y$3,$F26,TRUE))</f>
        <v>-1.9876005065665034E-4</v>
      </c>
      <c r="AA26" s="107" t="str">
        <f>IF(AND(NOT(Y26),AND(Y$4:Y25)),MIN(EXP((Z26-$J26)*$G26),1),"")</f>
        <v/>
      </c>
      <c r="AB26" s="109"/>
      <c r="AC26" s="106" t="b">
        <f>IF(AND(NOT(Y26),AND(Y$4:Y25)),TRUE,Y26)</f>
        <v>1</v>
      </c>
      <c r="AD26" s="102">
        <f>IF(AND(NOT(ISBLANK(Jumpoverwrite5)),AND(NOT(AC26),AND(AC$4:AC25))),($J26*$G26-LN(1+Jumpoverwrite5*AE$2))/$G26,_xll.qlInterpolationInterpolate(AC$3,$F26,TRUE))</f>
        <v>-1.9876005065665034E-4</v>
      </c>
      <c r="AE26" s="107" t="str">
        <f>IF(AND(NOT(AC26),AND(AC$4:AC25)),MIN(EXP((AD26-$J26)*$G26),1),"")</f>
        <v/>
      </c>
      <c r="AF26" s="109"/>
      <c r="AG26" s="106" t="b">
        <f>IF(AND(NOT(AC26),AND(AC$4:AC25)),TRUE,AC26)</f>
        <v>1</v>
      </c>
      <c r="AH26" s="102">
        <f>IF(AND(NOT(ISBLANK(Jumpoverwrite6)),AND(NOT(AG26),AND(AG$4:AG25))),($J26*$G26-LN(1+Jumpoverwrite6*AI$2))/$G26,_xll.qlInterpolationInterpolate(AG$3,$F26,TRUE))</f>
        <v>-1.9876005065665034E-4</v>
      </c>
      <c r="AI26" s="107" t="str">
        <f>IF(AND(NOT(AG26),AND(AG$4:AG25)),MIN(EXP((AH26-$J26)*$G26),1),"")</f>
        <v/>
      </c>
      <c r="AJ26" s="109"/>
      <c r="AK26" s="106" t="b">
        <f>IF(AND(NOT(AG26),AND(AG$4:AG25)),TRUE,AG26)</f>
        <v>1</v>
      </c>
      <c r="AL26" s="102">
        <f>IF(AND(NOT(ISBLANK(Jumpoverwrite7)),AND(NOT(AK26),AND(AK$4:AK25))),($J26*$G26-LN(1+Jumpoverwrite7*AM$2))/$G26,_xll.qlInterpolationInterpolate(AK$3,$F26,TRUE))</f>
        <v>-1.9876005065665034E-4</v>
      </c>
      <c r="AM26" s="107" t="str">
        <f>IF(AND(NOT(AK26),AND(AK$4:AK25)),MIN(EXP((AL26-$J26)*$G26),1),"")</f>
        <v/>
      </c>
      <c r="AO26" s="106" t="b">
        <f>IF(AND(NOT(AK26),AND(AK$4:AK25)),TRUE,AK26)</f>
        <v>1</v>
      </c>
      <c r="AP26" s="102">
        <f>IF(AND(NOT(ISBLANK(Jumpoverwrite8)),AND(NOT(AO26),AND(AO$4:AO25))),($J26*$G26-LN(1+Jumpoverwrite8*AQ$2))/$G26,_xll.qlInterpolationInterpolate(AO$3,$F26,TRUE))</f>
        <v>-1.9876005065665034E-4</v>
      </c>
      <c r="AQ26" s="107" t="str">
        <f>IF(AND(NOT(AO26),AND(AO$4:AO25)),MIN(EXP((AP26-$J26)*$G26),1),"")</f>
        <v/>
      </c>
      <c r="AS26" s="106" t="b">
        <f>IF(AND(NOT(AO26),AND(AO$4:AO25)),TRUE,AO26)</f>
        <v>1</v>
      </c>
      <c r="AT26" s="102">
        <f>IF(AND(NOT(ISBLANK(Jumpoverwrite9)),AND(NOT(AS26),AND(AS$4:AS25))),($J26*$G26-LN(1+Jumpoverwrite9*AU$2))/$G26,_xll.qlInterpolationInterpolate(AS$3,$F26,TRUE))</f>
        <v>-1.9876005065665034E-4</v>
      </c>
      <c r="AU26" s="107" t="str">
        <f>IF(AND(NOT(AS26),AND(AS$4:AS25)),MIN(EXP((AT26-$J26)*$G26),1),"")</f>
        <v/>
      </c>
      <c r="AW26" s="106" t="b">
        <f>IF(AND(NOT(AS26),AND(AS$4:AS25)),TRUE,AS26)</f>
        <v>1</v>
      </c>
      <c r="AX26" s="102">
        <f>IF(AND(NOT(ISBLANK(Jumpoverwrite10)),AND(NOT(AW26),AND(AW$4:AW25))),($J26*$G26-LN(1+Jumpoverwrite10*AY$2))/$G26,_xll.qlInterpolationInterpolate(AW$3,$F26,TRUE))</f>
        <v>-1.9876005065665034E-4</v>
      </c>
      <c r="AY26" s="107" t="str">
        <f>IF(AND(NOT(AW26),AND(AW$4:AW25)),MIN(EXP((AX26-$J26)*$G26),1),"")</f>
        <v/>
      </c>
      <c r="BA26" s="106" t="b">
        <f>IF(AND(NOT(AW26),AND(AW$4:AW25)),TRUE,AW26)</f>
        <v>1</v>
      </c>
      <c r="BB26" s="102">
        <f>IF(AND(NOT(ISBLANK(Jumpoverwrite11)),AND(NOT(BA26),AND(BA$4:BA25))),($J26*$G26-LN(1+Jumpoverwrite11*BC$2))/$G26,_xll.qlInterpolationInterpolate(BA$3,$F26,TRUE))</f>
        <v>-1.9876005065665034E-4</v>
      </c>
      <c r="BC26" s="107" t="str">
        <f>IF(AND(NOT(BA26),AND(BA$4:BA25)),MIN(EXP((BB26-$J26)*$G26),1),"")</f>
        <v/>
      </c>
      <c r="BE26" s="106" t="b">
        <f>IF(AND(NOT(BA26),AND(BA$4:BA25)),TRUE,BA26)</f>
        <v>1</v>
      </c>
      <c r="BF26" s="102">
        <f>IF(AND(NOT(ISBLANK(Jumpoverwrite12)),AND(NOT(BE26),AND(BE$4:BE25))),($J26*$G26-LN(1+Jumpoverwrite12*BG$2))/$G26,_xll.qlInterpolationInterpolate(BE$3,$F26,TRUE))</f>
        <v>-1.9876005065665034E-4</v>
      </c>
      <c r="BG26" s="107" t="str">
        <f>IF(AND(NOT(BE26),AND(BE$4:BE25)),MIN(EXP((BF26-$J26)*$G26),1),"")</f>
        <v/>
      </c>
      <c r="BI26" s="106" t="b">
        <f t="shared" si="1"/>
        <v>0</v>
      </c>
      <c r="BJ26" s="102">
        <f>IF(AND(NOT(ISBLANK(jumpoverwrite13)),AND(NOT(BI26),AND(BI$4:BI25))),($J26*$G26-LN(1+jumpoverwrite13*BK$2))/$G26,_xll.qlInterpolationInterpolate(BI$3,$F26,TRUE))</f>
        <v>-1.282050430524636E-3</v>
      </c>
      <c r="BK26" s="107" t="str">
        <f>IF(AND(NOT(BI26),AND(BI$4:BI25)),MIN(EXP((BJ26-$J26)*$G26),1),"")</f>
        <v/>
      </c>
    </row>
    <row r="27" spans="1:63" x14ac:dyDescent="0.2">
      <c r="A27" s="94" t="str">
        <v>WEUREON2Y</v>
      </c>
      <c r="B27" s="27">
        <f>_xll.qlRateHelperRate($A27,InterestRatesTrigger)</f>
        <v>-3.2000000000000003E-4</v>
      </c>
      <c r="C27" s="30">
        <f>_xll.qlRateHelperEarliestDate($A27)</f>
        <v>41984</v>
      </c>
      <c r="D27" s="31">
        <f>_xll.qlRateHelperLatestDate($A27)</f>
        <v>42716</v>
      </c>
      <c r="F27" s="120">
        <f t="shared" si="0"/>
        <v>42670.5</v>
      </c>
      <c r="G27" s="121">
        <f>_xll.qlDayCounterYearFraction(DayCounter,D26,D27)</f>
        <v>0.25277777777777777</v>
      </c>
      <c r="I27" s="138" t="b">
        <f t="shared" si="2"/>
        <v>1</v>
      </c>
      <c r="J27" s="137">
        <v>1.0260844121153788E-4</v>
      </c>
      <c r="K27" s="111">
        <f t="shared" si="3"/>
        <v>42716</v>
      </c>
      <c r="L27" s="100"/>
      <c r="M27" s="106" t="b">
        <f>IF(AND(NOT(I27),AND(I$4:I26)),TRUE,I27)</f>
        <v>1</v>
      </c>
      <c r="N27" s="102">
        <f>IF(AND(NOT(ISBLANK(Jumpoverwrite1)),AND(NOT(M27),AND(M$4:M26))),($J27*$G27-LN(1+Jumpoverwrite1*O$2))/$G27,_xll.qlInterpolationInterpolate(M$3,$F27,TRUE))</f>
        <v>1.0260844121153786E-4</v>
      </c>
      <c r="O27" s="107" t="str">
        <f>IF(AND(NOT(M27),AND(M$4:M26)),MIN(EXP((N27-$J27)*$G27),1),"")</f>
        <v/>
      </c>
      <c r="P27" s="109"/>
      <c r="Q27" s="106" t="b">
        <f>IF(AND(NOT(M27),AND(M$4:M26)),TRUE,M27)</f>
        <v>1</v>
      </c>
      <c r="R27" s="102">
        <f>IF(AND(NOT(ISBLANK(Jumpoverwrite2)),AND(NOT(Q27),AND(Q$4:Q26))),($J27*$G27-LN(1+Jumpoverwrite2*S$2))/$G27,_xll.qlInterpolationInterpolate(Q$3,$F27,TRUE))</f>
        <v>1.0260844121153786E-4</v>
      </c>
      <c r="S27" s="107" t="str">
        <f>IF(AND(NOT(Q27),AND(Q$4:Q26)),MIN(EXP((R27-$J27)*$G27),1),"")</f>
        <v/>
      </c>
      <c r="T27" s="109"/>
      <c r="U27" s="106" t="b">
        <f>IF(AND(NOT(Q27),AND(Q$4:Q26)),TRUE,Q27)</f>
        <v>1</v>
      </c>
      <c r="V27" s="102">
        <f>IF(AND(NOT(ISBLANK(Jumpoverwrite3)),AND(NOT(U27),AND(U$4:U26))),($J27*$G27-LN(1+Jumpoverwrite3*W$2))/$G27,_xll.qlInterpolationInterpolate(U$3,$F27,TRUE))</f>
        <v>1.0260844121153786E-4</v>
      </c>
      <c r="W27" s="107" t="str">
        <f>IF(AND(NOT(U27),AND(U$4:U26)),MIN(EXP((V27-$J27)*$G27),1),"")</f>
        <v/>
      </c>
      <c r="X27" s="109"/>
      <c r="Y27" s="106" t="b">
        <f>IF(AND(NOT(U27),AND(U$4:U26)),TRUE,U27)</f>
        <v>1</v>
      </c>
      <c r="Z27" s="102">
        <f>IF(AND(NOT(ISBLANK(Jumpoverwrite4)),AND(NOT(Y27),AND(Y$4:Y26))),($J27*$G27-LN(1+Jumpoverwrite4*AA$2))/$G27,_xll.qlInterpolationInterpolate(Y$3,$F27,TRUE))</f>
        <v>1.0260844121153786E-4</v>
      </c>
      <c r="AA27" s="107" t="str">
        <f>IF(AND(NOT(Y27),AND(Y$4:Y26)),MIN(EXP((Z27-$J27)*$G27),1),"")</f>
        <v/>
      </c>
      <c r="AB27" s="109"/>
      <c r="AC27" s="106" t="b">
        <f>IF(AND(NOT(Y27),AND(Y$4:Y26)),TRUE,Y27)</f>
        <v>1</v>
      </c>
      <c r="AD27" s="102">
        <f>IF(AND(NOT(ISBLANK(Jumpoverwrite5)),AND(NOT(AC27),AND(AC$4:AC26))),($J27*$G27-LN(1+Jumpoverwrite5*AE$2))/$G27,_xll.qlInterpolationInterpolate(AC$3,$F27,TRUE))</f>
        <v>1.0260844121153786E-4</v>
      </c>
      <c r="AE27" s="107" t="str">
        <f>IF(AND(NOT(AC27),AND(AC$4:AC26)),MIN(EXP((AD27-$J27)*$G27),1),"")</f>
        <v/>
      </c>
      <c r="AF27" s="109"/>
      <c r="AG27" s="106" t="b">
        <f>IF(AND(NOT(AC27),AND(AC$4:AC26)),TRUE,AC27)</f>
        <v>1</v>
      </c>
      <c r="AH27" s="102">
        <f>IF(AND(NOT(ISBLANK(Jumpoverwrite6)),AND(NOT(AG27),AND(AG$4:AG26))),($J27*$G27-LN(1+Jumpoverwrite6*AI$2))/$G27,_xll.qlInterpolationInterpolate(AG$3,$F27,TRUE))</f>
        <v>1.0260844121153786E-4</v>
      </c>
      <c r="AI27" s="107" t="str">
        <f>IF(AND(NOT(AG27),AND(AG$4:AG26)),MIN(EXP((AH27-$J27)*$G27),1),"")</f>
        <v/>
      </c>
      <c r="AJ27" s="109"/>
      <c r="AK27" s="106" t="b">
        <f>IF(AND(NOT(AG27),AND(AG$4:AG26)),TRUE,AG27)</f>
        <v>1</v>
      </c>
      <c r="AL27" s="102">
        <f>IF(AND(NOT(ISBLANK(Jumpoverwrite7)),AND(NOT(AK27),AND(AK$4:AK26))),($J27*$G27-LN(1+Jumpoverwrite7*AM$2))/$G27,_xll.qlInterpolationInterpolate(AK$3,$F27,TRUE))</f>
        <v>1.0260844121153786E-4</v>
      </c>
      <c r="AM27" s="107" t="str">
        <f>IF(AND(NOT(AK27),AND(AK$4:AK26)),MIN(EXP((AL27-$J27)*$G27),1),"")</f>
        <v/>
      </c>
      <c r="AO27" s="106" t="b">
        <f>IF(AND(NOT(AK27),AND(AK$4:AK26)),TRUE,AK27)</f>
        <v>1</v>
      </c>
      <c r="AP27" s="102">
        <f>IF(AND(NOT(ISBLANK(Jumpoverwrite8)),AND(NOT(AO27),AND(AO$4:AO26))),($J27*$G27-LN(1+Jumpoverwrite8*AQ$2))/$G27,_xll.qlInterpolationInterpolate(AO$3,$F27,TRUE))</f>
        <v>1.0260844121153786E-4</v>
      </c>
      <c r="AQ27" s="107" t="str">
        <f>IF(AND(NOT(AO27),AND(AO$4:AO26)),MIN(EXP((AP27-$J27)*$G27),1),"")</f>
        <v/>
      </c>
      <c r="AS27" s="106" t="b">
        <f>IF(AND(NOT(AO27),AND(AO$4:AO26)),TRUE,AO27)</f>
        <v>1</v>
      </c>
      <c r="AT27" s="102">
        <f>IF(AND(NOT(ISBLANK(Jumpoverwrite9)),AND(NOT(AS27),AND(AS$4:AS26))),($J27*$G27-LN(1+Jumpoverwrite9*AU$2))/$G27,_xll.qlInterpolationInterpolate(AS$3,$F27,TRUE))</f>
        <v>1.0260844121153786E-4</v>
      </c>
      <c r="AU27" s="107" t="str">
        <f>IF(AND(NOT(AS27),AND(AS$4:AS26)),MIN(EXP((AT27-$J27)*$G27),1),"")</f>
        <v/>
      </c>
      <c r="AW27" s="106" t="b">
        <f>IF(AND(NOT(AS27),AND(AS$4:AS26)),TRUE,AS27)</f>
        <v>1</v>
      </c>
      <c r="AX27" s="102">
        <f>IF(AND(NOT(ISBLANK(Jumpoverwrite10)),AND(NOT(AW27),AND(AW$4:AW26))),($J27*$G27-LN(1+Jumpoverwrite10*AY$2))/$G27,_xll.qlInterpolationInterpolate(AW$3,$F27,TRUE))</f>
        <v>1.0260844121153786E-4</v>
      </c>
      <c r="AY27" s="107" t="str">
        <f>IF(AND(NOT(AW27),AND(AW$4:AW26)),MIN(EXP((AX27-$J27)*$G27),1),"")</f>
        <v/>
      </c>
      <c r="BA27" s="106" t="b">
        <f>IF(AND(NOT(AW27),AND(AW$4:AW26)),TRUE,AW27)</f>
        <v>1</v>
      </c>
      <c r="BB27" s="102">
        <f>IF(AND(NOT(ISBLANK(Jumpoverwrite11)),AND(NOT(BA27),AND(BA$4:BA26))),($J27*$G27-LN(1+Jumpoverwrite11*BC$2))/$G27,_xll.qlInterpolationInterpolate(BA$3,$F27,TRUE))</f>
        <v>1.0260844121153786E-4</v>
      </c>
      <c r="BC27" s="107" t="str">
        <f>IF(AND(NOT(BA27),AND(BA$4:BA26)),MIN(EXP((BB27-$J27)*$G27),1),"")</f>
        <v/>
      </c>
      <c r="BE27" s="106" t="b">
        <f>IF(AND(NOT(BA27),AND(BA$4:BA26)),TRUE,BA27)</f>
        <v>1</v>
      </c>
      <c r="BF27" s="102">
        <f>IF(AND(NOT(ISBLANK(Jumpoverwrite12)),AND(NOT(BE27),AND(BE$4:BE26))),($J27*$G27-LN(1+Jumpoverwrite12*BG$2))/$G27,_xll.qlInterpolationInterpolate(BE$3,$F27,TRUE))</f>
        <v>1.0260844121153786E-4</v>
      </c>
      <c r="BG27" s="107" t="str">
        <f>IF(AND(NOT(BE27),AND(BE$4:BE26)),MIN(EXP((BF27-$J27)*$G27),1),"")</f>
        <v/>
      </c>
      <c r="BI27" s="106" t="b">
        <f t="shared" si="1"/>
        <v>0</v>
      </c>
      <c r="BJ27" s="102">
        <f>IF(AND(NOT(ISBLANK(jumpoverwrite13)),AND(NOT(BI27),AND(BI$4:BI26))),($J27*$G27-LN(1+jumpoverwrite13*BK$2))/$G27,_xll.qlInterpolationInterpolate(BI$3,$F27,TRUE))</f>
        <v>-1.6004605851461218E-3</v>
      </c>
      <c r="BK27" s="107" t="str">
        <f>IF(AND(NOT(BI27),AND(BI$4:BI26)),MIN(EXP((BJ27-$J27)*$G27),1),"")</f>
        <v/>
      </c>
    </row>
    <row r="28" spans="1:63" x14ac:dyDescent="0.2">
      <c r="A28" s="94" t="e">
        <v>#N/A</v>
      </c>
      <c r="B28" s="27" t="e">
        <f>_xll.qlRateHelperRate($A28,InterestRatesTrigger)</f>
        <v>#VALUE!</v>
      </c>
      <c r="C28" s="30" t="e">
        <f>_xll.qlRateHelperEarliestDate($A28)</f>
        <v>#VALUE!</v>
      </c>
      <c r="D28" s="31" t="e">
        <f>_xll.qlRateHelperLatestDate($A28)</f>
        <v>#VALUE!</v>
      </c>
      <c r="F28" s="120" t="e">
        <f t="shared" si="0"/>
        <v>#N/A</v>
      </c>
      <c r="G28" s="121" t="e">
        <f>_xll.qlDayCounterYearFraction(DayCounter,D27,D28)</f>
        <v>#NUM!</v>
      </c>
      <c r="I28" s="138" t="b">
        <f t="shared" si="2"/>
        <v>0</v>
      </c>
      <c r="J28" s="137" t="e">
        <v>#N/A</v>
      </c>
      <c r="K28" s="111" t="e">
        <f t="shared" si="3"/>
        <v>#VALUE!</v>
      </c>
      <c r="L28" s="100"/>
      <c r="M28" s="106" t="b">
        <f>IF(AND(NOT(I28),AND(I$4:I27)),TRUE,I28)</f>
        <v>0</v>
      </c>
      <c r="N28" s="102" t="e">
        <f>IF(AND(NOT(ISBLANK(Jumpoverwrite1)),AND(NOT(M28),AND(M$4:M27))),($J28*$G28-LN(1+Jumpoverwrite1*O$2))/$G28,_xll.qlInterpolationInterpolate(M$3,$F28,TRUE))</f>
        <v>#NUM!</v>
      </c>
      <c r="O28" s="107" t="str">
        <f>IF(AND(NOT(M28),AND(M$4:M27)),MIN(EXP((N28-$J28)*$G28),1),"")</f>
        <v/>
      </c>
      <c r="P28" s="109"/>
      <c r="Q28" s="106" t="b">
        <f>IF(AND(NOT(M28),AND(M$4:M27)),TRUE,M28)</f>
        <v>0</v>
      </c>
      <c r="R28" s="102" t="e">
        <f>IF(AND(NOT(ISBLANK(Jumpoverwrite2)),AND(NOT(Q28),AND(Q$4:Q27))),($J28*$G28-LN(1+Jumpoverwrite2*S$2))/$G28,_xll.qlInterpolationInterpolate(Q$3,$F28,TRUE))</f>
        <v>#NUM!</v>
      </c>
      <c r="S28" s="107" t="str">
        <f>IF(AND(NOT(Q28),AND(Q$4:Q27)),MIN(EXP((R28-$J28)*$G28),1),"")</f>
        <v/>
      </c>
      <c r="T28" s="109"/>
      <c r="U28" s="106" t="b">
        <f>IF(AND(NOT(Q28),AND(Q$4:Q27)),TRUE,Q28)</f>
        <v>0</v>
      </c>
      <c r="V28" s="102" t="e">
        <f>IF(AND(NOT(ISBLANK(Jumpoverwrite3)),AND(NOT(U28),AND(U$4:U27))),($J28*$G28-LN(1+Jumpoverwrite3*W$2))/$G28,_xll.qlInterpolationInterpolate(U$3,$F28,TRUE))</f>
        <v>#NUM!</v>
      </c>
      <c r="W28" s="107" t="str">
        <f>IF(AND(NOT(U28),AND(U$4:U27)),MIN(EXP((V28-$J28)*$G28),1),"")</f>
        <v/>
      </c>
      <c r="X28" s="109"/>
      <c r="Y28" s="106" t="b">
        <f>IF(AND(NOT(U28),AND(U$4:U27)),TRUE,U28)</f>
        <v>0</v>
      </c>
      <c r="Z28" s="102" t="e">
        <f>IF(AND(NOT(ISBLANK(Jumpoverwrite4)),AND(NOT(Y28),AND(Y$4:Y27))),($J28*$G28-LN(1+Jumpoverwrite4*AA$2))/$G28,_xll.qlInterpolationInterpolate(Y$3,$F28,TRUE))</f>
        <v>#NUM!</v>
      </c>
      <c r="AA28" s="107" t="str">
        <f>IF(AND(NOT(Y28),AND(Y$4:Y27)),MIN(EXP((Z28-$J28)*$G28),1),"")</f>
        <v/>
      </c>
      <c r="AB28" s="109"/>
      <c r="AC28" s="106" t="b">
        <f>IF(AND(NOT(Y28),AND(Y$4:Y27)),TRUE,Y28)</f>
        <v>0</v>
      </c>
      <c r="AD28" s="102" t="e">
        <f>IF(AND(NOT(ISBLANK(Jumpoverwrite5)),AND(NOT(AC28),AND(AC$4:AC27))),($J28*$G28-LN(1+Jumpoverwrite5*AE$2))/$G28,_xll.qlInterpolationInterpolate(AC$3,$F28,TRUE))</f>
        <v>#NUM!</v>
      </c>
      <c r="AE28" s="107" t="str">
        <f>IF(AND(NOT(AC28),AND(AC$4:AC27)),MIN(EXP((AD28-$J28)*$G28),1),"")</f>
        <v/>
      </c>
      <c r="AF28" s="109"/>
      <c r="AG28" s="106" t="b">
        <f>IF(AND(NOT(AC28),AND(AC$4:AC27)),TRUE,AC28)</f>
        <v>0</v>
      </c>
      <c r="AH28" s="102" t="e">
        <f>IF(AND(NOT(ISBLANK(Jumpoverwrite6)),AND(NOT(AG28),AND(AG$4:AG27))),($J28*$G28-LN(1+Jumpoverwrite6*AI$2))/$G28,_xll.qlInterpolationInterpolate(AG$3,$F28,TRUE))</f>
        <v>#NUM!</v>
      </c>
      <c r="AI28" s="107" t="str">
        <f>IF(AND(NOT(AG28),AND(AG$4:AG27)),MIN(EXP((AH28-$J28)*$G28),1),"")</f>
        <v/>
      </c>
      <c r="AJ28" s="109"/>
      <c r="AK28" s="106" t="b">
        <f>IF(AND(NOT(AG28),AND(AG$4:AG27)),TRUE,AG28)</f>
        <v>0</v>
      </c>
      <c r="AL28" s="102" t="e">
        <f>IF(AND(NOT(ISBLANK(Jumpoverwrite7)),AND(NOT(AK28),AND(AK$4:AK27))),($J28*$G28-LN(1+Jumpoverwrite7*AM$2))/$G28,_xll.qlInterpolationInterpolate(AK$3,$F28,TRUE))</f>
        <v>#NUM!</v>
      </c>
      <c r="AM28" s="107" t="str">
        <f>IF(AND(NOT(AK28),AND(AK$4:AK27)),MIN(EXP((AL28-$J28)*$G28),1),"")</f>
        <v/>
      </c>
      <c r="AO28" s="106" t="b">
        <f>IF(AND(NOT(AK28),AND(AK$4:AK27)),TRUE,AK28)</f>
        <v>0</v>
      </c>
      <c r="AP28" s="102" t="e">
        <f>IF(AND(NOT(ISBLANK(Jumpoverwrite8)),AND(NOT(AO28),AND(AO$4:AO27))),($J28*$G28-LN(1+Jumpoverwrite8*AQ$2))/$G28,_xll.qlInterpolationInterpolate(AO$3,$F28,TRUE))</f>
        <v>#NUM!</v>
      </c>
      <c r="AQ28" s="107" t="str">
        <f>IF(AND(NOT(AO28),AND(AO$4:AO27)),MIN(EXP((AP28-$J28)*$G28),1),"")</f>
        <v/>
      </c>
      <c r="AS28" s="106" t="b">
        <f>IF(AND(NOT(AO28),AND(AO$4:AO27)),TRUE,AO28)</f>
        <v>0</v>
      </c>
      <c r="AT28" s="102" t="e">
        <f>IF(AND(NOT(ISBLANK(Jumpoverwrite9)),AND(NOT(AS28),AND(AS$4:AS27))),($J28*$G28-LN(1+Jumpoverwrite9*AU$2))/$G28,_xll.qlInterpolationInterpolate(AS$3,$F28,TRUE))</f>
        <v>#NUM!</v>
      </c>
      <c r="AU28" s="107" t="str">
        <f>IF(AND(NOT(AS28),AND(AS$4:AS27)),MIN(EXP((AT28-$J28)*$G28),1),"")</f>
        <v/>
      </c>
      <c r="AW28" s="106" t="b">
        <f>IF(AND(NOT(AS28),AND(AS$4:AS27)),TRUE,AS28)</f>
        <v>0</v>
      </c>
      <c r="AX28" s="102" t="e">
        <f>IF(AND(NOT(ISBLANK(Jumpoverwrite10)),AND(NOT(AW28),AND(AW$4:AW27))),($J28*$G28-LN(1+Jumpoverwrite10*AY$2))/$G28,_xll.qlInterpolationInterpolate(AW$3,$F28,TRUE))</f>
        <v>#NUM!</v>
      </c>
      <c r="AY28" s="107" t="str">
        <f>IF(AND(NOT(AW28),AND(AW$4:AW27)),MIN(EXP((AX28-$J28)*$G28),1),"")</f>
        <v/>
      </c>
      <c r="BA28" s="106" t="b">
        <f>IF(AND(NOT(AW28),AND(AW$4:AW27)),TRUE,AW28)</f>
        <v>0</v>
      </c>
      <c r="BB28" s="102" t="e">
        <f>IF(AND(NOT(ISBLANK(Jumpoverwrite11)),AND(NOT(BA28),AND(BA$4:BA27))),($J28*$G28-LN(1+Jumpoverwrite11*BC$2))/$G28,_xll.qlInterpolationInterpolate(BA$3,$F28,TRUE))</f>
        <v>#NUM!</v>
      </c>
      <c r="BC28" s="107" t="str">
        <f>IF(AND(NOT(BA28),AND(BA$4:BA27)),MIN(EXP((BB28-$J28)*$G28),1),"")</f>
        <v/>
      </c>
      <c r="BE28" s="106" t="b">
        <f>IF(AND(NOT(BA28),AND(BA$4:BA27)),TRUE,BA28)</f>
        <v>0</v>
      </c>
      <c r="BF28" s="102" t="e">
        <f>IF(AND(NOT(ISBLANK(Jumpoverwrite12)),AND(NOT(BE28),AND(BE$4:BE27))),($J28*$G28-LN(1+Jumpoverwrite12*BG$2))/$G28,_xll.qlInterpolationInterpolate(BE$3,$F28,TRUE))</f>
        <v>#NUM!</v>
      </c>
      <c r="BG28" s="107" t="str">
        <f>IF(AND(NOT(BE28),AND(BE$4:BE27)),MIN(EXP((BF28-$J28)*$G28),1),"")</f>
        <v/>
      </c>
      <c r="BI28" s="106" t="b">
        <f t="shared" si="1"/>
        <v>0</v>
      </c>
      <c r="BJ28" s="102" t="e">
        <f>IF(AND(NOT(ISBLANK(jumpoverwrite13)),AND(NOT(BI28),AND(BI$4:BI27))),($J28*$G28-LN(1+jumpoverwrite13*BK$2))/$G28,_xll.qlInterpolationInterpolate(BI$3,$F28,TRUE))</f>
        <v>#NUM!</v>
      </c>
      <c r="BK28" s="107" t="str">
        <f>IF(AND(NOT(BI28),AND(BI$4:BI27)),MIN(EXP((BJ28-$J28)*$G28),1),"")</f>
        <v/>
      </c>
    </row>
    <row r="29" spans="1:63" x14ac:dyDescent="0.2">
      <c r="A29" s="94" t="e">
        <v>#N/A</v>
      </c>
      <c r="B29" s="27" t="e">
        <f>_xll.qlRateHelperRate($A29,InterestRatesTrigger)</f>
        <v>#VALUE!</v>
      </c>
      <c r="C29" s="30" t="e">
        <f>_xll.qlRateHelperEarliestDate($A29)</f>
        <v>#VALUE!</v>
      </c>
      <c r="D29" s="31" t="e">
        <f>_xll.qlRateHelperLatestDate($A29)</f>
        <v>#VALUE!</v>
      </c>
      <c r="F29" s="120" t="e">
        <f t="shared" si="0"/>
        <v>#N/A</v>
      </c>
      <c r="G29" s="121" t="e">
        <f>_xll.qlDayCounterYearFraction(DayCounter,D28,D29)</f>
        <v>#NUM!</v>
      </c>
      <c r="I29" s="138" t="b">
        <f t="shared" si="2"/>
        <v>0</v>
      </c>
      <c r="J29" s="137" t="e">
        <v>#N/A</v>
      </c>
      <c r="K29" s="111" t="e">
        <f t="shared" si="3"/>
        <v>#VALUE!</v>
      </c>
      <c r="L29" s="100"/>
      <c r="M29" s="106" t="b">
        <f>IF(AND(NOT(I29),AND(I$4:I28)),TRUE,I29)</f>
        <v>0</v>
      </c>
      <c r="N29" s="102" t="e">
        <f>IF(AND(NOT(ISBLANK(Jumpoverwrite1)),AND(NOT(M29),AND(M$4:M28))),($J29*$G29-LN(1+Jumpoverwrite1*O$2))/$G29,_xll.qlInterpolationInterpolate(M$3,$F29,TRUE))</f>
        <v>#NUM!</v>
      </c>
      <c r="O29" s="107" t="str">
        <f>IF(AND(NOT(M29),AND(M$4:M28)),MIN(EXP((N29-$J29)*$G29),1),"")</f>
        <v/>
      </c>
      <c r="P29" s="109"/>
      <c r="Q29" s="106" t="b">
        <f>IF(AND(NOT(M29),AND(M$4:M28)),TRUE,M29)</f>
        <v>0</v>
      </c>
      <c r="R29" s="102" t="e">
        <f>IF(AND(NOT(ISBLANK(Jumpoverwrite2)),AND(NOT(Q29),AND(Q$4:Q28))),($J29*$G29-LN(1+Jumpoverwrite2*S$2))/$G29,_xll.qlInterpolationInterpolate(Q$3,$F29,TRUE))</f>
        <v>#NUM!</v>
      </c>
      <c r="S29" s="107" t="str">
        <f>IF(AND(NOT(Q29),AND(Q$4:Q28)),MIN(EXP((R29-$J29)*$G29),1),"")</f>
        <v/>
      </c>
      <c r="T29" s="109"/>
      <c r="U29" s="106" t="b">
        <f>IF(AND(NOT(Q29),AND(Q$4:Q28)),TRUE,Q29)</f>
        <v>0</v>
      </c>
      <c r="V29" s="102" t="e">
        <f>IF(AND(NOT(ISBLANK(Jumpoverwrite3)),AND(NOT(U29),AND(U$4:U28))),($J29*$G29-LN(1+Jumpoverwrite3*W$2))/$G29,_xll.qlInterpolationInterpolate(U$3,$F29,TRUE))</f>
        <v>#NUM!</v>
      </c>
      <c r="W29" s="107" t="str">
        <f>IF(AND(NOT(U29),AND(U$4:U28)),MIN(EXP((V29-$J29)*$G29),1),"")</f>
        <v/>
      </c>
      <c r="X29" s="109"/>
      <c r="Y29" s="106" t="b">
        <f>IF(AND(NOT(U29),AND(U$4:U28)),TRUE,U29)</f>
        <v>0</v>
      </c>
      <c r="Z29" s="102" t="e">
        <f>IF(AND(NOT(ISBLANK(Jumpoverwrite4)),AND(NOT(Y29),AND(Y$4:Y28))),($J29*$G29-LN(1+Jumpoverwrite4*AA$2))/$G29,_xll.qlInterpolationInterpolate(Y$3,$F29,TRUE))</f>
        <v>#NUM!</v>
      </c>
      <c r="AA29" s="107" t="str">
        <f>IF(AND(NOT(Y29),AND(Y$4:Y28)),MIN(EXP((Z29-$J29)*$G29),1),"")</f>
        <v/>
      </c>
      <c r="AB29" s="109"/>
      <c r="AC29" s="106" t="b">
        <f>IF(AND(NOT(Y29),AND(Y$4:Y28)),TRUE,Y29)</f>
        <v>0</v>
      </c>
      <c r="AD29" s="102" t="e">
        <f>IF(AND(NOT(ISBLANK(Jumpoverwrite5)),AND(NOT(AC29),AND(AC$4:AC28))),($J29*$G29-LN(1+Jumpoverwrite5*AE$2))/$G29,_xll.qlInterpolationInterpolate(AC$3,$F29,TRUE))</f>
        <v>#NUM!</v>
      </c>
      <c r="AE29" s="107" t="str">
        <f>IF(AND(NOT(AC29),AND(AC$4:AC28)),MIN(EXP((AD29-$J29)*$G29),1),"")</f>
        <v/>
      </c>
      <c r="AF29" s="109"/>
      <c r="AG29" s="106" t="b">
        <f>IF(AND(NOT(AC29),AND(AC$4:AC28)),TRUE,AC29)</f>
        <v>0</v>
      </c>
      <c r="AH29" s="102" t="e">
        <f>IF(AND(NOT(ISBLANK(Jumpoverwrite6)),AND(NOT(AG29),AND(AG$4:AG28))),($J29*$G29-LN(1+Jumpoverwrite6*AI$2))/$G29,_xll.qlInterpolationInterpolate(AG$3,$F29,TRUE))</f>
        <v>#NUM!</v>
      </c>
      <c r="AI29" s="107" t="str">
        <f>IF(AND(NOT(AG29),AND(AG$4:AG28)),MIN(EXP((AH29-$J29)*$G29),1),"")</f>
        <v/>
      </c>
      <c r="AJ29" s="109"/>
      <c r="AK29" s="106" t="b">
        <f>IF(AND(NOT(AG29),AND(AG$4:AG28)),TRUE,AG29)</f>
        <v>0</v>
      </c>
      <c r="AL29" s="102" t="e">
        <f>IF(AND(NOT(ISBLANK(Jumpoverwrite7)),AND(NOT(AK29),AND(AK$4:AK28))),($J29*$G29-LN(1+Jumpoverwrite7*AM$2))/$G29,_xll.qlInterpolationInterpolate(AK$3,$F29,TRUE))</f>
        <v>#NUM!</v>
      </c>
      <c r="AM29" s="107" t="str">
        <f>IF(AND(NOT(AK29),AND(AK$4:AK28)),MIN(EXP((AL29-$J29)*$G29),1),"")</f>
        <v/>
      </c>
      <c r="AO29" s="106" t="b">
        <f>IF(AND(NOT(AK29),AND(AK$4:AK28)),TRUE,AK29)</f>
        <v>0</v>
      </c>
      <c r="AP29" s="102" t="e">
        <f>IF(AND(NOT(ISBLANK(Jumpoverwrite8)),AND(NOT(AO29),AND(AO$4:AO28))),($J29*$G29-LN(1+Jumpoverwrite8*AQ$2))/$G29,_xll.qlInterpolationInterpolate(AO$3,$F29,TRUE))</f>
        <v>#NUM!</v>
      </c>
      <c r="AQ29" s="107" t="str">
        <f>IF(AND(NOT(AO29),AND(AO$4:AO28)),MIN(EXP((AP29-$J29)*$G29),1),"")</f>
        <v/>
      </c>
      <c r="AS29" s="106" t="b">
        <f>IF(AND(NOT(AO29),AND(AO$4:AO28)),TRUE,AO29)</f>
        <v>0</v>
      </c>
      <c r="AT29" s="102" t="e">
        <f>IF(AND(NOT(ISBLANK(Jumpoverwrite9)),AND(NOT(AS29),AND(AS$4:AS28))),($J29*$G29-LN(1+Jumpoverwrite9*AU$2))/$G29,_xll.qlInterpolationInterpolate(AS$3,$F29,TRUE))</f>
        <v>#NUM!</v>
      </c>
      <c r="AU29" s="107" t="str">
        <f>IF(AND(NOT(AS29),AND(AS$4:AS28)),MIN(EXP((AT29-$J29)*$G29),1),"")</f>
        <v/>
      </c>
      <c r="AW29" s="106" t="b">
        <f>IF(AND(NOT(AS29),AND(AS$4:AS28)),TRUE,AS29)</f>
        <v>0</v>
      </c>
      <c r="AX29" s="102" t="e">
        <f>IF(AND(NOT(ISBLANK(Jumpoverwrite10)),AND(NOT(AW29),AND(AW$4:AW28))),($J29*$G29-LN(1+Jumpoverwrite10*AY$2))/$G29,_xll.qlInterpolationInterpolate(AW$3,$F29,TRUE))</f>
        <v>#NUM!</v>
      </c>
      <c r="AY29" s="107" t="str">
        <f>IF(AND(NOT(AW29),AND(AW$4:AW28)),MIN(EXP((AX29-$J29)*$G29),1),"")</f>
        <v/>
      </c>
      <c r="BA29" s="106" t="b">
        <f>IF(AND(NOT(AW29),AND(AW$4:AW28)),TRUE,AW29)</f>
        <v>0</v>
      </c>
      <c r="BB29" s="102" t="e">
        <f>IF(AND(NOT(ISBLANK(Jumpoverwrite11)),AND(NOT(BA29),AND(BA$4:BA28))),($J29*$G29-LN(1+Jumpoverwrite11*BC$2))/$G29,_xll.qlInterpolationInterpolate(BA$3,$F29,TRUE))</f>
        <v>#NUM!</v>
      </c>
      <c r="BC29" s="107" t="str">
        <f>IF(AND(NOT(BA29),AND(BA$4:BA28)),MIN(EXP((BB29-$J29)*$G29),1),"")</f>
        <v/>
      </c>
      <c r="BE29" s="106" t="b">
        <f>IF(AND(NOT(BA29),AND(BA$4:BA28)),TRUE,BA29)</f>
        <v>0</v>
      </c>
      <c r="BF29" s="102" t="e">
        <f>IF(AND(NOT(ISBLANK(Jumpoverwrite12)),AND(NOT(BE29),AND(BE$4:BE28))),($J29*$G29-LN(1+Jumpoverwrite12*BG$2))/$G29,_xll.qlInterpolationInterpolate(BE$3,$F29,TRUE))</f>
        <v>#NUM!</v>
      </c>
      <c r="BG29" s="107" t="str">
        <f>IF(AND(NOT(BE29),AND(BE$4:BE28)),MIN(EXP((BF29-$J29)*$G29),1),"")</f>
        <v/>
      </c>
      <c r="BI29" s="106" t="b">
        <f t="shared" si="1"/>
        <v>0</v>
      </c>
      <c r="BJ29" s="102" t="e">
        <f>IF(AND(NOT(ISBLANK(jumpoverwrite13)),AND(NOT(BI29),AND(BI$4:BI28))),($J29*$G29-LN(1+jumpoverwrite13*BK$2))/$G29,_xll.qlInterpolationInterpolate(BI$3,$F29,TRUE))</f>
        <v>#NUM!</v>
      </c>
      <c r="BK29" s="107" t="str">
        <f>IF(AND(NOT(BI29),AND(BI$4:BI28)),MIN(EXP((BJ29-$J29)*$G29),1),"")</f>
        <v/>
      </c>
    </row>
    <row r="30" spans="1:63" x14ac:dyDescent="0.2">
      <c r="A30" s="94" t="e">
        <v>#N/A</v>
      </c>
      <c r="B30" s="27" t="e">
        <f>_xll.qlRateHelperRate($A30,InterestRatesTrigger)</f>
        <v>#VALUE!</v>
      </c>
      <c r="C30" s="30" t="e">
        <f>_xll.qlRateHelperEarliestDate($A30)</f>
        <v>#VALUE!</v>
      </c>
      <c r="D30" s="31" t="e">
        <f>_xll.qlRateHelperLatestDate($A30)</f>
        <v>#VALUE!</v>
      </c>
      <c r="F30" s="120" t="e">
        <f t="shared" si="0"/>
        <v>#N/A</v>
      </c>
      <c r="G30" s="121" t="e">
        <f>_xll.qlDayCounterYearFraction(DayCounter,D29,D30)</f>
        <v>#NUM!</v>
      </c>
      <c r="I30" s="138" t="b">
        <f t="shared" si="2"/>
        <v>0</v>
      </c>
      <c r="J30" s="137" t="e">
        <v>#N/A</v>
      </c>
      <c r="K30" s="111" t="e">
        <f t="shared" si="3"/>
        <v>#VALUE!</v>
      </c>
      <c r="L30" s="100"/>
      <c r="M30" s="106" t="b">
        <f>IF(AND(NOT(I30),AND(I$4:I29)),TRUE,I30)</f>
        <v>0</v>
      </c>
      <c r="N30" s="102" t="e">
        <f>IF(AND(NOT(ISBLANK(Jumpoverwrite1)),AND(NOT(M30),AND(M$4:M29))),($J30*$G30-LN(1+Jumpoverwrite1*O$2))/$G30,_xll.qlInterpolationInterpolate(M$3,$F30,TRUE))</f>
        <v>#NUM!</v>
      </c>
      <c r="O30" s="107" t="str">
        <f>IF(AND(NOT(M30),AND(M$4:M29)),MIN(EXP((N30-$J30)*$G30),1),"")</f>
        <v/>
      </c>
      <c r="P30" s="109"/>
      <c r="Q30" s="106" t="b">
        <f>IF(AND(NOT(M30),AND(M$4:M29)),TRUE,M30)</f>
        <v>0</v>
      </c>
      <c r="R30" s="102" t="e">
        <f>IF(AND(NOT(ISBLANK(Jumpoverwrite2)),AND(NOT(Q30),AND(Q$4:Q29))),($J30*$G30-LN(1+Jumpoverwrite2*S$2))/$G30,_xll.qlInterpolationInterpolate(Q$3,$F30,TRUE))</f>
        <v>#NUM!</v>
      </c>
      <c r="S30" s="107" t="str">
        <f>IF(AND(NOT(Q30),AND(Q$4:Q29)),MIN(EXP((R30-$J30)*$G30),1),"")</f>
        <v/>
      </c>
      <c r="T30" s="109"/>
      <c r="U30" s="106" t="b">
        <f>IF(AND(NOT(Q30),AND(Q$4:Q29)),TRUE,Q30)</f>
        <v>0</v>
      </c>
      <c r="V30" s="102" t="e">
        <f>IF(AND(NOT(ISBLANK(Jumpoverwrite3)),AND(NOT(U30),AND(U$4:U29))),($J30*$G30-LN(1+Jumpoverwrite3*W$2))/$G30,_xll.qlInterpolationInterpolate(U$3,$F30,TRUE))</f>
        <v>#NUM!</v>
      </c>
      <c r="W30" s="107" t="str">
        <f>IF(AND(NOT(U30),AND(U$4:U29)),MIN(EXP((V30-$J30)*$G30),1),"")</f>
        <v/>
      </c>
      <c r="X30" s="109"/>
      <c r="Y30" s="106" t="b">
        <f>IF(AND(NOT(U30),AND(U$4:U29)),TRUE,U30)</f>
        <v>0</v>
      </c>
      <c r="Z30" s="102" t="e">
        <f>IF(AND(NOT(ISBLANK(Jumpoverwrite4)),AND(NOT(Y30),AND(Y$4:Y29))),($J30*$G30-LN(1+Jumpoverwrite4*AA$2))/$G30,_xll.qlInterpolationInterpolate(Y$3,$F30,TRUE))</f>
        <v>#NUM!</v>
      </c>
      <c r="AA30" s="107" t="str">
        <f>IF(AND(NOT(Y30),AND(Y$4:Y29)),MIN(EXP((Z30-$J30)*$G30),1),"")</f>
        <v/>
      </c>
      <c r="AB30" s="109"/>
      <c r="AC30" s="106" t="b">
        <f>IF(AND(NOT(Y30),AND(Y$4:Y29)),TRUE,Y30)</f>
        <v>0</v>
      </c>
      <c r="AD30" s="102" t="e">
        <f>IF(AND(NOT(ISBLANK(Jumpoverwrite5)),AND(NOT(AC30),AND(AC$4:AC29))),($J30*$G30-LN(1+Jumpoverwrite5*AE$2))/$G30,_xll.qlInterpolationInterpolate(AC$3,$F30,TRUE))</f>
        <v>#NUM!</v>
      </c>
      <c r="AE30" s="107" t="str">
        <f>IF(AND(NOT(AC30),AND(AC$4:AC29)),MIN(EXP((AD30-$J30)*$G30),1),"")</f>
        <v/>
      </c>
      <c r="AF30" s="109"/>
      <c r="AG30" s="106" t="b">
        <f>IF(AND(NOT(AC30),AND(AC$4:AC29)),TRUE,AC30)</f>
        <v>0</v>
      </c>
      <c r="AH30" s="102" t="e">
        <f>IF(AND(NOT(ISBLANK(Jumpoverwrite6)),AND(NOT(AG30),AND(AG$4:AG29))),($J30*$G30-LN(1+Jumpoverwrite6*AI$2))/$G30,_xll.qlInterpolationInterpolate(AG$3,$F30,TRUE))</f>
        <v>#NUM!</v>
      </c>
      <c r="AI30" s="107" t="str">
        <f>IF(AND(NOT(AG30),AND(AG$4:AG29)),MIN(EXP((AH30-$J30)*$G30),1),"")</f>
        <v/>
      </c>
      <c r="AJ30" s="109"/>
      <c r="AK30" s="106" t="b">
        <f>IF(AND(NOT(AG30),AND(AG$4:AG29)),TRUE,AG30)</f>
        <v>0</v>
      </c>
      <c r="AL30" s="102" t="e">
        <f>IF(AND(NOT(ISBLANK(Jumpoverwrite7)),AND(NOT(AK30),AND(AK$4:AK29))),($J30*$G30-LN(1+Jumpoverwrite7*AM$2))/$G30,_xll.qlInterpolationInterpolate(AK$3,$F30,TRUE))</f>
        <v>#NUM!</v>
      </c>
      <c r="AM30" s="107" t="str">
        <f>IF(AND(NOT(AK30),AND(AK$4:AK29)),MIN(EXP((AL30-$J30)*$G30),1),"")</f>
        <v/>
      </c>
      <c r="AO30" s="106" t="b">
        <f>IF(AND(NOT(AK30),AND(AK$4:AK29)),TRUE,AK30)</f>
        <v>0</v>
      </c>
      <c r="AP30" s="102" t="e">
        <f>IF(AND(NOT(ISBLANK(Jumpoverwrite8)),AND(NOT(AO30),AND(AO$4:AO29))),($J30*$G30-LN(1+Jumpoverwrite8*AQ$2))/$G30,_xll.qlInterpolationInterpolate(AO$3,$F30,TRUE))</f>
        <v>#NUM!</v>
      </c>
      <c r="AQ30" s="107" t="str">
        <f>IF(AND(NOT(AO30),AND(AO$4:AO29)),MIN(EXP((AP30-$J30)*$G30),1),"")</f>
        <v/>
      </c>
      <c r="AS30" s="106" t="b">
        <f>IF(AND(NOT(AO30),AND(AO$4:AO29)),TRUE,AO30)</f>
        <v>0</v>
      </c>
      <c r="AT30" s="102" t="e">
        <f>IF(AND(NOT(ISBLANK(Jumpoverwrite9)),AND(NOT(AS30),AND(AS$4:AS29))),($J30*$G30-LN(1+Jumpoverwrite9*AU$2))/$G30,_xll.qlInterpolationInterpolate(AS$3,$F30,TRUE))</f>
        <v>#NUM!</v>
      </c>
      <c r="AU30" s="107" t="str">
        <f>IF(AND(NOT(AS30),AND(AS$4:AS29)),MIN(EXP((AT30-$J30)*$G30),1),"")</f>
        <v/>
      </c>
      <c r="AW30" s="106" t="b">
        <f>IF(AND(NOT(AS30),AND(AS$4:AS29)),TRUE,AS30)</f>
        <v>0</v>
      </c>
      <c r="AX30" s="102" t="e">
        <f>IF(AND(NOT(ISBLANK(Jumpoverwrite10)),AND(NOT(AW30),AND(AW$4:AW29))),($J30*$G30-LN(1+Jumpoverwrite10*AY$2))/$G30,_xll.qlInterpolationInterpolate(AW$3,$F30,TRUE))</f>
        <v>#NUM!</v>
      </c>
      <c r="AY30" s="107" t="str">
        <f>IF(AND(NOT(AW30),AND(AW$4:AW29)),MIN(EXP((AX30-$J30)*$G30),1),"")</f>
        <v/>
      </c>
      <c r="BA30" s="106" t="b">
        <f>IF(AND(NOT(AW30),AND(AW$4:AW29)),TRUE,AW30)</f>
        <v>0</v>
      </c>
      <c r="BB30" s="102" t="e">
        <f>IF(AND(NOT(ISBLANK(Jumpoverwrite11)),AND(NOT(BA30),AND(BA$4:BA29))),($J30*$G30-LN(1+Jumpoverwrite11*BC$2))/$G30,_xll.qlInterpolationInterpolate(BA$3,$F30,TRUE))</f>
        <v>#NUM!</v>
      </c>
      <c r="BC30" s="107" t="str">
        <f>IF(AND(NOT(BA30),AND(BA$4:BA29)),MIN(EXP((BB30-$J30)*$G30),1),"")</f>
        <v/>
      </c>
      <c r="BE30" s="106" t="b">
        <f>IF(AND(NOT(BA30),AND(BA$4:BA29)),TRUE,BA30)</f>
        <v>0</v>
      </c>
      <c r="BF30" s="102" t="e">
        <f>IF(AND(NOT(ISBLANK(Jumpoverwrite12)),AND(NOT(BE30),AND(BE$4:BE29))),($J30*$G30-LN(1+Jumpoverwrite12*BG$2))/$G30,_xll.qlInterpolationInterpolate(BE$3,$F30,TRUE))</f>
        <v>#NUM!</v>
      </c>
      <c r="BG30" s="107" t="str">
        <f>IF(AND(NOT(BE30),AND(BE$4:BE29)),MIN(EXP((BF30-$J30)*$G30),1),"")</f>
        <v/>
      </c>
      <c r="BI30" s="106" t="b">
        <f t="shared" si="1"/>
        <v>0</v>
      </c>
      <c r="BJ30" s="102" t="e">
        <f>IF(AND(NOT(ISBLANK(jumpoverwrite13)),AND(NOT(BI30),AND(BI$4:BI29))),($J30*$G30-LN(1+jumpoverwrite13*BK$2))/$G30,_xll.qlInterpolationInterpolate(BI$3,$F30,TRUE))</f>
        <v>#NUM!</v>
      </c>
      <c r="BK30" s="107" t="str">
        <f>IF(AND(NOT(BI30),AND(BI$4:BI29)),MIN(EXP((BJ30-$J30)*$G30),1),"")</f>
        <v/>
      </c>
    </row>
    <row r="31" spans="1:63" x14ac:dyDescent="0.2">
      <c r="A31" s="94" t="e">
        <v>#N/A</v>
      </c>
      <c r="B31" s="27" t="e">
        <f>_xll.qlRateHelperRate($A31,InterestRatesTrigger)</f>
        <v>#VALUE!</v>
      </c>
      <c r="C31" s="30" t="e">
        <f>_xll.qlRateHelperEarliestDate($A31)</f>
        <v>#VALUE!</v>
      </c>
      <c r="D31" s="31" t="e">
        <f>_xll.qlRateHelperLatestDate($A31)</f>
        <v>#VALUE!</v>
      </c>
      <c r="F31" s="120" t="e">
        <f t="shared" ref="F31:F94" si="4">IF(ISERROR(D31),NA(),(D31-D30)/2+D30)</f>
        <v>#N/A</v>
      </c>
      <c r="G31" s="121" t="e">
        <f>_xll.qlDayCounterYearFraction(DayCounter,D30,D31)</f>
        <v>#NUM!</v>
      </c>
      <c r="I31" s="138" t="b">
        <f t="shared" si="2"/>
        <v>0</v>
      </c>
      <c r="J31" s="137" t="e">
        <v>#N/A</v>
      </c>
      <c r="K31" s="111" t="e">
        <f t="shared" si="3"/>
        <v>#VALUE!</v>
      </c>
      <c r="L31" s="100"/>
      <c r="M31" s="106" t="b">
        <f>IF(AND(NOT(I31),AND(I$4:I30)),TRUE,I31)</f>
        <v>0</v>
      </c>
      <c r="N31" s="102" t="e">
        <f>IF(AND(NOT(ISBLANK(Jumpoverwrite1)),AND(NOT(M31),AND(M$4:M30))),($J31*$G31-LN(1+Jumpoverwrite1*O$2))/$G31,_xll.qlInterpolationInterpolate(M$3,$F31,TRUE))</f>
        <v>#NUM!</v>
      </c>
      <c r="O31" s="107" t="str">
        <f>IF(AND(NOT(M31),AND(M$4:M30)),MIN(EXP((N31-$J31)*$G31),1),"")</f>
        <v/>
      </c>
      <c r="P31" s="109"/>
      <c r="Q31" s="106" t="b">
        <f>IF(AND(NOT(M31),AND(M$4:M30)),TRUE,M31)</f>
        <v>0</v>
      </c>
      <c r="R31" s="102" t="e">
        <f>IF(AND(NOT(ISBLANK(Jumpoverwrite2)),AND(NOT(Q31),AND(Q$4:Q30))),($J31*$G31-LN(1+Jumpoverwrite2*S$2))/$G31,_xll.qlInterpolationInterpolate(Q$3,$F31,TRUE))</f>
        <v>#NUM!</v>
      </c>
      <c r="S31" s="107" t="str">
        <f>IF(AND(NOT(Q31),AND(Q$4:Q30)),MIN(EXP((R31-$J31)*$G31),1),"")</f>
        <v/>
      </c>
      <c r="T31" s="109"/>
      <c r="U31" s="106" t="b">
        <f>IF(AND(NOT(Q31),AND(Q$4:Q30)),TRUE,Q31)</f>
        <v>0</v>
      </c>
      <c r="V31" s="102" t="e">
        <f>IF(AND(NOT(ISBLANK(Jumpoverwrite3)),AND(NOT(U31),AND(U$4:U30))),($J31*$G31-LN(1+Jumpoverwrite3*W$2))/$G31,_xll.qlInterpolationInterpolate(U$3,$F31,TRUE))</f>
        <v>#NUM!</v>
      </c>
      <c r="W31" s="107" t="str">
        <f>IF(AND(NOT(U31),AND(U$4:U30)),MIN(EXP((V31-$J31)*$G31),1),"")</f>
        <v/>
      </c>
      <c r="X31" s="109"/>
      <c r="Y31" s="106" t="b">
        <f>IF(AND(NOT(U31),AND(U$4:U30)),TRUE,U31)</f>
        <v>0</v>
      </c>
      <c r="Z31" s="102" t="e">
        <f>IF(AND(NOT(ISBLANK(Jumpoverwrite4)),AND(NOT(Y31),AND(Y$4:Y30))),($J31*$G31-LN(1+Jumpoverwrite4*AA$2))/$G31,_xll.qlInterpolationInterpolate(Y$3,$F31,TRUE))</f>
        <v>#NUM!</v>
      </c>
      <c r="AA31" s="107" t="str">
        <f>IF(AND(NOT(Y31),AND(Y$4:Y30)),MIN(EXP((Z31-$J31)*$G31),1),"")</f>
        <v/>
      </c>
      <c r="AB31" s="109"/>
      <c r="AC31" s="106" t="b">
        <f>IF(AND(NOT(Y31),AND(Y$4:Y30)),TRUE,Y31)</f>
        <v>0</v>
      </c>
      <c r="AD31" s="102" t="e">
        <f>IF(AND(NOT(ISBLANK(Jumpoverwrite5)),AND(NOT(AC31),AND(AC$4:AC30))),($J31*$G31-LN(1+Jumpoverwrite5*AE$2))/$G31,_xll.qlInterpolationInterpolate(AC$3,$F31,TRUE))</f>
        <v>#NUM!</v>
      </c>
      <c r="AE31" s="107" t="str">
        <f>IF(AND(NOT(AC31),AND(AC$4:AC30)),MIN(EXP((AD31-$J31)*$G31),1),"")</f>
        <v/>
      </c>
      <c r="AF31" s="109"/>
      <c r="AG31" s="106" t="b">
        <f>IF(AND(NOT(AC31),AND(AC$4:AC30)),TRUE,AC31)</f>
        <v>0</v>
      </c>
      <c r="AH31" s="102" t="e">
        <f>IF(AND(NOT(ISBLANK(Jumpoverwrite6)),AND(NOT(AG31),AND(AG$4:AG30))),($J31*$G31-LN(1+Jumpoverwrite6*AI$2))/$G31,_xll.qlInterpolationInterpolate(AG$3,$F31,TRUE))</f>
        <v>#NUM!</v>
      </c>
      <c r="AI31" s="107" t="str">
        <f>IF(AND(NOT(AG31),AND(AG$4:AG30)),MIN(EXP((AH31-$J31)*$G31),1),"")</f>
        <v/>
      </c>
      <c r="AJ31" s="109"/>
      <c r="AK31" s="106" t="b">
        <f>IF(AND(NOT(AG31),AND(AG$4:AG30)),TRUE,AG31)</f>
        <v>0</v>
      </c>
      <c r="AL31" s="102" t="e">
        <f>IF(AND(NOT(ISBLANK(Jumpoverwrite7)),AND(NOT(AK31),AND(AK$4:AK30))),($J31*$G31-LN(1+Jumpoverwrite7*AM$2))/$G31,_xll.qlInterpolationInterpolate(AK$3,$F31,TRUE))</f>
        <v>#NUM!</v>
      </c>
      <c r="AM31" s="107" t="str">
        <f>IF(AND(NOT(AK31),AND(AK$4:AK30)),MIN(EXP((AL31-$J31)*$G31),1),"")</f>
        <v/>
      </c>
      <c r="AO31" s="106" t="b">
        <f>IF(AND(NOT(AK31),AND(AK$4:AK30)),TRUE,AK31)</f>
        <v>0</v>
      </c>
      <c r="AP31" s="102" t="e">
        <f>IF(AND(NOT(ISBLANK(Jumpoverwrite8)),AND(NOT(AO31),AND(AO$4:AO30))),($J31*$G31-LN(1+Jumpoverwrite8*AQ$2))/$G31,_xll.qlInterpolationInterpolate(AO$3,$F31,TRUE))</f>
        <v>#NUM!</v>
      </c>
      <c r="AQ31" s="107" t="str">
        <f>IF(AND(NOT(AO31),AND(AO$4:AO30)),MIN(EXP((AP31-$J31)*$G31),1),"")</f>
        <v/>
      </c>
      <c r="AS31" s="106" t="b">
        <f>IF(AND(NOT(AO31),AND(AO$4:AO30)),TRUE,AO31)</f>
        <v>0</v>
      </c>
      <c r="AT31" s="102" t="e">
        <f>IF(AND(NOT(ISBLANK(Jumpoverwrite9)),AND(NOT(AS31),AND(AS$4:AS30))),($J31*$G31-LN(1+Jumpoverwrite9*AU$2))/$G31,_xll.qlInterpolationInterpolate(AS$3,$F31,TRUE))</f>
        <v>#NUM!</v>
      </c>
      <c r="AU31" s="107" t="str">
        <f>IF(AND(NOT(AS31),AND(AS$4:AS30)),MIN(EXP((AT31-$J31)*$G31),1),"")</f>
        <v/>
      </c>
      <c r="AW31" s="106" t="b">
        <f>IF(AND(NOT(AS31),AND(AS$4:AS30)),TRUE,AS31)</f>
        <v>0</v>
      </c>
      <c r="AX31" s="102" t="e">
        <f>IF(AND(NOT(ISBLANK(Jumpoverwrite10)),AND(NOT(AW31),AND(AW$4:AW30))),($J31*$G31-LN(1+Jumpoverwrite10*AY$2))/$G31,_xll.qlInterpolationInterpolate(AW$3,$F31,TRUE))</f>
        <v>#NUM!</v>
      </c>
      <c r="AY31" s="107" t="str">
        <f>IF(AND(NOT(AW31),AND(AW$4:AW30)),MIN(EXP((AX31-$J31)*$G31),1),"")</f>
        <v/>
      </c>
      <c r="BA31" s="106" t="b">
        <f>IF(AND(NOT(AW31),AND(AW$4:AW30)),TRUE,AW31)</f>
        <v>0</v>
      </c>
      <c r="BB31" s="102" t="e">
        <f>IF(AND(NOT(ISBLANK(Jumpoverwrite11)),AND(NOT(BA31),AND(BA$4:BA30))),($J31*$G31-LN(1+Jumpoverwrite11*BC$2))/$G31,_xll.qlInterpolationInterpolate(BA$3,$F31,TRUE))</f>
        <v>#NUM!</v>
      </c>
      <c r="BC31" s="107" t="str">
        <f>IF(AND(NOT(BA31),AND(BA$4:BA30)),MIN(EXP((BB31-$J31)*$G31),1),"")</f>
        <v/>
      </c>
      <c r="BE31" s="106" t="b">
        <f>IF(AND(NOT(BA31),AND(BA$4:BA30)),TRUE,BA31)</f>
        <v>0</v>
      </c>
      <c r="BF31" s="102" t="e">
        <f>IF(AND(NOT(ISBLANK(Jumpoverwrite12)),AND(NOT(BE31),AND(BE$4:BE30))),($J31*$G31-LN(1+Jumpoverwrite12*BG$2))/$G31,_xll.qlInterpolationInterpolate(BE$3,$F31,TRUE))</f>
        <v>#NUM!</v>
      </c>
      <c r="BG31" s="107" t="str">
        <f>IF(AND(NOT(BE31),AND(BE$4:BE30)),MIN(EXP((BF31-$J31)*$G31),1),"")</f>
        <v/>
      </c>
      <c r="BI31" s="106" t="b">
        <f t="shared" si="1"/>
        <v>0</v>
      </c>
      <c r="BJ31" s="102" t="e">
        <f>IF(AND(NOT(ISBLANK(jumpoverwrite13)),AND(NOT(BI31),AND(BI$4:BI30))),($J31*$G31-LN(1+jumpoverwrite13*BK$2))/$G31,_xll.qlInterpolationInterpolate(BI$3,$F31,TRUE))</f>
        <v>#NUM!</v>
      </c>
      <c r="BK31" s="107" t="str">
        <f>IF(AND(NOT(BI31),AND(BI$4:BI30)),MIN(EXP((BJ31-$J31)*$G31),1),"")</f>
        <v/>
      </c>
    </row>
    <row r="32" spans="1:63" x14ac:dyDescent="0.2">
      <c r="A32" s="94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20" t="e">
        <f t="shared" si="4"/>
        <v>#N/A</v>
      </c>
      <c r="G32" s="121" t="e">
        <f>_xll.qlDayCounterYearFraction(DayCounter,D31,D32)</f>
        <v>#NUM!</v>
      </c>
      <c r="I32" s="138" t="b">
        <f t="shared" si="2"/>
        <v>0</v>
      </c>
      <c r="J32" s="137" t="e">
        <v>#N/A</v>
      </c>
      <c r="K32" s="111" t="e">
        <f t="shared" si="3"/>
        <v>#VALUE!</v>
      </c>
      <c r="L32" s="100"/>
      <c r="M32" s="106" t="b">
        <f>IF(AND(NOT(I32),AND(I$4:I31)),TRUE,I32)</f>
        <v>0</v>
      </c>
      <c r="N32" s="102" t="e">
        <f>IF(AND(NOT(ISBLANK(Jumpoverwrite1)),AND(NOT(M32),AND(M$4:M31))),($J32*$G32-LN(1+Jumpoverwrite1*O$2))/$G32,_xll.qlInterpolationInterpolate(M$3,$F32,TRUE))</f>
        <v>#NUM!</v>
      </c>
      <c r="O32" s="107" t="str">
        <f>IF(AND(NOT(M32),AND(M$4:M31)),MIN(EXP((N32-$J32)*$G32),1),"")</f>
        <v/>
      </c>
      <c r="P32" s="109"/>
      <c r="Q32" s="106" t="b">
        <f>IF(AND(NOT(M32),AND(M$4:M31)),TRUE,M32)</f>
        <v>0</v>
      </c>
      <c r="R32" s="102" t="e">
        <f>IF(AND(NOT(ISBLANK(Jumpoverwrite2)),AND(NOT(Q32),AND(Q$4:Q31))),($J32*$G32-LN(1+Jumpoverwrite2*S$2))/$G32,_xll.qlInterpolationInterpolate(Q$3,$F32,TRUE))</f>
        <v>#NUM!</v>
      </c>
      <c r="S32" s="107" t="str">
        <f>IF(AND(NOT(Q32),AND(Q$4:Q31)),MIN(EXP((R32-$J32)*$G32),1),"")</f>
        <v/>
      </c>
      <c r="T32" s="109"/>
      <c r="U32" s="106" t="b">
        <f>IF(AND(NOT(Q32),AND(Q$4:Q31)),TRUE,Q32)</f>
        <v>0</v>
      </c>
      <c r="V32" s="102" t="e">
        <f>IF(AND(NOT(ISBLANK(Jumpoverwrite3)),AND(NOT(U32),AND(U$4:U31))),($J32*$G32-LN(1+Jumpoverwrite3*W$2))/$G32,_xll.qlInterpolationInterpolate(U$3,$F32,TRUE))</f>
        <v>#NUM!</v>
      </c>
      <c r="W32" s="107" t="str">
        <f>IF(AND(NOT(U32),AND(U$4:U31)),MIN(EXP((V32-$J32)*$G32),1),"")</f>
        <v/>
      </c>
      <c r="X32" s="109"/>
      <c r="Y32" s="106" t="b">
        <f>IF(AND(NOT(U32),AND(U$4:U31)),TRUE,U32)</f>
        <v>0</v>
      </c>
      <c r="Z32" s="102" t="e">
        <f>IF(AND(NOT(ISBLANK(Jumpoverwrite4)),AND(NOT(Y32),AND(Y$4:Y31))),($J32*$G32-LN(1+Jumpoverwrite4*AA$2))/$G32,_xll.qlInterpolationInterpolate(Y$3,$F32,TRUE))</f>
        <v>#NUM!</v>
      </c>
      <c r="AA32" s="107" t="str">
        <f>IF(AND(NOT(Y32),AND(Y$4:Y31)),MIN(EXP((Z32-$J32)*$G32),1),"")</f>
        <v/>
      </c>
      <c r="AB32" s="109"/>
      <c r="AC32" s="106" t="b">
        <f>IF(AND(NOT(Y32),AND(Y$4:Y31)),TRUE,Y32)</f>
        <v>0</v>
      </c>
      <c r="AD32" s="102" t="e">
        <f>IF(AND(NOT(ISBLANK(Jumpoverwrite5)),AND(NOT(AC32),AND(AC$4:AC31))),($J32*$G32-LN(1+Jumpoverwrite5*AE$2))/$G32,_xll.qlInterpolationInterpolate(AC$3,$F32,TRUE))</f>
        <v>#NUM!</v>
      </c>
      <c r="AE32" s="107" t="str">
        <f>IF(AND(NOT(AC32),AND(AC$4:AC31)),MIN(EXP((AD32-$J32)*$G32),1),"")</f>
        <v/>
      </c>
      <c r="AF32" s="109"/>
      <c r="AG32" s="106" t="b">
        <f>IF(AND(NOT(AC32),AND(AC$4:AC31)),TRUE,AC32)</f>
        <v>0</v>
      </c>
      <c r="AH32" s="102" t="e">
        <f>IF(AND(NOT(ISBLANK(Jumpoverwrite6)),AND(NOT(AG32),AND(AG$4:AG31))),($J32*$G32-LN(1+Jumpoverwrite6*AI$2))/$G32,_xll.qlInterpolationInterpolate(AG$3,$F32,TRUE))</f>
        <v>#NUM!</v>
      </c>
      <c r="AI32" s="107" t="str">
        <f>IF(AND(NOT(AG32),AND(AG$4:AG31)),MIN(EXP((AH32-$J32)*$G32),1),"")</f>
        <v/>
      </c>
      <c r="AJ32" s="109"/>
      <c r="AK32" s="106" t="b">
        <f>IF(AND(NOT(AG32),AND(AG$4:AG31)),TRUE,AG32)</f>
        <v>0</v>
      </c>
      <c r="AL32" s="102" t="e">
        <f>IF(AND(NOT(ISBLANK(Jumpoverwrite7)),AND(NOT(AK32),AND(AK$4:AK31))),($J32*$G32-LN(1+Jumpoverwrite7*AM$2))/$G32,_xll.qlInterpolationInterpolate(AK$3,$F32,TRUE))</f>
        <v>#NUM!</v>
      </c>
      <c r="AM32" s="107" t="str">
        <f>IF(AND(NOT(AK32),AND(AK$4:AK31)),MIN(EXP((AL32-$J32)*$G32),1),"")</f>
        <v/>
      </c>
      <c r="AO32" s="106" t="b">
        <f>IF(AND(NOT(AK32),AND(AK$4:AK31)),TRUE,AK32)</f>
        <v>0</v>
      </c>
      <c r="AP32" s="102" t="e">
        <f>IF(AND(NOT(ISBLANK(Jumpoverwrite8)),AND(NOT(AO32),AND(AO$4:AO31))),($J32*$G32-LN(1+Jumpoverwrite8*AQ$2))/$G32,_xll.qlInterpolationInterpolate(AO$3,$F32,TRUE))</f>
        <v>#NUM!</v>
      </c>
      <c r="AQ32" s="107" t="str">
        <f>IF(AND(NOT(AO32),AND(AO$4:AO31)),MIN(EXP((AP32-$J32)*$G32),1),"")</f>
        <v/>
      </c>
      <c r="AS32" s="106" t="b">
        <f>IF(AND(NOT(AO32),AND(AO$4:AO31)),TRUE,AO32)</f>
        <v>0</v>
      </c>
      <c r="AT32" s="102" t="e">
        <f>IF(AND(NOT(ISBLANK(Jumpoverwrite9)),AND(NOT(AS32),AND(AS$4:AS31))),($J32*$G32-LN(1+Jumpoverwrite9*AU$2))/$G32,_xll.qlInterpolationInterpolate(AS$3,$F32,TRUE))</f>
        <v>#NUM!</v>
      </c>
      <c r="AU32" s="107" t="str">
        <f>IF(AND(NOT(AS32),AND(AS$4:AS31)),MIN(EXP((AT32-$J32)*$G32),1),"")</f>
        <v/>
      </c>
      <c r="AW32" s="106" t="b">
        <f>IF(AND(NOT(AS32),AND(AS$4:AS31)),TRUE,AS32)</f>
        <v>0</v>
      </c>
      <c r="AX32" s="102" t="e">
        <f>IF(AND(NOT(ISBLANK(Jumpoverwrite10)),AND(NOT(AW32),AND(AW$4:AW31))),($J32*$G32-LN(1+Jumpoverwrite10*AY$2))/$G32,_xll.qlInterpolationInterpolate(AW$3,$F32,TRUE))</f>
        <v>#NUM!</v>
      </c>
      <c r="AY32" s="107" t="str">
        <f>IF(AND(NOT(AW32),AND(AW$4:AW31)),MIN(EXP((AX32-$J32)*$G32),1),"")</f>
        <v/>
      </c>
      <c r="BA32" s="106" t="b">
        <f>IF(AND(NOT(AW32),AND(AW$4:AW31)),TRUE,AW32)</f>
        <v>0</v>
      </c>
      <c r="BB32" s="102" t="e">
        <f>IF(AND(NOT(ISBLANK(Jumpoverwrite11)),AND(NOT(BA32),AND(BA$4:BA31))),($J32*$G32-LN(1+Jumpoverwrite11*BC$2))/$G32,_xll.qlInterpolationInterpolate(BA$3,$F32,TRUE))</f>
        <v>#NUM!</v>
      </c>
      <c r="BC32" s="107" t="str">
        <f>IF(AND(NOT(BA32),AND(BA$4:BA31)),MIN(EXP((BB32-$J32)*$G32),1),"")</f>
        <v/>
      </c>
      <c r="BE32" s="106" t="b">
        <f>IF(AND(NOT(BA32),AND(BA$4:BA31)),TRUE,BA32)</f>
        <v>0</v>
      </c>
      <c r="BF32" s="102" t="e">
        <f>IF(AND(NOT(ISBLANK(Jumpoverwrite12)),AND(NOT(BE32),AND(BE$4:BE31))),($J32*$G32-LN(1+Jumpoverwrite12*BG$2))/$G32,_xll.qlInterpolationInterpolate(BE$3,$F32,TRUE))</f>
        <v>#NUM!</v>
      </c>
      <c r="BG32" s="107" t="str">
        <f>IF(AND(NOT(BE32),AND(BE$4:BE31)),MIN(EXP((BF32-$J32)*$G32),1),"")</f>
        <v/>
      </c>
      <c r="BI32" s="106" t="b">
        <f t="shared" si="1"/>
        <v>0</v>
      </c>
      <c r="BJ32" s="102" t="e">
        <f>IF(AND(NOT(ISBLANK(jumpoverwrite13)),AND(NOT(BI32),AND(BI$4:BI31))),($J32*$G32-LN(1+jumpoverwrite13*BK$2))/$G32,_xll.qlInterpolationInterpolate(BI$3,$F32,TRUE))</f>
        <v>#NUM!</v>
      </c>
      <c r="BK32" s="107" t="str">
        <f>IF(AND(NOT(BI32),AND(BI$4:BI31)),MIN(EXP((BJ32-$J32)*$G32),1),"")</f>
        <v/>
      </c>
    </row>
    <row r="33" spans="1:63" x14ac:dyDescent="0.2">
      <c r="A33" s="94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0" t="e">
        <f t="shared" si="4"/>
        <v>#N/A</v>
      </c>
      <c r="G33" s="121" t="e">
        <f>_xll.qlDayCounterYearFraction(DayCounter,D32,D33)</f>
        <v>#NUM!</v>
      </c>
      <c r="I33" s="138" t="b">
        <f t="shared" si="2"/>
        <v>0</v>
      </c>
      <c r="J33" s="137" t="e">
        <v>#N/A</v>
      </c>
      <c r="K33" s="111" t="e">
        <f t="shared" si="3"/>
        <v>#VALUE!</v>
      </c>
      <c r="L33" s="100"/>
      <c r="M33" s="106" t="b">
        <f>IF(AND(NOT(I33),AND(I$4:I32)),TRUE,I33)</f>
        <v>0</v>
      </c>
      <c r="N33" s="102" t="e">
        <f>IF(AND(NOT(ISBLANK(Jumpoverwrite1)),AND(NOT(M33),AND(M$4:M32))),($J33*$G33-LN(1+Jumpoverwrite1*O$2))/$G33,_xll.qlInterpolationInterpolate(M$3,$F33,TRUE))</f>
        <v>#NUM!</v>
      </c>
      <c r="O33" s="107" t="str">
        <f>IF(AND(NOT(M33),AND(M$4:M32)),MIN(EXP((N33-$J33)*$G33),1),"")</f>
        <v/>
      </c>
      <c r="P33" s="109"/>
      <c r="Q33" s="106" t="b">
        <f>IF(AND(NOT(M33),AND(M$4:M32)),TRUE,M33)</f>
        <v>0</v>
      </c>
      <c r="R33" s="102" t="e">
        <f>IF(AND(NOT(ISBLANK(Jumpoverwrite2)),AND(NOT(Q33),AND(Q$4:Q32))),($J33*$G33-LN(1+Jumpoverwrite2*S$2))/$G33,_xll.qlInterpolationInterpolate(Q$3,$F33,TRUE))</f>
        <v>#NUM!</v>
      </c>
      <c r="S33" s="107" t="str">
        <f>IF(AND(NOT(Q33),AND(Q$4:Q32)),MIN(EXP((R33-$J33)*$G33),1),"")</f>
        <v/>
      </c>
      <c r="T33" s="109"/>
      <c r="U33" s="106" t="b">
        <f>IF(AND(NOT(Q33),AND(Q$4:Q32)),TRUE,Q33)</f>
        <v>0</v>
      </c>
      <c r="V33" s="102" t="e">
        <f>IF(AND(NOT(ISBLANK(Jumpoverwrite3)),AND(NOT(U33),AND(U$4:U32))),($J33*$G33-LN(1+Jumpoverwrite3*W$2))/$G33,_xll.qlInterpolationInterpolate(U$3,$F33,TRUE))</f>
        <v>#NUM!</v>
      </c>
      <c r="W33" s="107" t="str">
        <f>IF(AND(NOT(U33),AND(U$4:U32)),MIN(EXP((V33-$J33)*$G33),1),"")</f>
        <v/>
      </c>
      <c r="X33" s="109"/>
      <c r="Y33" s="106" t="b">
        <f>IF(AND(NOT(U33),AND(U$4:U32)),TRUE,U33)</f>
        <v>0</v>
      </c>
      <c r="Z33" s="102" t="e">
        <f>IF(AND(NOT(ISBLANK(Jumpoverwrite4)),AND(NOT(Y33),AND(Y$4:Y32))),($J33*$G33-LN(1+Jumpoverwrite4*AA$2))/$G33,_xll.qlInterpolationInterpolate(Y$3,$F33,TRUE))</f>
        <v>#NUM!</v>
      </c>
      <c r="AA33" s="107" t="str">
        <f>IF(AND(NOT(Y33),AND(Y$4:Y32)),MIN(EXP((Z33-$J33)*$G33),1),"")</f>
        <v/>
      </c>
      <c r="AB33" s="109"/>
      <c r="AC33" s="106" t="b">
        <f>IF(AND(NOT(Y33),AND(Y$4:Y32)),TRUE,Y33)</f>
        <v>0</v>
      </c>
      <c r="AD33" s="102" t="e">
        <f>IF(AND(NOT(ISBLANK(Jumpoverwrite5)),AND(NOT(AC33),AND(AC$4:AC32))),($J33*$G33-LN(1+Jumpoverwrite5*AE$2))/$G33,_xll.qlInterpolationInterpolate(AC$3,$F33,TRUE))</f>
        <v>#NUM!</v>
      </c>
      <c r="AE33" s="107" t="str">
        <f>IF(AND(NOT(AC33),AND(AC$4:AC32)),MIN(EXP((AD33-$J33)*$G33),1),"")</f>
        <v/>
      </c>
      <c r="AF33" s="109"/>
      <c r="AG33" s="106" t="b">
        <f>IF(AND(NOT(AC33),AND(AC$4:AC32)),TRUE,AC33)</f>
        <v>0</v>
      </c>
      <c r="AH33" s="102" t="e">
        <f>IF(AND(NOT(ISBLANK(Jumpoverwrite6)),AND(NOT(AG33),AND(AG$4:AG32))),($J33*$G33-LN(1+Jumpoverwrite6*AI$2))/$G33,_xll.qlInterpolationInterpolate(AG$3,$F33,TRUE))</f>
        <v>#NUM!</v>
      </c>
      <c r="AI33" s="107" t="str">
        <f>IF(AND(NOT(AG33),AND(AG$4:AG32)),MIN(EXP((AH33-$J33)*$G33),1),"")</f>
        <v/>
      </c>
      <c r="AJ33" s="109"/>
      <c r="AK33" s="106" t="b">
        <f>IF(AND(NOT(AG33),AND(AG$4:AG32)),TRUE,AG33)</f>
        <v>0</v>
      </c>
      <c r="AL33" s="102" t="e">
        <f>IF(AND(NOT(ISBLANK(Jumpoverwrite7)),AND(NOT(AK33),AND(AK$4:AK32))),($J33*$G33-LN(1+Jumpoverwrite7*AM$2))/$G33,_xll.qlInterpolationInterpolate(AK$3,$F33,TRUE))</f>
        <v>#NUM!</v>
      </c>
      <c r="AM33" s="107" t="str">
        <f>IF(AND(NOT(AK33),AND(AK$4:AK32)),MIN(EXP((AL33-$J33)*$G33),1),"")</f>
        <v/>
      </c>
      <c r="AO33" s="106" t="b">
        <f>IF(AND(NOT(AK33),AND(AK$4:AK32)),TRUE,AK33)</f>
        <v>0</v>
      </c>
      <c r="AP33" s="102" t="e">
        <f>IF(AND(NOT(ISBLANK(Jumpoverwrite8)),AND(NOT(AO33),AND(AO$4:AO32))),($J33*$G33-LN(1+Jumpoverwrite8*AQ$2))/$G33,_xll.qlInterpolationInterpolate(AO$3,$F33,TRUE))</f>
        <v>#NUM!</v>
      </c>
      <c r="AQ33" s="107" t="str">
        <f>IF(AND(NOT(AO33),AND(AO$4:AO32)),MIN(EXP((AP33-$J33)*$G33),1),"")</f>
        <v/>
      </c>
      <c r="AS33" s="106" t="b">
        <f>IF(AND(NOT(AO33),AND(AO$4:AO32)),TRUE,AO33)</f>
        <v>0</v>
      </c>
      <c r="AT33" s="102" t="e">
        <f>IF(AND(NOT(ISBLANK(Jumpoverwrite9)),AND(NOT(AS33),AND(AS$4:AS32))),($J33*$G33-LN(1+Jumpoverwrite9*AU$2))/$G33,_xll.qlInterpolationInterpolate(AS$3,$F33,TRUE))</f>
        <v>#NUM!</v>
      </c>
      <c r="AU33" s="107" t="str">
        <f>IF(AND(NOT(AS33),AND(AS$4:AS32)),MIN(EXP((AT33-$J33)*$G33),1),"")</f>
        <v/>
      </c>
      <c r="AW33" s="106" t="b">
        <f>IF(AND(NOT(AS33),AND(AS$4:AS32)),TRUE,AS33)</f>
        <v>0</v>
      </c>
      <c r="AX33" s="102" t="e">
        <f>IF(AND(NOT(ISBLANK(Jumpoverwrite10)),AND(NOT(AW33),AND(AW$4:AW32))),($J33*$G33-LN(1+Jumpoverwrite10*AY$2))/$G33,_xll.qlInterpolationInterpolate(AW$3,$F33,TRUE))</f>
        <v>#NUM!</v>
      </c>
      <c r="AY33" s="107" t="str">
        <f>IF(AND(NOT(AW33),AND(AW$4:AW32)),MIN(EXP((AX33-$J33)*$G33),1),"")</f>
        <v/>
      </c>
      <c r="BA33" s="106" t="b">
        <f>IF(AND(NOT(AW33),AND(AW$4:AW32)),TRUE,AW33)</f>
        <v>0</v>
      </c>
      <c r="BB33" s="102" t="e">
        <f>IF(AND(NOT(ISBLANK(Jumpoverwrite11)),AND(NOT(BA33),AND(BA$4:BA32))),($J33*$G33-LN(1+Jumpoverwrite11*BC$2))/$G33,_xll.qlInterpolationInterpolate(BA$3,$F33,TRUE))</f>
        <v>#NUM!</v>
      </c>
      <c r="BC33" s="107" t="str">
        <f>IF(AND(NOT(BA33),AND(BA$4:BA32)),MIN(EXP((BB33-$J33)*$G33),1),"")</f>
        <v/>
      </c>
      <c r="BE33" s="106" t="b">
        <f>IF(AND(NOT(BA33),AND(BA$4:BA32)),TRUE,BA33)</f>
        <v>0</v>
      </c>
      <c r="BF33" s="102" t="e">
        <f>IF(AND(NOT(ISBLANK(Jumpoverwrite12)),AND(NOT(BE33),AND(BE$4:BE32))),($J33*$G33-LN(1+Jumpoverwrite12*BG$2))/$G33,_xll.qlInterpolationInterpolate(BE$3,$F33,TRUE))</f>
        <v>#NUM!</v>
      </c>
      <c r="BG33" s="107" t="str">
        <f>IF(AND(NOT(BE33),AND(BE$4:BE32)),MIN(EXP((BF33-$J33)*$G33),1),"")</f>
        <v/>
      </c>
      <c r="BI33" s="106" t="b">
        <f t="shared" si="1"/>
        <v>0</v>
      </c>
      <c r="BJ33" s="102" t="e">
        <f>IF(AND(NOT(ISBLANK(jumpoverwrite13)),AND(NOT(BI33),AND(BI$4:BI32))),($J33*$G33-LN(1+jumpoverwrite13*BK$2))/$G33,_xll.qlInterpolationInterpolate(BI$3,$F33,TRUE))</f>
        <v>#NUM!</v>
      </c>
      <c r="BK33" s="107" t="str">
        <f>IF(AND(NOT(BI33),AND(BI$4:BI32)),MIN(EXP((BJ33-$J33)*$G33),1),"")</f>
        <v/>
      </c>
    </row>
    <row r="34" spans="1:63" x14ac:dyDescent="0.2">
      <c r="A34" s="94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0" t="e">
        <f t="shared" si="4"/>
        <v>#N/A</v>
      </c>
      <c r="G34" s="121" t="e">
        <f>_xll.qlDayCounterYearFraction(DayCounter,D33,D34)</f>
        <v>#NUM!</v>
      </c>
      <c r="I34" s="138" t="b">
        <f t="shared" si="2"/>
        <v>0</v>
      </c>
      <c r="J34" s="137" t="e">
        <v>#N/A</v>
      </c>
      <c r="K34" s="111" t="e">
        <f t="shared" si="3"/>
        <v>#VALUE!</v>
      </c>
      <c r="L34" s="100"/>
      <c r="M34" s="106" t="b">
        <f>IF(AND(NOT(I34),AND(I$4:I33)),TRUE,I34)</f>
        <v>0</v>
      </c>
      <c r="N34" s="102" t="e">
        <f>IF(AND(NOT(ISBLANK(Jumpoverwrite1)),AND(NOT(M34),AND(M$4:M33))),($J34*$G34-LN(1+Jumpoverwrite1*O$2))/$G34,_xll.qlInterpolationInterpolate(M$3,$F34,TRUE))</f>
        <v>#NUM!</v>
      </c>
      <c r="O34" s="107" t="str">
        <f>IF(AND(NOT(M34),AND(M$4:M33)),MIN(EXP((N34-$J34)*$G34),1),"")</f>
        <v/>
      </c>
      <c r="P34" s="109"/>
      <c r="Q34" s="106" t="b">
        <f>IF(AND(NOT(M34),AND(M$4:M33)),TRUE,M34)</f>
        <v>0</v>
      </c>
      <c r="R34" s="102" t="e">
        <f>IF(AND(NOT(ISBLANK(Jumpoverwrite2)),AND(NOT(Q34),AND(Q$4:Q33))),($J34*$G34-LN(1+Jumpoverwrite2*S$2))/$G34,_xll.qlInterpolationInterpolate(Q$3,$F34,TRUE))</f>
        <v>#NUM!</v>
      </c>
      <c r="S34" s="107" t="str">
        <f>IF(AND(NOT(Q34),AND(Q$4:Q33)),MIN(EXP((R34-$J34)*$G34),1),"")</f>
        <v/>
      </c>
      <c r="T34" s="109"/>
      <c r="U34" s="106" t="b">
        <f>IF(AND(NOT(Q34),AND(Q$4:Q33)),TRUE,Q34)</f>
        <v>0</v>
      </c>
      <c r="V34" s="102" t="e">
        <f>IF(AND(NOT(ISBLANK(Jumpoverwrite3)),AND(NOT(U34),AND(U$4:U33))),($J34*$G34-LN(1+Jumpoverwrite3*W$2))/$G34,_xll.qlInterpolationInterpolate(U$3,$F34,TRUE))</f>
        <v>#NUM!</v>
      </c>
      <c r="W34" s="107" t="str">
        <f>IF(AND(NOT(U34),AND(U$4:U33)),MIN(EXP((V34-$J34)*$G34),1),"")</f>
        <v/>
      </c>
      <c r="X34" s="109"/>
      <c r="Y34" s="106" t="b">
        <f>IF(AND(NOT(U34),AND(U$4:U33)),TRUE,U34)</f>
        <v>0</v>
      </c>
      <c r="Z34" s="102" t="e">
        <f>IF(AND(NOT(ISBLANK(Jumpoverwrite4)),AND(NOT(Y34),AND(Y$4:Y33))),($J34*$G34-LN(1+Jumpoverwrite4*AA$2))/$G34,_xll.qlInterpolationInterpolate(Y$3,$F34,TRUE))</f>
        <v>#NUM!</v>
      </c>
      <c r="AA34" s="107" t="str">
        <f>IF(AND(NOT(Y34),AND(Y$4:Y33)),MIN(EXP((Z34-$J34)*$G34),1),"")</f>
        <v/>
      </c>
      <c r="AB34" s="109"/>
      <c r="AC34" s="106" t="b">
        <f>IF(AND(NOT(Y34),AND(Y$4:Y33)),TRUE,Y34)</f>
        <v>0</v>
      </c>
      <c r="AD34" s="102" t="e">
        <f>IF(AND(NOT(ISBLANK(Jumpoverwrite5)),AND(NOT(AC34),AND(AC$4:AC33))),($J34*$G34-LN(1+Jumpoverwrite5*AE$2))/$G34,_xll.qlInterpolationInterpolate(AC$3,$F34,TRUE))</f>
        <v>#NUM!</v>
      </c>
      <c r="AE34" s="107" t="str">
        <f>IF(AND(NOT(AC34),AND(AC$4:AC33)),MIN(EXP((AD34-$J34)*$G34),1),"")</f>
        <v/>
      </c>
      <c r="AF34" s="109"/>
      <c r="AG34" s="106" t="b">
        <f>IF(AND(NOT(AC34),AND(AC$4:AC33)),TRUE,AC34)</f>
        <v>0</v>
      </c>
      <c r="AH34" s="102" t="e">
        <f>IF(AND(NOT(ISBLANK(Jumpoverwrite6)),AND(NOT(AG34),AND(AG$4:AG33))),($J34*$G34-LN(1+Jumpoverwrite6*AI$2))/$G34,_xll.qlInterpolationInterpolate(AG$3,$F34,TRUE))</f>
        <v>#NUM!</v>
      </c>
      <c r="AI34" s="107" t="str">
        <f>IF(AND(NOT(AG34),AND(AG$4:AG33)),MIN(EXP((AH34-$J34)*$G34),1),"")</f>
        <v/>
      </c>
      <c r="AJ34" s="109"/>
      <c r="AK34" s="106" t="b">
        <f>IF(AND(NOT(AG34),AND(AG$4:AG33)),TRUE,AG34)</f>
        <v>0</v>
      </c>
      <c r="AL34" s="102" t="e">
        <f>IF(AND(NOT(ISBLANK(Jumpoverwrite7)),AND(NOT(AK34),AND(AK$4:AK33))),($J34*$G34-LN(1+Jumpoverwrite7*AM$2))/$G34,_xll.qlInterpolationInterpolate(AK$3,$F34,TRUE))</f>
        <v>#NUM!</v>
      </c>
      <c r="AM34" s="107" t="str">
        <f>IF(AND(NOT(AK34),AND(AK$4:AK33)),MIN(EXP((AL34-$J34)*$G34),1),"")</f>
        <v/>
      </c>
      <c r="AO34" s="106" t="b">
        <f>IF(AND(NOT(AK34),AND(AK$4:AK33)),TRUE,AK34)</f>
        <v>0</v>
      </c>
      <c r="AP34" s="102" t="e">
        <f>IF(AND(NOT(ISBLANK(Jumpoverwrite8)),AND(NOT(AO34),AND(AO$4:AO33))),($J34*$G34-LN(1+Jumpoverwrite8*AQ$2))/$G34,_xll.qlInterpolationInterpolate(AO$3,$F34,TRUE))</f>
        <v>#NUM!</v>
      </c>
      <c r="AQ34" s="107" t="str">
        <f>IF(AND(NOT(AO34),AND(AO$4:AO33)),MIN(EXP((AP34-$J34)*$G34),1),"")</f>
        <v/>
      </c>
      <c r="AS34" s="106" t="b">
        <f>IF(AND(NOT(AO34),AND(AO$4:AO33)),TRUE,AO34)</f>
        <v>0</v>
      </c>
      <c r="AT34" s="102" t="e">
        <f>IF(AND(NOT(ISBLANK(Jumpoverwrite9)),AND(NOT(AS34),AND(AS$4:AS33))),($J34*$G34-LN(1+Jumpoverwrite9*AU$2))/$G34,_xll.qlInterpolationInterpolate(AS$3,$F34,TRUE))</f>
        <v>#NUM!</v>
      </c>
      <c r="AU34" s="107" t="str">
        <f>IF(AND(NOT(AS34),AND(AS$4:AS33)),MIN(EXP((AT34-$J34)*$G34),1),"")</f>
        <v/>
      </c>
      <c r="AW34" s="106" t="b">
        <f>IF(AND(NOT(AS34),AND(AS$4:AS33)),TRUE,AS34)</f>
        <v>0</v>
      </c>
      <c r="AX34" s="102" t="e">
        <f>IF(AND(NOT(ISBLANK(Jumpoverwrite10)),AND(NOT(AW34),AND(AW$4:AW33))),($J34*$G34-LN(1+Jumpoverwrite10*AY$2))/$G34,_xll.qlInterpolationInterpolate(AW$3,$F34,TRUE))</f>
        <v>#NUM!</v>
      </c>
      <c r="AY34" s="107" t="str">
        <f>IF(AND(NOT(AW34),AND(AW$4:AW33)),MIN(EXP((AX34-$J34)*$G34),1),"")</f>
        <v/>
      </c>
      <c r="BA34" s="106" t="b">
        <f>IF(AND(NOT(AW34),AND(AW$4:AW33)),TRUE,AW34)</f>
        <v>0</v>
      </c>
      <c r="BB34" s="102" t="e">
        <f>IF(AND(NOT(ISBLANK(Jumpoverwrite11)),AND(NOT(BA34),AND(BA$4:BA33))),($J34*$G34-LN(1+Jumpoverwrite11*BC$2))/$G34,_xll.qlInterpolationInterpolate(BA$3,$F34,TRUE))</f>
        <v>#NUM!</v>
      </c>
      <c r="BC34" s="107" t="str">
        <f>IF(AND(NOT(BA34),AND(BA$4:BA33)),MIN(EXP((BB34-$J34)*$G34),1),"")</f>
        <v/>
      </c>
      <c r="BE34" s="106" t="b">
        <f>IF(AND(NOT(BA34),AND(BA$4:BA33)),TRUE,BA34)</f>
        <v>0</v>
      </c>
      <c r="BF34" s="102" t="e">
        <f>IF(AND(NOT(ISBLANK(Jumpoverwrite12)),AND(NOT(BE34),AND(BE$4:BE33))),($J34*$G34-LN(1+Jumpoverwrite12*BG$2))/$G34,_xll.qlInterpolationInterpolate(BE$3,$F34,TRUE))</f>
        <v>#NUM!</v>
      </c>
      <c r="BG34" s="107" t="str">
        <f>IF(AND(NOT(BE34),AND(BE$4:BE33)),MIN(EXP((BF34-$J34)*$G34),1),"")</f>
        <v/>
      </c>
      <c r="BI34" s="106" t="b">
        <f t="shared" si="1"/>
        <v>0</v>
      </c>
      <c r="BJ34" s="102" t="e">
        <f>IF(AND(NOT(ISBLANK(jumpoverwrite13)),AND(NOT(BI34),AND(BI$4:BI33))),($J34*$G34-LN(1+jumpoverwrite13*BK$2))/$G34,_xll.qlInterpolationInterpolate(BI$3,$F34,TRUE))</f>
        <v>#NUM!</v>
      </c>
      <c r="BK34" s="107" t="str">
        <f>IF(AND(NOT(BI34),AND(BI$4:BI33)),MIN(EXP((BJ34-$J34)*$G34),1),"")</f>
        <v/>
      </c>
    </row>
    <row r="35" spans="1:63" x14ac:dyDescent="0.2">
      <c r="A35" s="94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0" t="e">
        <f t="shared" si="4"/>
        <v>#N/A</v>
      </c>
      <c r="G35" s="121" t="e">
        <f>_xll.qlDayCounterYearFraction(DayCounter,D34,D35)</f>
        <v>#NUM!</v>
      </c>
      <c r="I35" s="138" t="b">
        <f t="shared" si="2"/>
        <v>0</v>
      </c>
      <c r="J35" s="137" t="e">
        <v>#N/A</v>
      </c>
      <c r="K35" s="111" t="e">
        <f t="shared" si="3"/>
        <v>#VALUE!</v>
      </c>
      <c r="L35" s="100"/>
      <c r="M35" s="106" t="b">
        <f>IF(AND(NOT(I35),AND(I$4:I34)),TRUE,I35)</f>
        <v>0</v>
      </c>
      <c r="N35" s="102" t="e">
        <f>IF(AND(NOT(ISBLANK(Jumpoverwrite1)),AND(NOT(M35),AND(M$4:M34))),($J35*$G35-LN(1+Jumpoverwrite1*O$2))/$G35,_xll.qlInterpolationInterpolate(M$3,$F35,TRUE))</f>
        <v>#NUM!</v>
      </c>
      <c r="O35" s="107" t="str">
        <f>IF(AND(NOT(M35),AND(M$4:M34)),MIN(EXP((N35-$J35)*$G35),1),"")</f>
        <v/>
      </c>
      <c r="P35" s="109"/>
      <c r="Q35" s="106" t="b">
        <f>IF(AND(NOT(M35),AND(M$4:M34)),TRUE,M35)</f>
        <v>0</v>
      </c>
      <c r="R35" s="102" t="e">
        <f>IF(AND(NOT(ISBLANK(Jumpoverwrite2)),AND(NOT(Q35),AND(Q$4:Q34))),($J35*$G35-LN(1+Jumpoverwrite2*S$2))/$G35,_xll.qlInterpolationInterpolate(Q$3,$F35,TRUE))</f>
        <v>#NUM!</v>
      </c>
      <c r="S35" s="107" t="str">
        <f>IF(AND(NOT(Q35),AND(Q$4:Q34)),MIN(EXP((R35-$J35)*$G35),1),"")</f>
        <v/>
      </c>
      <c r="T35" s="109"/>
      <c r="U35" s="106" t="b">
        <f>IF(AND(NOT(Q35),AND(Q$4:Q34)),TRUE,Q35)</f>
        <v>0</v>
      </c>
      <c r="V35" s="102" t="e">
        <f>IF(AND(NOT(ISBLANK(Jumpoverwrite3)),AND(NOT(U35),AND(U$4:U34))),($J35*$G35-LN(1+Jumpoverwrite3*W$2))/$G35,_xll.qlInterpolationInterpolate(U$3,$F35,TRUE))</f>
        <v>#NUM!</v>
      </c>
      <c r="W35" s="107" t="str">
        <f>IF(AND(NOT(U35),AND(U$4:U34)),MIN(EXP((V35-$J35)*$G35),1),"")</f>
        <v/>
      </c>
      <c r="X35" s="109"/>
      <c r="Y35" s="106" t="b">
        <f>IF(AND(NOT(U35),AND(U$4:U34)),TRUE,U35)</f>
        <v>0</v>
      </c>
      <c r="Z35" s="102" t="e">
        <f>IF(AND(NOT(ISBLANK(Jumpoverwrite4)),AND(NOT(Y35),AND(Y$4:Y34))),($J35*$G35-LN(1+Jumpoverwrite4*AA$2))/$G35,_xll.qlInterpolationInterpolate(Y$3,$F35,TRUE))</f>
        <v>#NUM!</v>
      </c>
      <c r="AA35" s="107" t="str">
        <f>IF(AND(NOT(Y35),AND(Y$4:Y34)),MIN(EXP((Z35-$J35)*$G35),1),"")</f>
        <v/>
      </c>
      <c r="AB35" s="109"/>
      <c r="AC35" s="106" t="b">
        <f>IF(AND(NOT(Y35),AND(Y$4:Y34)),TRUE,Y35)</f>
        <v>0</v>
      </c>
      <c r="AD35" s="102" t="e">
        <f>IF(AND(NOT(ISBLANK(Jumpoverwrite5)),AND(NOT(AC35),AND(AC$4:AC34))),($J35*$G35-LN(1+Jumpoverwrite5*AE$2))/$G35,_xll.qlInterpolationInterpolate(AC$3,$F35,TRUE))</f>
        <v>#NUM!</v>
      </c>
      <c r="AE35" s="107" t="str">
        <f>IF(AND(NOT(AC35),AND(AC$4:AC34)),MIN(EXP((AD35-$J35)*$G35),1),"")</f>
        <v/>
      </c>
      <c r="AF35" s="109"/>
      <c r="AG35" s="106" t="b">
        <f>IF(AND(NOT(AC35),AND(AC$4:AC34)),TRUE,AC35)</f>
        <v>0</v>
      </c>
      <c r="AH35" s="102" t="e">
        <f>IF(AND(NOT(ISBLANK(Jumpoverwrite6)),AND(NOT(AG35),AND(AG$4:AG34))),($J35*$G35-LN(1+Jumpoverwrite6*AI$2))/$G35,_xll.qlInterpolationInterpolate(AG$3,$F35,TRUE))</f>
        <v>#NUM!</v>
      </c>
      <c r="AI35" s="107" t="str">
        <f>IF(AND(NOT(AG35),AND(AG$4:AG34)),MIN(EXP((AH35-$J35)*$G35),1),"")</f>
        <v/>
      </c>
      <c r="AJ35" s="109"/>
      <c r="AK35" s="106" t="b">
        <f>IF(AND(NOT(AG35),AND(AG$4:AG34)),TRUE,AG35)</f>
        <v>0</v>
      </c>
      <c r="AL35" s="102" t="e">
        <f>IF(AND(NOT(ISBLANK(Jumpoverwrite7)),AND(NOT(AK35),AND(AK$4:AK34))),($J35*$G35-LN(1+Jumpoverwrite7*AM$2))/$G35,_xll.qlInterpolationInterpolate(AK$3,$F35,TRUE))</f>
        <v>#NUM!</v>
      </c>
      <c r="AM35" s="107" t="str">
        <f>IF(AND(NOT(AK35),AND(AK$4:AK34)),MIN(EXP((AL35-$J35)*$G35),1),"")</f>
        <v/>
      </c>
      <c r="AO35" s="106" t="b">
        <f>IF(AND(NOT(AK35),AND(AK$4:AK34)),TRUE,AK35)</f>
        <v>0</v>
      </c>
      <c r="AP35" s="102" t="e">
        <f>IF(AND(NOT(ISBLANK(Jumpoverwrite8)),AND(NOT(AO35),AND(AO$4:AO34))),($J35*$G35-LN(1+Jumpoverwrite8*AQ$2))/$G35,_xll.qlInterpolationInterpolate(AO$3,$F35,TRUE))</f>
        <v>#NUM!</v>
      </c>
      <c r="AQ35" s="107" t="str">
        <f>IF(AND(NOT(AO35),AND(AO$4:AO34)),MIN(EXP((AP35-$J35)*$G35),1),"")</f>
        <v/>
      </c>
      <c r="AS35" s="106" t="b">
        <f>IF(AND(NOT(AO35),AND(AO$4:AO34)),TRUE,AO35)</f>
        <v>0</v>
      </c>
      <c r="AT35" s="102" t="e">
        <f>IF(AND(NOT(ISBLANK(Jumpoverwrite9)),AND(NOT(AS35),AND(AS$4:AS34))),($J35*$G35-LN(1+Jumpoverwrite9*AU$2))/$G35,_xll.qlInterpolationInterpolate(AS$3,$F35,TRUE))</f>
        <v>#NUM!</v>
      </c>
      <c r="AU35" s="107" t="str">
        <f>IF(AND(NOT(AS35),AND(AS$4:AS34)),MIN(EXP((AT35-$J35)*$G35),1),"")</f>
        <v/>
      </c>
      <c r="AW35" s="106" t="b">
        <f>IF(AND(NOT(AS35),AND(AS$4:AS34)),TRUE,AS35)</f>
        <v>0</v>
      </c>
      <c r="AX35" s="102" t="e">
        <f>IF(AND(NOT(ISBLANK(Jumpoverwrite10)),AND(NOT(AW35),AND(AW$4:AW34))),($J35*$G35-LN(1+Jumpoverwrite10*AY$2))/$G35,_xll.qlInterpolationInterpolate(AW$3,$F35,TRUE))</f>
        <v>#NUM!</v>
      </c>
      <c r="AY35" s="107" t="str">
        <f>IF(AND(NOT(AW35),AND(AW$4:AW34)),MIN(EXP((AX35-$J35)*$G35),1),"")</f>
        <v/>
      </c>
      <c r="BA35" s="106" t="b">
        <f>IF(AND(NOT(AW35),AND(AW$4:AW34)),TRUE,AW35)</f>
        <v>0</v>
      </c>
      <c r="BB35" s="102" t="e">
        <f>IF(AND(NOT(ISBLANK(Jumpoverwrite11)),AND(NOT(BA35),AND(BA$4:BA34))),($J35*$G35-LN(1+Jumpoverwrite11*BC$2))/$G35,_xll.qlInterpolationInterpolate(BA$3,$F35,TRUE))</f>
        <v>#NUM!</v>
      </c>
      <c r="BC35" s="107" t="str">
        <f>IF(AND(NOT(BA35),AND(BA$4:BA34)),MIN(EXP((BB35-$J35)*$G35),1),"")</f>
        <v/>
      </c>
      <c r="BE35" s="106" t="b">
        <f>IF(AND(NOT(BA35),AND(BA$4:BA34)),TRUE,BA35)</f>
        <v>0</v>
      </c>
      <c r="BF35" s="102" t="e">
        <f>IF(AND(NOT(ISBLANK(Jumpoverwrite12)),AND(NOT(BE35),AND(BE$4:BE34))),($J35*$G35-LN(1+Jumpoverwrite12*BG$2))/$G35,_xll.qlInterpolationInterpolate(BE$3,$F35,TRUE))</f>
        <v>#NUM!</v>
      </c>
      <c r="BG35" s="107" t="str">
        <f>IF(AND(NOT(BE35),AND(BE$4:BE34)),MIN(EXP((BF35-$J35)*$G35),1),"")</f>
        <v/>
      </c>
      <c r="BI35" s="106" t="b">
        <f t="shared" si="1"/>
        <v>0</v>
      </c>
      <c r="BJ35" s="102" t="e">
        <f>IF(AND(NOT(ISBLANK(jumpoverwrite13)),AND(NOT(BI35),AND(BI$4:BI34))),($J35*$G35-LN(1+jumpoverwrite13*BK$2))/$G35,_xll.qlInterpolationInterpolate(BI$3,$F35,TRUE))</f>
        <v>#NUM!</v>
      </c>
      <c r="BK35" s="107" t="str">
        <f>IF(AND(NOT(BI35),AND(BI$4:BI34)),MIN(EXP((BJ35-$J35)*$G35),1),"")</f>
        <v/>
      </c>
    </row>
    <row r="36" spans="1:63" x14ac:dyDescent="0.2">
      <c r="A36" s="94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0" t="e">
        <f t="shared" si="4"/>
        <v>#N/A</v>
      </c>
      <c r="G36" s="121" t="e">
        <f>_xll.qlDayCounterYearFraction(DayCounter,D35,D36)</f>
        <v>#NUM!</v>
      </c>
      <c r="I36" s="138" t="b">
        <f t="shared" si="2"/>
        <v>0</v>
      </c>
      <c r="J36" s="137" t="e">
        <v>#N/A</v>
      </c>
      <c r="K36" s="111" t="e">
        <f t="shared" si="3"/>
        <v>#VALUE!</v>
      </c>
      <c r="L36" s="100"/>
      <c r="M36" s="106" t="b">
        <f>IF(AND(NOT(I36),AND(I$4:I35)),TRUE,I36)</f>
        <v>0</v>
      </c>
      <c r="N36" s="102" t="e">
        <f>IF(AND(NOT(ISBLANK(Jumpoverwrite1)),AND(NOT(M36),AND(M$4:M35))),($J36*$G36-LN(1+Jumpoverwrite1*O$2))/$G36,_xll.qlInterpolationInterpolate(M$3,$F36,TRUE))</f>
        <v>#NUM!</v>
      </c>
      <c r="O36" s="107" t="str">
        <f>IF(AND(NOT(M36),AND(M$4:M35)),MIN(EXP((N36-$J36)*$G36),1),"")</f>
        <v/>
      </c>
      <c r="P36" s="109"/>
      <c r="Q36" s="106" t="b">
        <f>IF(AND(NOT(M36),AND(M$4:M35)),TRUE,M36)</f>
        <v>0</v>
      </c>
      <c r="R36" s="102" t="e">
        <f>IF(AND(NOT(ISBLANK(Jumpoverwrite2)),AND(NOT(Q36),AND(Q$4:Q35))),($J36*$G36-LN(1+Jumpoverwrite2*S$2))/$G36,_xll.qlInterpolationInterpolate(Q$3,$F36,TRUE))</f>
        <v>#NUM!</v>
      </c>
      <c r="S36" s="107" t="str">
        <f>IF(AND(NOT(Q36),AND(Q$4:Q35)),MIN(EXP((R36-$J36)*$G36),1),"")</f>
        <v/>
      </c>
      <c r="T36" s="109"/>
      <c r="U36" s="106" t="b">
        <f>IF(AND(NOT(Q36),AND(Q$4:Q35)),TRUE,Q36)</f>
        <v>0</v>
      </c>
      <c r="V36" s="102" t="e">
        <f>IF(AND(NOT(ISBLANK(Jumpoverwrite3)),AND(NOT(U36),AND(U$4:U35))),($J36*$G36-LN(1+Jumpoverwrite3*W$2))/$G36,_xll.qlInterpolationInterpolate(U$3,$F36,TRUE))</f>
        <v>#NUM!</v>
      </c>
      <c r="W36" s="107" t="str">
        <f>IF(AND(NOT(U36),AND(U$4:U35)),MIN(EXP((V36-$J36)*$G36),1),"")</f>
        <v/>
      </c>
      <c r="X36" s="109"/>
      <c r="Y36" s="106" t="b">
        <f>IF(AND(NOT(U36),AND(U$4:U35)),TRUE,U36)</f>
        <v>0</v>
      </c>
      <c r="Z36" s="102" t="e">
        <f>IF(AND(NOT(ISBLANK(Jumpoverwrite4)),AND(NOT(Y36),AND(Y$4:Y35))),($J36*$G36-LN(1+Jumpoverwrite4*AA$2))/$G36,_xll.qlInterpolationInterpolate(Y$3,$F36,TRUE))</f>
        <v>#NUM!</v>
      </c>
      <c r="AA36" s="107" t="str">
        <f>IF(AND(NOT(Y36),AND(Y$4:Y35)),MIN(EXP((Z36-$J36)*$G36),1),"")</f>
        <v/>
      </c>
      <c r="AB36" s="109"/>
      <c r="AC36" s="106" t="b">
        <f>IF(AND(NOT(Y36),AND(Y$4:Y35)),TRUE,Y36)</f>
        <v>0</v>
      </c>
      <c r="AD36" s="102" t="e">
        <f>IF(AND(NOT(ISBLANK(Jumpoverwrite5)),AND(NOT(AC36),AND(AC$4:AC35))),($J36*$G36-LN(1+Jumpoverwrite5*AE$2))/$G36,_xll.qlInterpolationInterpolate(AC$3,$F36,TRUE))</f>
        <v>#NUM!</v>
      </c>
      <c r="AE36" s="107" t="str">
        <f>IF(AND(NOT(AC36),AND(AC$4:AC35)),MIN(EXP((AD36-$J36)*$G36),1),"")</f>
        <v/>
      </c>
      <c r="AF36" s="109"/>
      <c r="AG36" s="106" t="b">
        <f>IF(AND(NOT(AC36),AND(AC$4:AC35)),TRUE,AC36)</f>
        <v>0</v>
      </c>
      <c r="AH36" s="102" t="e">
        <f>IF(AND(NOT(ISBLANK(Jumpoverwrite6)),AND(NOT(AG36),AND(AG$4:AG35))),($J36*$G36-LN(1+Jumpoverwrite6*AI$2))/$G36,_xll.qlInterpolationInterpolate(AG$3,$F36,TRUE))</f>
        <v>#NUM!</v>
      </c>
      <c r="AI36" s="107" t="str">
        <f>IF(AND(NOT(AG36),AND(AG$4:AG35)),MIN(EXP((AH36-$J36)*$G36),1),"")</f>
        <v/>
      </c>
      <c r="AJ36" s="109"/>
      <c r="AK36" s="106" t="b">
        <f>IF(AND(NOT(AG36),AND(AG$4:AG35)),TRUE,AG36)</f>
        <v>0</v>
      </c>
      <c r="AL36" s="102" t="e">
        <f>IF(AND(NOT(ISBLANK(Jumpoverwrite7)),AND(NOT(AK36),AND(AK$4:AK35))),($J36*$G36-LN(1+Jumpoverwrite7*AM$2))/$G36,_xll.qlInterpolationInterpolate(AK$3,$F36,TRUE))</f>
        <v>#NUM!</v>
      </c>
      <c r="AM36" s="107" t="str">
        <f>IF(AND(NOT(AK36),AND(AK$4:AK35)),MIN(EXP((AL36-$J36)*$G36),1),"")</f>
        <v/>
      </c>
      <c r="AO36" s="106" t="b">
        <f>IF(AND(NOT(AK36),AND(AK$4:AK35)),TRUE,AK36)</f>
        <v>0</v>
      </c>
      <c r="AP36" s="102" t="e">
        <f>IF(AND(NOT(ISBLANK(Jumpoverwrite8)),AND(NOT(AO36),AND(AO$4:AO35))),($J36*$G36-LN(1+Jumpoverwrite8*AQ$2))/$G36,_xll.qlInterpolationInterpolate(AO$3,$F36,TRUE))</f>
        <v>#NUM!</v>
      </c>
      <c r="AQ36" s="107" t="str">
        <f>IF(AND(NOT(AO36),AND(AO$4:AO35)),MIN(EXP((AP36-$J36)*$G36),1),"")</f>
        <v/>
      </c>
      <c r="AS36" s="106" t="b">
        <f>IF(AND(NOT(AO36),AND(AO$4:AO35)),TRUE,AO36)</f>
        <v>0</v>
      </c>
      <c r="AT36" s="102" t="e">
        <f>IF(AND(NOT(ISBLANK(Jumpoverwrite9)),AND(NOT(AS36),AND(AS$4:AS35))),($J36*$G36-LN(1+Jumpoverwrite9*AU$2))/$G36,_xll.qlInterpolationInterpolate(AS$3,$F36,TRUE))</f>
        <v>#NUM!</v>
      </c>
      <c r="AU36" s="107" t="str">
        <f>IF(AND(NOT(AS36),AND(AS$4:AS35)),MIN(EXP((AT36-$J36)*$G36),1),"")</f>
        <v/>
      </c>
      <c r="AW36" s="106" t="b">
        <f>IF(AND(NOT(AS36),AND(AS$4:AS35)),TRUE,AS36)</f>
        <v>0</v>
      </c>
      <c r="AX36" s="102" t="e">
        <f>IF(AND(NOT(ISBLANK(Jumpoverwrite10)),AND(NOT(AW36),AND(AW$4:AW35))),($J36*$G36-LN(1+Jumpoverwrite10*AY$2))/$G36,_xll.qlInterpolationInterpolate(AW$3,$F36,TRUE))</f>
        <v>#NUM!</v>
      </c>
      <c r="AY36" s="107" t="str">
        <f>IF(AND(NOT(AW36),AND(AW$4:AW35)),MIN(EXP((AX36-$J36)*$G36),1),"")</f>
        <v/>
      </c>
      <c r="BA36" s="106" t="b">
        <f>IF(AND(NOT(AW36),AND(AW$4:AW35)),TRUE,AW36)</f>
        <v>0</v>
      </c>
      <c r="BB36" s="102" t="e">
        <f>IF(AND(NOT(ISBLANK(Jumpoverwrite11)),AND(NOT(BA36),AND(BA$4:BA35))),($J36*$G36-LN(1+Jumpoverwrite11*BC$2))/$G36,_xll.qlInterpolationInterpolate(BA$3,$F36,TRUE))</f>
        <v>#NUM!</v>
      </c>
      <c r="BC36" s="107" t="str">
        <f>IF(AND(NOT(BA36),AND(BA$4:BA35)),MIN(EXP((BB36-$J36)*$G36),1),"")</f>
        <v/>
      </c>
      <c r="BE36" s="106" t="b">
        <f>IF(AND(NOT(BA36),AND(BA$4:BA35)),TRUE,BA36)</f>
        <v>0</v>
      </c>
      <c r="BF36" s="102" t="e">
        <f>IF(AND(NOT(ISBLANK(Jumpoverwrite12)),AND(NOT(BE36),AND(BE$4:BE35))),($J36*$G36-LN(1+Jumpoverwrite12*BG$2))/$G36,_xll.qlInterpolationInterpolate(BE$3,$F36,TRUE))</f>
        <v>#NUM!</v>
      </c>
      <c r="BG36" s="107" t="str">
        <f>IF(AND(NOT(BE36),AND(BE$4:BE35)),MIN(EXP((BF36-$J36)*$G36),1),"")</f>
        <v/>
      </c>
      <c r="BI36" s="106" t="b">
        <f t="shared" si="1"/>
        <v>0</v>
      </c>
      <c r="BJ36" s="102" t="e">
        <f>IF(AND(NOT(ISBLANK(jumpoverwrite13)),AND(NOT(BI36),AND(BI$4:BI35))),($J36*$G36-LN(1+jumpoverwrite13*BK$2))/$G36,_xll.qlInterpolationInterpolate(BI$3,$F36,TRUE))</f>
        <v>#NUM!</v>
      </c>
      <c r="BK36" s="107" t="str">
        <f>IF(AND(NOT(BI36),AND(BI$4:BI35)),MIN(EXP((BJ36-$J36)*$G36),1),"")</f>
        <v/>
      </c>
    </row>
    <row r="37" spans="1:63" x14ac:dyDescent="0.2">
      <c r="A37" s="94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0" t="e">
        <f t="shared" si="4"/>
        <v>#N/A</v>
      </c>
      <c r="G37" s="121" t="e">
        <f>_xll.qlDayCounterYearFraction(DayCounter,D36,D37)</f>
        <v>#NUM!</v>
      </c>
      <c r="I37" s="138" t="b">
        <f t="shared" si="2"/>
        <v>0</v>
      </c>
      <c r="J37" s="137" t="e">
        <v>#N/A</v>
      </c>
      <c r="K37" s="111" t="e">
        <f t="shared" si="3"/>
        <v>#VALUE!</v>
      </c>
      <c r="L37" s="100"/>
      <c r="M37" s="106" t="b">
        <f>IF(AND(NOT(I37),AND(I$4:I36)),TRUE,I37)</f>
        <v>0</v>
      </c>
      <c r="N37" s="102" t="e">
        <f>IF(AND(NOT(ISBLANK(Jumpoverwrite1)),AND(NOT(M37),AND(M$4:M36))),($J37*$G37-LN(1+Jumpoverwrite1*O$2))/$G37,_xll.qlInterpolationInterpolate(M$3,$F37,TRUE))</f>
        <v>#NUM!</v>
      </c>
      <c r="O37" s="107" t="str">
        <f>IF(AND(NOT(M37),AND(M$4:M36)),MIN(EXP((N37-$J37)*$G37),1),"")</f>
        <v/>
      </c>
      <c r="P37" s="109"/>
      <c r="Q37" s="106" t="b">
        <f>IF(AND(NOT(M37),AND(M$4:M36)),TRUE,M37)</f>
        <v>0</v>
      </c>
      <c r="R37" s="102" t="e">
        <f>IF(AND(NOT(ISBLANK(Jumpoverwrite2)),AND(NOT(Q37),AND(Q$4:Q36))),($J37*$G37-LN(1+Jumpoverwrite2*S$2))/$G37,_xll.qlInterpolationInterpolate(Q$3,$F37,TRUE))</f>
        <v>#NUM!</v>
      </c>
      <c r="S37" s="107" t="str">
        <f>IF(AND(NOT(Q37),AND(Q$4:Q36)),MIN(EXP((R37-$J37)*$G37),1),"")</f>
        <v/>
      </c>
      <c r="T37" s="109"/>
      <c r="U37" s="106" t="b">
        <f>IF(AND(NOT(Q37),AND(Q$4:Q36)),TRUE,Q37)</f>
        <v>0</v>
      </c>
      <c r="V37" s="102" t="e">
        <f>IF(AND(NOT(ISBLANK(Jumpoverwrite3)),AND(NOT(U37),AND(U$4:U36))),($J37*$G37-LN(1+Jumpoverwrite3*W$2))/$G37,_xll.qlInterpolationInterpolate(U$3,$F37,TRUE))</f>
        <v>#NUM!</v>
      </c>
      <c r="W37" s="107" t="str">
        <f>IF(AND(NOT(U37),AND(U$4:U36)),MIN(EXP((V37-$J37)*$G37),1),"")</f>
        <v/>
      </c>
      <c r="X37" s="109"/>
      <c r="Y37" s="106" t="b">
        <f>IF(AND(NOT(U37),AND(U$4:U36)),TRUE,U37)</f>
        <v>0</v>
      </c>
      <c r="Z37" s="102" t="e">
        <f>IF(AND(NOT(ISBLANK(Jumpoverwrite4)),AND(NOT(Y37),AND(Y$4:Y36))),($J37*$G37-LN(1+Jumpoverwrite4*AA$2))/$G37,_xll.qlInterpolationInterpolate(Y$3,$F37,TRUE))</f>
        <v>#NUM!</v>
      </c>
      <c r="AA37" s="107" t="str">
        <f>IF(AND(NOT(Y37),AND(Y$4:Y36)),MIN(EXP((Z37-$J37)*$G37),1),"")</f>
        <v/>
      </c>
      <c r="AB37" s="109"/>
      <c r="AC37" s="106" t="b">
        <f>IF(AND(NOT(Y37),AND(Y$4:Y36)),TRUE,Y37)</f>
        <v>0</v>
      </c>
      <c r="AD37" s="102" t="e">
        <f>IF(AND(NOT(ISBLANK(Jumpoverwrite5)),AND(NOT(AC37),AND(AC$4:AC36))),($J37*$G37-LN(1+Jumpoverwrite5*AE$2))/$G37,_xll.qlInterpolationInterpolate(AC$3,$F37,TRUE))</f>
        <v>#NUM!</v>
      </c>
      <c r="AE37" s="107" t="str">
        <f>IF(AND(NOT(AC37),AND(AC$4:AC36)),MIN(EXP((AD37-$J37)*$G37),1),"")</f>
        <v/>
      </c>
      <c r="AF37" s="109"/>
      <c r="AG37" s="106" t="b">
        <f>IF(AND(NOT(AC37),AND(AC$4:AC36)),TRUE,AC37)</f>
        <v>0</v>
      </c>
      <c r="AH37" s="102" t="e">
        <f>IF(AND(NOT(ISBLANK(Jumpoverwrite6)),AND(NOT(AG37),AND(AG$4:AG36))),($J37*$G37-LN(1+Jumpoverwrite6*AI$2))/$G37,_xll.qlInterpolationInterpolate(AG$3,$F37,TRUE))</f>
        <v>#NUM!</v>
      </c>
      <c r="AI37" s="107" t="str">
        <f>IF(AND(NOT(AG37),AND(AG$4:AG36)),MIN(EXP((AH37-$J37)*$G37),1),"")</f>
        <v/>
      </c>
      <c r="AJ37" s="109"/>
      <c r="AK37" s="106" t="b">
        <f>IF(AND(NOT(AG37),AND(AG$4:AG36)),TRUE,AG37)</f>
        <v>0</v>
      </c>
      <c r="AL37" s="102" t="e">
        <f>IF(AND(NOT(ISBLANK(Jumpoverwrite7)),AND(NOT(AK37),AND(AK$4:AK36))),($J37*$G37-LN(1+Jumpoverwrite7*AM$2))/$G37,_xll.qlInterpolationInterpolate(AK$3,$F37,TRUE))</f>
        <v>#NUM!</v>
      </c>
      <c r="AM37" s="107" t="str">
        <f>IF(AND(NOT(AK37),AND(AK$4:AK36)),MIN(EXP((AL37-$J37)*$G37),1),"")</f>
        <v/>
      </c>
      <c r="AO37" s="106" t="b">
        <f>IF(AND(NOT(AK37),AND(AK$4:AK36)),TRUE,AK37)</f>
        <v>0</v>
      </c>
      <c r="AP37" s="102" t="e">
        <f>IF(AND(NOT(ISBLANK(Jumpoverwrite8)),AND(NOT(AO37),AND(AO$4:AO36))),($J37*$G37-LN(1+Jumpoverwrite8*AQ$2))/$G37,_xll.qlInterpolationInterpolate(AO$3,$F37,TRUE))</f>
        <v>#NUM!</v>
      </c>
      <c r="AQ37" s="107" t="str">
        <f>IF(AND(NOT(AO37),AND(AO$4:AO36)),MIN(EXP((AP37-$J37)*$G37),1),"")</f>
        <v/>
      </c>
      <c r="AS37" s="106" t="b">
        <f>IF(AND(NOT(AO37),AND(AO$4:AO36)),TRUE,AO37)</f>
        <v>0</v>
      </c>
      <c r="AT37" s="102" t="e">
        <f>IF(AND(NOT(ISBLANK(Jumpoverwrite9)),AND(NOT(AS37),AND(AS$4:AS36))),($J37*$G37-LN(1+Jumpoverwrite9*AU$2))/$G37,_xll.qlInterpolationInterpolate(AS$3,$F37,TRUE))</f>
        <v>#NUM!</v>
      </c>
      <c r="AU37" s="107" t="str">
        <f>IF(AND(NOT(AS37),AND(AS$4:AS36)),MIN(EXP((AT37-$J37)*$G37),1),"")</f>
        <v/>
      </c>
      <c r="AW37" s="106" t="b">
        <f>IF(AND(NOT(AS37),AND(AS$4:AS36)),TRUE,AS37)</f>
        <v>0</v>
      </c>
      <c r="AX37" s="102" t="e">
        <f>IF(AND(NOT(ISBLANK(Jumpoverwrite10)),AND(NOT(AW37),AND(AW$4:AW36))),($J37*$G37-LN(1+Jumpoverwrite10*AY$2))/$G37,_xll.qlInterpolationInterpolate(AW$3,$F37,TRUE))</f>
        <v>#NUM!</v>
      </c>
      <c r="AY37" s="107" t="str">
        <f>IF(AND(NOT(AW37),AND(AW$4:AW36)),MIN(EXP((AX37-$J37)*$G37),1),"")</f>
        <v/>
      </c>
      <c r="BA37" s="106" t="b">
        <f>IF(AND(NOT(AW37),AND(AW$4:AW36)),TRUE,AW37)</f>
        <v>0</v>
      </c>
      <c r="BB37" s="102" t="e">
        <f>IF(AND(NOT(ISBLANK(Jumpoverwrite11)),AND(NOT(BA37),AND(BA$4:BA36))),($J37*$G37-LN(1+Jumpoverwrite11*BC$2))/$G37,_xll.qlInterpolationInterpolate(BA$3,$F37,TRUE))</f>
        <v>#NUM!</v>
      </c>
      <c r="BC37" s="107" t="str">
        <f>IF(AND(NOT(BA37),AND(BA$4:BA36)),MIN(EXP((BB37-$J37)*$G37),1),"")</f>
        <v/>
      </c>
      <c r="BE37" s="106" t="b">
        <f>IF(AND(NOT(BA37),AND(BA$4:BA36)),TRUE,BA37)</f>
        <v>0</v>
      </c>
      <c r="BF37" s="102" t="e">
        <f>IF(AND(NOT(ISBLANK(Jumpoverwrite12)),AND(NOT(BE37),AND(BE$4:BE36))),($J37*$G37-LN(1+Jumpoverwrite12*BG$2))/$G37,_xll.qlInterpolationInterpolate(BE$3,$F37,TRUE))</f>
        <v>#NUM!</v>
      </c>
      <c r="BG37" s="107" t="str">
        <f>IF(AND(NOT(BE37),AND(BE$4:BE36)),MIN(EXP((BF37-$J37)*$G37),1),"")</f>
        <v/>
      </c>
      <c r="BI37" s="106" t="b">
        <f t="shared" ref="BI37:BI68" si="5">IF(ISERROR(K37),FALSE,IF(YEAR(K37)-YEAR(SettlementDate)=2,FALSE,TRUE))</f>
        <v>0</v>
      </c>
      <c r="BJ37" s="102" t="e">
        <f>IF(AND(NOT(ISBLANK(jumpoverwrite13)),AND(NOT(BI37),AND(BI$4:BI36))),($J37*$G37-LN(1+jumpoverwrite13*BK$2))/$G37,_xll.qlInterpolationInterpolate(BI$3,$F37,TRUE))</f>
        <v>#NUM!</v>
      </c>
      <c r="BK37" s="107" t="str">
        <f>IF(AND(NOT(BI37),AND(BI$4:BI36)),MIN(EXP((BJ37-$J37)*$G37),1),"")</f>
        <v/>
      </c>
    </row>
    <row r="38" spans="1:63" x14ac:dyDescent="0.2">
      <c r="A38" s="94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0" t="e">
        <f t="shared" si="4"/>
        <v>#N/A</v>
      </c>
      <c r="G38" s="121" t="e">
        <f>_xll.qlDayCounterYearFraction(DayCounter,D37,D38)</f>
        <v>#NUM!</v>
      </c>
      <c r="I38" s="138" t="b">
        <f t="shared" si="2"/>
        <v>0</v>
      </c>
      <c r="J38" s="137" t="e">
        <v>#N/A</v>
      </c>
      <c r="K38" s="111" t="e">
        <f t="shared" si="3"/>
        <v>#VALUE!</v>
      </c>
      <c r="L38" s="100"/>
      <c r="M38" s="106" t="b">
        <f>IF(AND(NOT(I38),AND(I$4:I37)),TRUE,I38)</f>
        <v>0</v>
      </c>
      <c r="N38" s="102" t="e">
        <f>IF(AND(NOT(ISBLANK(Jumpoverwrite1)),AND(NOT(M38),AND(M$4:M37))),($J38*$G38-LN(1+Jumpoverwrite1*O$2))/$G38,_xll.qlInterpolationInterpolate(M$3,$F38,TRUE))</f>
        <v>#NUM!</v>
      </c>
      <c r="O38" s="107" t="str">
        <f>IF(AND(NOT(M38),AND(M$4:M37)),MIN(EXP((N38-$J38)*$G38),1),"")</f>
        <v/>
      </c>
      <c r="P38" s="109"/>
      <c r="Q38" s="106" t="b">
        <f>IF(AND(NOT(M38),AND(M$4:M37)),TRUE,M38)</f>
        <v>0</v>
      </c>
      <c r="R38" s="102" t="e">
        <f>IF(AND(NOT(ISBLANK(Jumpoverwrite2)),AND(NOT(Q38),AND(Q$4:Q37))),($J38*$G38-LN(1+Jumpoverwrite2*S$2))/$G38,_xll.qlInterpolationInterpolate(Q$3,$F38,TRUE))</f>
        <v>#NUM!</v>
      </c>
      <c r="S38" s="107" t="str">
        <f>IF(AND(NOT(Q38),AND(Q$4:Q37)),MIN(EXP((R38-$J38)*$G38),1),"")</f>
        <v/>
      </c>
      <c r="T38" s="109"/>
      <c r="U38" s="106" t="b">
        <f>IF(AND(NOT(Q38),AND(Q$4:Q37)),TRUE,Q38)</f>
        <v>0</v>
      </c>
      <c r="V38" s="102" t="e">
        <f>IF(AND(NOT(ISBLANK(Jumpoverwrite3)),AND(NOT(U38),AND(U$4:U37))),($J38*$G38-LN(1+Jumpoverwrite3*W$2))/$G38,_xll.qlInterpolationInterpolate(U$3,$F38,TRUE))</f>
        <v>#NUM!</v>
      </c>
      <c r="W38" s="107" t="str">
        <f>IF(AND(NOT(U38),AND(U$4:U37)),MIN(EXP((V38-$J38)*$G38),1),"")</f>
        <v/>
      </c>
      <c r="X38" s="109"/>
      <c r="Y38" s="106" t="b">
        <f>IF(AND(NOT(U38),AND(U$4:U37)),TRUE,U38)</f>
        <v>0</v>
      </c>
      <c r="Z38" s="102" t="e">
        <f>IF(AND(NOT(ISBLANK(Jumpoverwrite4)),AND(NOT(Y38),AND(Y$4:Y37))),($J38*$G38-LN(1+Jumpoverwrite4*AA$2))/$G38,_xll.qlInterpolationInterpolate(Y$3,$F38,TRUE))</f>
        <v>#NUM!</v>
      </c>
      <c r="AA38" s="107" t="str">
        <f>IF(AND(NOT(Y38),AND(Y$4:Y37)),MIN(EXP((Z38-$J38)*$G38),1),"")</f>
        <v/>
      </c>
      <c r="AB38" s="109"/>
      <c r="AC38" s="106" t="b">
        <f>IF(AND(NOT(Y38),AND(Y$4:Y37)),TRUE,Y38)</f>
        <v>0</v>
      </c>
      <c r="AD38" s="102" t="e">
        <f>IF(AND(NOT(ISBLANK(Jumpoverwrite5)),AND(NOT(AC38),AND(AC$4:AC37))),($J38*$G38-LN(1+Jumpoverwrite5*AE$2))/$G38,_xll.qlInterpolationInterpolate(AC$3,$F38,TRUE))</f>
        <v>#NUM!</v>
      </c>
      <c r="AE38" s="107" t="str">
        <f>IF(AND(NOT(AC38),AND(AC$4:AC37)),MIN(EXP((AD38-$J38)*$G38),1),"")</f>
        <v/>
      </c>
      <c r="AF38" s="109"/>
      <c r="AG38" s="106" t="b">
        <f>IF(AND(NOT(AC38),AND(AC$4:AC37)),TRUE,AC38)</f>
        <v>0</v>
      </c>
      <c r="AH38" s="102" t="e">
        <f>IF(AND(NOT(ISBLANK(Jumpoverwrite6)),AND(NOT(AG38),AND(AG$4:AG37))),($J38*$G38-LN(1+Jumpoverwrite6*AI$2))/$G38,_xll.qlInterpolationInterpolate(AG$3,$F38,TRUE))</f>
        <v>#NUM!</v>
      </c>
      <c r="AI38" s="107" t="str">
        <f>IF(AND(NOT(AG38),AND(AG$4:AG37)),MIN(EXP((AH38-$J38)*$G38),1),"")</f>
        <v/>
      </c>
      <c r="AJ38" s="109"/>
      <c r="AK38" s="106" t="b">
        <f>IF(AND(NOT(AG38),AND(AG$4:AG37)),TRUE,AG38)</f>
        <v>0</v>
      </c>
      <c r="AL38" s="102" t="e">
        <f>IF(AND(NOT(ISBLANK(Jumpoverwrite7)),AND(NOT(AK38),AND(AK$4:AK37))),($J38*$G38-LN(1+Jumpoverwrite7*AM$2))/$G38,_xll.qlInterpolationInterpolate(AK$3,$F38,TRUE))</f>
        <v>#NUM!</v>
      </c>
      <c r="AM38" s="107" t="str">
        <f>IF(AND(NOT(AK38),AND(AK$4:AK37)),MIN(EXP((AL38-$J38)*$G38),1),"")</f>
        <v/>
      </c>
      <c r="AO38" s="106" t="b">
        <f>IF(AND(NOT(AK38),AND(AK$4:AK37)),TRUE,AK38)</f>
        <v>0</v>
      </c>
      <c r="AP38" s="102" t="e">
        <f>IF(AND(NOT(ISBLANK(Jumpoverwrite8)),AND(NOT(AO38),AND(AO$4:AO37))),($J38*$G38-LN(1+Jumpoverwrite8*AQ$2))/$G38,_xll.qlInterpolationInterpolate(AO$3,$F38,TRUE))</f>
        <v>#NUM!</v>
      </c>
      <c r="AQ38" s="107" t="str">
        <f>IF(AND(NOT(AO38),AND(AO$4:AO37)),MIN(EXP((AP38-$J38)*$G38),1),"")</f>
        <v/>
      </c>
      <c r="AS38" s="106" t="b">
        <f>IF(AND(NOT(AO38),AND(AO$4:AO37)),TRUE,AO38)</f>
        <v>0</v>
      </c>
      <c r="AT38" s="102" t="e">
        <f>IF(AND(NOT(ISBLANK(Jumpoverwrite9)),AND(NOT(AS38),AND(AS$4:AS37))),($J38*$G38-LN(1+Jumpoverwrite9*AU$2))/$G38,_xll.qlInterpolationInterpolate(AS$3,$F38,TRUE))</f>
        <v>#NUM!</v>
      </c>
      <c r="AU38" s="107" t="str">
        <f>IF(AND(NOT(AS38),AND(AS$4:AS37)),MIN(EXP((AT38-$J38)*$G38),1),"")</f>
        <v/>
      </c>
      <c r="AW38" s="106" t="b">
        <f>IF(AND(NOT(AS38),AND(AS$4:AS37)),TRUE,AS38)</f>
        <v>0</v>
      </c>
      <c r="AX38" s="102" t="e">
        <f>IF(AND(NOT(ISBLANK(Jumpoverwrite10)),AND(NOT(AW38),AND(AW$4:AW37))),($J38*$G38-LN(1+Jumpoverwrite10*AY$2))/$G38,_xll.qlInterpolationInterpolate(AW$3,$F38,TRUE))</f>
        <v>#NUM!</v>
      </c>
      <c r="AY38" s="107" t="str">
        <f>IF(AND(NOT(AW38),AND(AW$4:AW37)),MIN(EXP((AX38-$J38)*$G38),1),"")</f>
        <v/>
      </c>
      <c r="BA38" s="106" t="b">
        <f>IF(AND(NOT(AW38),AND(AW$4:AW37)),TRUE,AW38)</f>
        <v>0</v>
      </c>
      <c r="BB38" s="102" t="e">
        <f>IF(AND(NOT(ISBLANK(Jumpoverwrite11)),AND(NOT(BA38),AND(BA$4:BA37))),($J38*$G38-LN(1+Jumpoverwrite11*BC$2))/$G38,_xll.qlInterpolationInterpolate(BA$3,$F38,TRUE))</f>
        <v>#NUM!</v>
      </c>
      <c r="BC38" s="107" t="str">
        <f>IF(AND(NOT(BA38),AND(BA$4:BA37)),MIN(EXP((BB38-$J38)*$G38),1),"")</f>
        <v/>
      </c>
      <c r="BE38" s="106" t="b">
        <f>IF(AND(NOT(BA38),AND(BA$4:BA37)),TRUE,BA38)</f>
        <v>0</v>
      </c>
      <c r="BF38" s="102" t="e">
        <f>IF(AND(NOT(ISBLANK(Jumpoverwrite12)),AND(NOT(BE38),AND(BE$4:BE37))),($J38*$G38-LN(1+Jumpoverwrite12*BG$2))/$G38,_xll.qlInterpolationInterpolate(BE$3,$F38,TRUE))</f>
        <v>#NUM!</v>
      </c>
      <c r="BG38" s="107" t="str">
        <f>IF(AND(NOT(BE38),AND(BE$4:BE37)),MIN(EXP((BF38-$J38)*$G38),1),"")</f>
        <v/>
      </c>
      <c r="BI38" s="106" t="b">
        <f t="shared" si="5"/>
        <v>0</v>
      </c>
      <c r="BJ38" s="102" t="e">
        <f>IF(AND(NOT(ISBLANK(jumpoverwrite13)),AND(NOT(BI38),AND(BI$4:BI37))),($J38*$G38-LN(1+jumpoverwrite13*BK$2))/$G38,_xll.qlInterpolationInterpolate(BI$3,$F38,TRUE))</f>
        <v>#NUM!</v>
      </c>
      <c r="BK38" s="107" t="str">
        <f>IF(AND(NOT(BI38),AND(BI$4:BI37)),MIN(EXP((BJ38-$J38)*$G38),1),"")</f>
        <v/>
      </c>
    </row>
    <row r="39" spans="1:63" x14ac:dyDescent="0.2">
      <c r="A39" s="94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0" t="e">
        <f t="shared" si="4"/>
        <v>#N/A</v>
      </c>
      <c r="G39" s="121" t="e">
        <f>_xll.qlDayCounterYearFraction(DayCounter,D38,D39)</f>
        <v>#NUM!</v>
      </c>
      <c r="I39" s="138" t="b">
        <f t="shared" si="2"/>
        <v>0</v>
      </c>
      <c r="J39" s="137" t="e">
        <v>#N/A</v>
      </c>
      <c r="K39" s="111" t="e">
        <f t="shared" si="3"/>
        <v>#VALUE!</v>
      </c>
      <c r="L39" s="100"/>
      <c r="M39" s="106" t="b">
        <f>IF(AND(NOT(I39),AND(I$4:I38)),TRUE,I39)</f>
        <v>0</v>
      </c>
      <c r="N39" s="102" t="e">
        <f>IF(AND(NOT(ISBLANK(Jumpoverwrite1)),AND(NOT(M39),AND(M$4:M38))),($J39*$G39-LN(1+Jumpoverwrite1*O$2))/$G39,_xll.qlInterpolationInterpolate(M$3,$F39,TRUE))</f>
        <v>#NUM!</v>
      </c>
      <c r="O39" s="107" t="str">
        <f>IF(AND(NOT(M39),AND(M$4:M38)),MIN(EXP((N39-$J39)*$G39),1),"")</f>
        <v/>
      </c>
      <c r="P39" s="109"/>
      <c r="Q39" s="106" t="b">
        <f>IF(AND(NOT(M39),AND(M$4:M38)),TRUE,M39)</f>
        <v>0</v>
      </c>
      <c r="R39" s="102" t="e">
        <f>IF(AND(NOT(ISBLANK(Jumpoverwrite2)),AND(NOT(Q39),AND(Q$4:Q38))),($J39*$G39-LN(1+Jumpoverwrite2*S$2))/$G39,_xll.qlInterpolationInterpolate(Q$3,$F39,TRUE))</f>
        <v>#NUM!</v>
      </c>
      <c r="S39" s="107" t="str">
        <f>IF(AND(NOT(Q39),AND(Q$4:Q38)),MIN(EXP((R39-$J39)*$G39),1),"")</f>
        <v/>
      </c>
      <c r="T39" s="109"/>
      <c r="U39" s="106" t="b">
        <f>IF(AND(NOT(Q39),AND(Q$4:Q38)),TRUE,Q39)</f>
        <v>0</v>
      </c>
      <c r="V39" s="102" t="e">
        <f>IF(AND(NOT(ISBLANK(Jumpoverwrite3)),AND(NOT(U39),AND(U$4:U38))),($J39*$G39-LN(1+Jumpoverwrite3*W$2))/$G39,_xll.qlInterpolationInterpolate(U$3,$F39,TRUE))</f>
        <v>#NUM!</v>
      </c>
      <c r="W39" s="107" t="str">
        <f>IF(AND(NOT(U39),AND(U$4:U38)),MIN(EXP((V39-$J39)*$G39),1),"")</f>
        <v/>
      </c>
      <c r="X39" s="109"/>
      <c r="Y39" s="106" t="b">
        <f>IF(AND(NOT(U39),AND(U$4:U38)),TRUE,U39)</f>
        <v>0</v>
      </c>
      <c r="Z39" s="102" t="e">
        <f>IF(AND(NOT(ISBLANK(Jumpoverwrite4)),AND(NOT(Y39),AND(Y$4:Y38))),($J39*$G39-LN(1+Jumpoverwrite4*AA$2))/$G39,_xll.qlInterpolationInterpolate(Y$3,$F39,TRUE))</f>
        <v>#NUM!</v>
      </c>
      <c r="AA39" s="107" t="str">
        <f>IF(AND(NOT(Y39),AND(Y$4:Y38)),MIN(EXP((Z39-$J39)*$G39),1),"")</f>
        <v/>
      </c>
      <c r="AB39" s="109"/>
      <c r="AC39" s="106" t="b">
        <f>IF(AND(NOT(Y39),AND(Y$4:Y38)),TRUE,Y39)</f>
        <v>0</v>
      </c>
      <c r="AD39" s="102" t="e">
        <f>IF(AND(NOT(ISBLANK(Jumpoverwrite5)),AND(NOT(AC39),AND(AC$4:AC38))),($J39*$G39-LN(1+Jumpoverwrite5*AE$2))/$G39,_xll.qlInterpolationInterpolate(AC$3,$F39,TRUE))</f>
        <v>#NUM!</v>
      </c>
      <c r="AE39" s="107" t="str">
        <f>IF(AND(NOT(AC39),AND(AC$4:AC38)),MIN(EXP((AD39-$J39)*$G39),1),"")</f>
        <v/>
      </c>
      <c r="AF39" s="109"/>
      <c r="AG39" s="106" t="b">
        <f>IF(AND(NOT(AC39),AND(AC$4:AC38)),TRUE,AC39)</f>
        <v>0</v>
      </c>
      <c r="AH39" s="102" t="e">
        <f>IF(AND(NOT(ISBLANK(Jumpoverwrite6)),AND(NOT(AG39),AND(AG$4:AG38))),($J39*$G39-LN(1+Jumpoverwrite6*AI$2))/$G39,_xll.qlInterpolationInterpolate(AG$3,$F39,TRUE))</f>
        <v>#NUM!</v>
      </c>
      <c r="AI39" s="107" t="str">
        <f>IF(AND(NOT(AG39),AND(AG$4:AG38)),MIN(EXP((AH39-$J39)*$G39),1),"")</f>
        <v/>
      </c>
      <c r="AJ39" s="109"/>
      <c r="AK39" s="106" t="b">
        <f>IF(AND(NOT(AG39),AND(AG$4:AG38)),TRUE,AG39)</f>
        <v>0</v>
      </c>
      <c r="AL39" s="102" t="e">
        <f>IF(AND(NOT(ISBLANK(Jumpoverwrite7)),AND(NOT(AK39),AND(AK$4:AK38))),($J39*$G39-LN(1+Jumpoverwrite7*AM$2))/$G39,_xll.qlInterpolationInterpolate(AK$3,$F39,TRUE))</f>
        <v>#NUM!</v>
      </c>
      <c r="AM39" s="107" t="str">
        <f>IF(AND(NOT(AK39),AND(AK$4:AK38)),MIN(EXP((AL39-$J39)*$G39),1),"")</f>
        <v/>
      </c>
      <c r="AO39" s="106" t="b">
        <f>IF(AND(NOT(AK39),AND(AK$4:AK38)),TRUE,AK39)</f>
        <v>0</v>
      </c>
      <c r="AP39" s="102" t="e">
        <f>IF(AND(NOT(ISBLANK(Jumpoverwrite8)),AND(NOT(AO39),AND(AO$4:AO38))),($J39*$G39-LN(1+Jumpoverwrite8*AQ$2))/$G39,_xll.qlInterpolationInterpolate(AO$3,$F39,TRUE))</f>
        <v>#NUM!</v>
      </c>
      <c r="AQ39" s="107" t="str">
        <f>IF(AND(NOT(AO39),AND(AO$4:AO38)),MIN(EXP((AP39-$J39)*$G39),1),"")</f>
        <v/>
      </c>
      <c r="AS39" s="106" t="b">
        <f>IF(AND(NOT(AO39),AND(AO$4:AO38)),TRUE,AO39)</f>
        <v>0</v>
      </c>
      <c r="AT39" s="102" t="e">
        <f>IF(AND(NOT(ISBLANK(Jumpoverwrite9)),AND(NOT(AS39),AND(AS$4:AS38))),($J39*$G39-LN(1+Jumpoverwrite9*AU$2))/$G39,_xll.qlInterpolationInterpolate(AS$3,$F39,TRUE))</f>
        <v>#NUM!</v>
      </c>
      <c r="AU39" s="107" t="str">
        <f>IF(AND(NOT(AS39),AND(AS$4:AS38)),MIN(EXP((AT39-$J39)*$G39),1),"")</f>
        <v/>
      </c>
      <c r="AW39" s="106" t="b">
        <f>IF(AND(NOT(AS39),AND(AS$4:AS38)),TRUE,AS39)</f>
        <v>0</v>
      </c>
      <c r="AX39" s="102" t="e">
        <f>IF(AND(NOT(ISBLANK(Jumpoverwrite10)),AND(NOT(AW39),AND(AW$4:AW38))),($J39*$G39-LN(1+Jumpoverwrite10*AY$2))/$G39,_xll.qlInterpolationInterpolate(AW$3,$F39,TRUE))</f>
        <v>#NUM!</v>
      </c>
      <c r="AY39" s="107" t="str">
        <f>IF(AND(NOT(AW39),AND(AW$4:AW38)),MIN(EXP((AX39-$J39)*$G39),1),"")</f>
        <v/>
      </c>
      <c r="BA39" s="106" t="b">
        <f>IF(AND(NOT(AW39),AND(AW$4:AW38)),TRUE,AW39)</f>
        <v>0</v>
      </c>
      <c r="BB39" s="102" t="e">
        <f>IF(AND(NOT(ISBLANK(Jumpoverwrite11)),AND(NOT(BA39),AND(BA$4:BA38))),($J39*$G39-LN(1+Jumpoverwrite11*BC$2))/$G39,_xll.qlInterpolationInterpolate(BA$3,$F39,TRUE))</f>
        <v>#NUM!</v>
      </c>
      <c r="BC39" s="107" t="str">
        <f>IF(AND(NOT(BA39),AND(BA$4:BA38)),MIN(EXP((BB39-$J39)*$G39),1),"")</f>
        <v/>
      </c>
      <c r="BE39" s="106" t="b">
        <f>IF(AND(NOT(BA39),AND(BA$4:BA38)),TRUE,BA39)</f>
        <v>0</v>
      </c>
      <c r="BF39" s="102" t="e">
        <f>IF(AND(NOT(ISBLANK(Jumpoverwrite12)),AND(NOT(BE39),AND(BE$4:BE38))),($J39*$G39-LN(1+Jumpoverwrite12*BG$2))/$G39,_xll.qlInterpolationInterpolate(BE$3,$F39,TRUE))</f>
        <v>#NUM!</v>
      </c>
      <c r="BG39" s="107" t="str">
        <f>IF(AND(NOT(BE39),AND(BE$4:BE38)),MIN(EXP((BF39-$J39)*$G39),1),"")</f>
        <v/>
      </c>
      <c r="BI39" s="106" t="b">
        <f t="shared" si="5"/>
        <v>0</v>
      </c>
      <c r="BJ39" s="102" t="e">
        <f>IF(AND(NOT(ISBLANK(jumpoverwrite13)),AND(NOT(BI39),AND(BI$4:BI38))),($J39*$G39-LN(1+jumpoverwrite13*BK$2))/$G39,_xll.qlInterpolationInterpolate(BI$3,$F39,TRUE))</f>
        <v>#NUM!</v>
      </c>
      <c r="BK39" s="107" t="str">
        <f>IF(AND(NOT(BI39),AND(BI$4:BI38)),MIN(EXP((BJ39-$J39)*$G39),1),"")</f>
        <v/>
      </c>
    </row>
    <row r="40" spans="1:63" x14ac:dyDescent="0.2">
      <c r="A40" s="94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0" t="e">
        <f t="shared" si="4"/>
        <v>#N/A</v>
      </c>
      <c r="G40" s="121" t="e">
        <f>_xll.qlDayCounterYearFraction(DayCounter,D39,D40)</f>
        <v>#NUM!</v>
      </c>
      <c r="I40" s="138" t="b">
        <f t="shared" si="2"/>
        <v>0</v>
      </c>
      <c r="J40" s="137" t="e">
        <v>#N/A</v>
      </c>
      <c r="K40" s="111" t="e">
        <f t="shared" si="3"/>
        <v>#VALUE!</v>
      </c>
      <c r="L40" s="100"/>
      <c r="M40" s="106" t="b">
        <f>IF(AND(NOT(I40),AND(I$4:I39)),TRUE,I40)</f>
        <v>0</v>
      </c>
      <c r="N40" s="102" t="e">
        <f>IF(AND(NOT(ISBLANK(Jumpoverwrite1)),AND(NOT(M40),AND(M$4:M39))),($J40*$G40-LN(1+Jumpoverwrite1*O$2))/$G40,_xll.qlInterpolationInterpolate(M$3,$F40,TRUE))</f>
        <v>#NUM!</v>
      </c>
      <c r="O40" s="107" t="str">
        <f>IF(AND(NOT(M40),AND(M$4:M39)),MIN(EXP((N40-$J40)*$G40),1),"")</f>
        <v/>
      </c>
      <c r="P40" s="109"/>
      <c r="Q40" s="106" t="b">
        <f>IF(AND(NOT(M40),AND(M$4:M39)),TRUE,M40)</f>
        <v>0</v>
      </c>
      <c r="R40" s="102" t="e">
        <f>IF(AND(NOT(ISBLANK(Jumpoverwrite2)),AND(NOT(Q40),AND(Q$4:Q39))),($J40*$G40-LN(1+Jumpoverwrite2*S$2))/$G40,_xll.qlInterpolationInterpolate(Q$3,$F40,TRUE))</f>
        <v>#NUM!</v>
      </c>
      <c r="S40" s="107" t="str">
        <f>IF(AND(NOT(Q40),AND(Q$4:Q39)),MIN(EXP((R40-$J40)*$G40),1),"")</f>
        <v/>
      </c>
      <c r="T40" s="109"/>
      <c r="U40" s="106" t="b">
        <f>IF(AND(NOT(Q40),AND(Q$4:Q39)),TRUE,Q40)</f>
        <v>0</v>
      </c>
      <c r="V40" s="102" t="e">
        <f>IF(AND(NOT(ISBLANK(Jumpoverwrite3)),AND(NOT(U40),AND(U$4:U39))),($J40*$G40-LN(1+Jumpoverwrite3*W$2))/$G40,_xll.qlInterpolationInterpolate(U$3,$F40,TRUE))</f>
        <v>#NUM!</v>
      </c>
      <c r="W40" s="107" t="str">
        <f>IF(AND(NOT(U40),AND(U$4:U39)),MIN(EXP((V40-$J40)*$G40),1),"")</f>
        <v/>
      </c>
      <c r="X40" s="109"/>
      <c r="Y40" s="106" t="b">
        <f>IF(AND(NOT(U40),AND(U$4:U39)),TRUE,U40)</f>
        <v>0</v>
      </c>
      <c r="Z40" s="102" t="e">
        <f>IF(AND(NOT(ISBLANK(Jumpoverwrite4)),AND(NOT(Y40),AND(Y$4:Y39))),($J40*$G40-LN(1+Jumpoverwrite4*AA$2))/$G40,_xll.qlInterpolationInterpolate(Y$3,$F40,TRUE))</f>
        <v>#NUM!</v>
      </c>
      <c r="AA40" s="107" t="str">
        <f>IF(AND(NOT(Y40),AND(Y$4:Y39)),MIN(EXP((Z40-$J40)*$G40),1),"")</f>
        <v/>
      </c>
      <c r="AB40" s="109"/>
      <c r="AC40" s="106" t="b">
        <f>IF(AND(NOT(Y40),AND(Y$4:Y39)),TRUE,Y40)</f>
        <v>0</v>
      </c>
      <c r="AD40" s="102" t="e">
        <f>IF(AND(NOT(ISBLANK(Jumpoverwrite5)),AND(NOT(AC40),AND(AC$4:AC39))),($J40*$G40-LN(1+Jumpoverwrite5*AE$2))/$G40,_xll.qlInterpolationInterpolate(AC$3,$F40,TRUE))</f>
        <v>#NUM!</v>
      </c>
      <c r="AE40" s="107" t="str">
        <f>IF(AND(NOT(AC40),AND(AC$4:AC39)),MIN(EXP((AD40-$J40)*$G40),1),"")</f>
        <v/>
      </c>
      <c r="AF40" s="109"/>
      <c r="AG40" s="106" t="b">
        <f>IF(AND(NOT(AC40),AND(AC$4:AC39)),TRUE,AC40)</f>
        <v>0</v>
      </c>
      <c r="AH40" s="102" t="e">
        <f>IF(AND(NOT(ISBLANK(Jumpoverwrite6)),AND(NOT(AG40),AND(AG$4:AG39))),($J40*$G40-LN(1+Jumpoverwrite6*AI$2))/$G40,_xll.qlInterpolationInterpolate(AG$3,$F40,TRUE))</f>
        <v>#NUM!</v>
      </c>
      <c r="AI40" s="107" t="str">
        <f>IF(AND(NOT(AG40),AND(AG$4:AG39)),MIN(EXP((AH40-$J40)*$G40),1),"")</f>
        <v/>
      </c>
      <c r="AJ40" s="109"/>
      <c r="AK40" s="106" t="b">
        <f>IF(AND(NOT(AG40),AND(AG$4:AG39)),TRUE,AG40)</f>
        <v>0</v>
      </c>
      <c r="AL40" s="102" t="e">
        <f>IF(AND(NOT(ISBLANK(Jumpoverwrite7)),AND(NOT(AK40),AND(AK$4:AK39))),($J40*$G40-LN(1+Jumpoverwrite7*AM$2))/$G40,_xll.qlInterpolationInterpolate(AK$3,$F40,TRUE))</f>
        <v>#NUM!</v>
      </c>
      <c r="AM40" s="107" t="str">
        <f>IF(AND(NOT(AK40),AND(AK$4:AK39)),MIN(EXP((AL40-$J40)*$G40),1),"")</f>
        <v/>
      </c>
      <c r="AO40" s="106" t="b">
        <f>IF(AND(NOT(AK40),AND(AK$4:AK39)),TRUE,AK40)</f>
        <v>0</v>
      </c>
      <c r="AP40" s="102" t="e">
        <f>IF(AND(NOT(ISBLANK(Jumpoverwrite8)),AND(NOT(AO40),AND(AO$4:AO39))),($J40*$G40-LN(1+Jumpoverwrite8*AQ$2))/$G40,_xll.qlInterpolationInterpolate(AO$3,$F40,TRUE))</f>
        <v>#NUM!</v>
      </c>
      <c r="AQ40" s="107" t="str">
        <f>IF(AND(NOT(AO40),AND(AO$4:AO39)),MIN(EXP((AP40-$J40)*$G40),1),"")</f>
        <v/>
      </c>
      <c r="AS40" s="106" t="b">
        <f>IF(AND(NOT(AO40),AND(AO$4:AO39)),TRUE,AO40)</f>
        <v>0</v>
      </c>
      <c r="AT40" s="102" t="e">
        <f>IF(AND(NOT(ISBLANK(Jumpoverwrite9)),AND(NOT(AS40),AND(AS$4:AS39))),($J40*$G40-LN(1+Jumpoverwrite9*AU$2))/$G40,_xll.qlInterpolationInterpolate(AS$3,$F40,TRUE))</f>
        <v>#NUM!</v>
      </c>
      <c r="AU40" s="107" t="str">
        <f>IF(AND(NOT(AS40),AND(AS$4:AS39)),MIN(EXP((AT40-$J40)*$G40),1),"")</f>
        <v/>
      </c>
      <c r="AW40" s="106" t="b">
        <f>IF(AND(NOT(AS40),AND(AS$4:AS39)),TRUE,AS40)</f>
        <v>0</v>
      </c>
      <c r="AX40" s="102" t="e">
        <f>IF(AND(NOT(ISBLANK(Jumpoverwrite10)),AND(NOT(AW40),AND(AW$4:AW39))),($J40*$G40-LN(1+Jumpoverwrite10*AY$2))/$G40,_xll.qlInterpolationInterpolate(AW$3,$F40,TRUE))</f>
        <v>#NUM!</v>
      </c>
      <c r="AY40" s="107" t="str">
        <f>IF(AND(NOT(AW40),AND(AW$4:AW39)),MIN(EXP((AX40-$J40)*$G40),1),"")</f>
        <v/>
      </c>
      <c r="BA40" s="106" t="b">
        <f>IF(AND(NOT(AW40),AND(AW$4:AW39)),TRUE,AW40)</f>
        <v>0</v>
      </c>
      <c r="BB40" s="102" t="e">
        <f>IF(AND(NOT(ISBLANK(Jumpoverwrite11)),AND(NOT(BA40),AND(BA$4:BA39))),($J40*$G40-LN(1+Jumpoverwrite11*BC$2))/$G40,_xll.qlInterpolationInterpolate(BA$3,$F40,TRUE))</f>
        <v>#NUM!</v>
      </c>
      <c r="BC40" s="107" t="str">
        <f>IF(AND(NOT(BA40),AND(BA$4:BA39)),MIN(EXP((BB40-$J40)*$G40),1),"")</f>
        <v/>
      </c>
      <c r="BE40" s="106" t="b">
        <f>IF(AND(NOT(BA40),AND(BA$4:BA39)),TRUE,BA40)</f>
        <v>0</v>
      </c>
      <c r="BF40" s="102" t="e">
        <f>IF(AND(NOT(ISBLANK(Jumpoverwrite12)),AND(NOT(BE40),AND(BE$4:BE39))),($J40*$G40-LN(1+Jumpoverwrite12*BG$2))/$G40,_xll.qlInterpolationInterpolate(BE$3,$F40,TRUE))</f>
        <v>#NUM!</v>
      </c>
      <c r="BG40" s="107" t="str">
        <f>IF(AND(NOT(BE40),AND(BE$4:BE39)),MIN(EXP((BF40-$J40)*$G40),1),"")</f>
        <v/>
      </c>
      <c r="BI40" s="106" t="b">
        <f t="shared" si="5"/>
        <v>0</v>
      </c>
      <c r="BJ40" s="102" t="e">
        <f>IF(AND(NOT(ISBLANK(jumpoverwrite13)),AND(NOT(BI40),AND(BI$4:BI39))),($J40*$G40-LN(1+jumpoverwrite13*BK$2))/$G40,_xll.qlInterpolationInterpolate(BI$3,$F40,TRUE))</f>
        <v>#NUM!</v>
      </c>
      <c r="BK40" s="107" t="str">
        <f>IF(AND(NOT(BI40),AND(BI$4:BI39)),MIN(EXP((BJ40-$J40)*$G40),1),"")</f>
        <v/>
      </c>
    </row>
    <row r="41" spans="1:63" x14ac:dyDescent="0.2">
      <c r="A41" s="94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0" t="e">
        <f t="shared" si="4"/>
        <v>#N/A</v>
      </c>
      <c r="G41" s="121" t="e">
        <f>_xll.qlDayCounterYearFraction(DayCounter,D40,D41)</f>
        <v>#NUM!</v>
      </c>
      <c r="I41" s="138" t="b">
        <f t="shared" si="2"/>
        <v>0</v>
      </c>
      <c r="J41" s="137" t="e">
        <v>#N/A</v>
      </c>
      <c r="K41" s="111" t="e">
        <f t="shared" si="3"/>
        <v>#VALUE!</v>
      </c>
      <c r="L41" s="100"/>
      <c r="M41" s="106" t="b">
        <f>IF(AND(NOT(I41),AND(I$4:I40)),TRUE,I41)</f>
        <v>0</v>
      </c>
      <c r="N41" s="102" t="e">
        <f>IF(AND(NOT(ISBLANK(Jumpoverwrite1)),AND(NOT(M41),AND(M$4:M40))),($J41*$G41-LN(1+Jumpoverwrite1*O$2))/$G41,_xll.qlInterpolationInterpolate(M$3,$F41,TRUE))</f>
        <v>#NUM!</v>
      </c>
      <c r="O41" s="107" t="str">
        <f>IF(AND(NOT(M41),AND(M$4:M40)),MIN(EXP((N41-$J41)*$G41),1),"")</f>
        <v/>
      </c>
      <c r="P41" s="109"/>
      <c r="Q41" s="106" t="b">
        <f>IF(AND(NOT(M41),AND(M$4:M40)),TRUE,M41)</f>
        <v>0</v>
      </c>
      <c r="R41" s="102" t="e">
        <f>IF(AND(NOT(ISBLANK(Jumpoverwrite2)),AND(NOT(Q41),AND(Q$4:Q40))),($J41*$G41-LN(1+Jumpoverwrite2*S$2))/$G41,_xll.qlInterpolationInterpolate(Q$3,$F41,TRUE))</f>
        <v>#NUM!</v>
      </c>
      <c r="S41" s="107" t="str">
        <f>IF(AND(NOT(Q41),AND(Q$4:Q40)),MIN(EXP((R41-$J41)*$G41),1),"")</f>
        <v/>
      </c>
      <c r="T41" s="109"/>
      <c r="U41" s="106" t="b">
        <f>IF(AND(NOT(Q41),AND(Q$4:Q40)),TRUE,Q41)</f>
        <v>0</v>
      </c>
      <c r="V41" s="102" t="e">
        <f>IF(AND(NOT(ISBLANK(Jumpoverwrite3)),AND(NOT(U41),AND(U$4:U40))),($J41*$G41-LN(1+Jumpoverwrite3*W$2))/$G41,_xll.qlInterpolationInterpolate(U$3,$F41,TRUE))</f>
        <v>#NUM!</v>
      </c>
      <c r="W41" s="107" t="str">
        <f>IF(AND(NOT(U41),AND(U$4:U40)),MIN(EXP((V41-$J41)*$G41),1),"")</f>
        <v/>
      </c>
      <c r="X41" s="109"/>
      <c r="Y41" s="106" t="b">
        <f>IF(AND(NOT(U41),AND(U$4:U40)),TRUE,U41)</f>
        <v>0</v>
      </c>
      <c r="Z41" s="102" t="e">
        <f>IF(AND(NOT(ISBLANK(Jumpoverwrite4)),AND(NOT(Y41),AND(Y$4:Y40))),($J41*$G41-LN(1+Jumpoverwrite4*AA$2))/$G41,_xll.qlInterpolationInterpolate(Y$3,$F41,TRUE))</f>
        <v>#NUM!</v>
      </c>
      <c r="AA41" s="107" t="str">
        <f>IF(AND(NOT(Y41),AND(Y$4:Y40)),MIN(EXP((Z41-$J41)*$G41),1),"")</f>
        <v/>
      </c>
      <c r="AB41" s="109"/>
      <c r="AC41" s="106" t="b">
        <f>IF(AND(NOT(Y41),AND(Y$4:Y40)),TRUE,Y41)</f>
        <v>0</v>
      </c>
      <c r="AD41" s="102" t="e">
        <f>IF(AND(NOT(ISBLANK(Jumpoverwrite5)),AND(NOT(AC41),AND(AC$4:AC40))),($J41*$G41-LN(1+Jumpoverwrite5*AE$2))/$G41,_xll.qlInterpolationInterpolate(AC$3,$F41,TRUE))</f>
        <v>#NUM!</v>
      </c>
      <c r="AE41" s="107" t="str">
        <f>IF(AND(NOT(AC41),AND(AC$4:AC40)),MIN(EXP((AD41-$J41)*$G41),1),"")</f>
        <v/>
      </c>
      <c r="AF41" s="109"/>
      <c r="AG41" s="106" t="b">
        <f>IF(AND(NOT(AC41),AND(AC$4:AC40)),TRUE,AC41)</f>
        <v>0</v>
      </c>
      <c r="AH41" s="102" t="e">
        <f>IF(AND(NOT(ISBLANK(Jumpoverwrite6)),AND(NOT(AG41),AND(AG$4:AG40))),($J41*$G41-LN(1+Jumpoverwrite6*AI$2))/$G41,_xll.qlInterpolationInterpolate(AG$3,$F41,TRUE))</f>
        <v>#NUM!</v>
      </c>
      <c r="AI41" s="107" t="str">
        <f>IF(AND(NOT(AG41),AND(AG$4:AG40)),MIN(EXP((AH41-$J41)*$G41),1),"")</f>
        <v/>
      </c>
      <c r="AJ41" s="109"/>
      <c r="AK41" s="106" t="b">
        <f>IF(AND(NOT(AG41),AND(AG$4:AG40)),TRUE,AG41)</f>
        <v>0</v>
      </c>
      <c r="AL41" s="102" t="e">
        <f>IF(AND(NOT(ISBLANK(Jumpoverwrite7)),AND(NOT(AK41),AND(AK$4:AK40))),($J41*$G41-LN(1+Jumpoverwrite7*AM$2))/$G41,_xll.qlInterpolationInterpolate(AK$3,$F41,TRUE))</f>
        <v>#NUM!</v>
      </c>
      <c r="AM41" s="107" t="str">
        <f>IF(AND(NOT(AK41),AND(AK$4:AK40)),MIN(EXP((AL41-$J41)*$G41),1),"")</f>
        <v/>
      </c>
      <c r="AO41" s="106" t="b">
        <f>IF(AND(NOT(AK41),AND(AK$4:AK40)),TRUE,AK41)</f>
        <v>0</v>
      </c>
      <c r="AP41" s="102" t="e">
        <f>IF(AND(NOT(ISBLANK(Jumpoverwrite8)),AND(NOT(AO41),AND(AO$4:AO40))),($J41*$G41-LN(1+Jumpoverwrite8*AQ$2))/$G41,_xll.qlInterpolationInterpolate(AO$3,$F41,TRUE))</f>
        <v>#NUM!</v>
      </c>
      <c r="AQ41" s="107" t="str">
        <f>IF(AND(NOT(AO41),AND(AO$4:AO40)),MIN(EXP((AP41-$J41)*$G41),1),"")</f>
        <v/>
      </c>
      <c r="AS41" s="106" t="b">
        <f>IF(AND(NOT(AO41),AND(AO$4:AO40)),TRUE,AO41)</f>
        <v>0</v>
      </c>
      <c r="AT41" s="102" t="e">
        <f>IF(AND(NOT(ISBLANK(Jumpoverwrite9)),AND(NOT(AS41),AND(AS$4:AS40))),($J41*$G41-LN(1+Jumpoverwrite9*AU$2))/$G41,_xll.qlInterpolationInterpolate(AS$3,$F41,TRUE))</f>
        <v>#NUM!</v>
      </c>
      <c r="AU41" s="107" t="str">
        <f>IF(AND(NOT(AS41),AND(AS$4:AS40)),MIN(EXP((AT41-$J41)*$G41),1),"")</f>
        <v/>
      </c>
      <c r="AW41" s="106" t="b">
        <f>IF(AND(NOT(AS41),AND(AS$4:AS40)),TRUE,AS41)</f>
        <v>0</v>
      </c>
      <c r="AX41" s="102" t="e">
        <f>IF(AND(NOT(ISBLANK(Jumpoverwrite10)),AND(NOT(AW41),AND(AW$4:AW40))),($J41*$G41-LN(1+Jumpoverwrite10*AY$2))/$G41,_xll.qlInterpolationInterpolate(AW$3,$F41,TRUE))</f>
        <v>#NUM!</v>
      </c>
      <c r="AY41" s="107" t="str">
        <f>IF(AND(NOT(AW41),AND(AW$4:AW40)),MIN(EXP((AX41-$J41)*$G41),1),"")</f>
        <v/>
      </c>
      <c r="BA41" s="106" t="b">
        <f>IF(AND(NOT(AW41),AND(AW$4:AW40)),TRUE,AW41)</f>
        <v>0</v>
      </c>
      <c r="BB41" s="102" t="e">
        <f>IF(AND(NOT(ISBLANK(Jumpoverwrite11)),AND(NOT(BA41),AND(BA$4:BA40))),($J41*$G41-LN(1+Jumpoverwrite11*BC$2))/$G41,_xll.qlInterpolationInterpolate(BA$3,$F41,TRUE))</f>
        <v>#NUM!</v>
      </c>
      <c r="BC41" s="107" t="str">
        <f>IF(AND(NOT(BA41),AND(BA$4:BA40)),MIN(EXP((BB41-$J41)*$G41),1),"")</f>
        <v/>
      </c>
      <c r="BE41" s="106" t="b">
        <f>IF(AND(NOT(BA41),AND(BA$4:BA40)),TRUE,BA41)</f>
        <v>0</v>
      </c>
      <c r="BF41" s="102" t="e">
        <f>IF(AND(NOT(ISBLANK(Jumpoverwrite12)),AND(NOT(BE41),AND(BE$4:BE40))),($J41*$G41-LN(1+Jumpoverwrite12*BG$2))/$G41,_xll.qlInterpolationInterpolate(BE$3,$F41,TRUE))</f>
        <v>#NUM!</v>
      </c>
      <c r="BG41" s="107" t="str">
        <f>IF(AND(NOT(BE41),AND(BE$4:BE40)),MIN(EXP((BF41-$J41)*$G41),1),"")</f>
        <v/>
      </c>
      <c r="BI41" s="106" t="b">
        <f t="shared" si="5"/>
        <v>0</v>
      </c>
      <c r="BJ41" s="102" t="e">
        <f>IF(AND(NOT(ISBLANK(jumpoverwrite13)),AND(NOT(BI41),AND(BI$4:BI40))),($J41*$G41-LN(1+jumpoverwrite13*BK$2))/$G41,_xll.qlInterpolationInterpolate(BI$3,$F41,TRUE))</f>
        <v>#NUM!</v>
      </c>
      <c r="BK41" s="107" t="str">
        <f>IF(AND(NOT(BI41),AND(BI$4:BI40)),MIN(EXP((BJ41-$J41)*$G41),1),"")</f>
        <v/>
      </c>
    </row>
    <row r="42" spans="1:63" x14ac:dyDescent="0.2">
      <c r="A42" s="94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0" t="e">
        <f t="shared" si="4"/>
        <v>#N/A</v>
      </c>
      <c r="G42" s="121" t="e">
        <f>_xll.qlDayCounterYearFraction(DayCounter,D41,D42)</f>
        <v>#NUM!</v>
      </c>
      <c r="I42" s="138" t="b">
        <f t="shared" si="2"/>
        <v>0</v>
      </c>
      <c r="J42" s="137" t="e">
        <v>#N/A</v>
      </c>
      <c r="K42" s="111" t="e">
        <f t="shared" si="3"/>
        <v>#VALUE!</v>
      </c>
      <c r="L42" s="100"/>
      <c r="M42" s="106" t="b">
        <f>IF(AND(NOT(I42),AND(I$4:I41)),TRUE,I42)</f>
        <v>0</v>
      </c>
      <c r="N42" s="102" t="e">
        <f>IF(AND(NOT(ISBLANK(Jumpoverwrite1)),AND(NOT(M42),AND(M$4:M41))),($J42*$G42-LN(1+Jumpoverwrite1*O$2))/$G42,_xll.qlInterpolationInterpolate(M$3,$F42,TRUE))</f>
        <v>#NUM!</v>
      </c>
      <c r="O42" s="107" t="str">
        <f>IF(AND(NOT(M42),AND(M$4:M41)),MIN(EXP((N42-$J42)*$G42),1),"")</f>
        <v/>
      </c>
      <c r="P42" s="109"/>
      <c r="Q42" s="106" t="b">
        <f>IF(AND(NOT(M42),AND(M$4:M41)),TRUE,M42)</f>
        <v>0</v>
      </c>
      <c r="R42" s="102" t="e">
        <f>IF(AND(NOT(ISBLANK(Jumpoverwrite2)),AND(NOT(Q42),AND(Q$4:Q41))),($J42*$G42-LN(1+Jumpoverwrite2*S$2))/$G42,_xll.qlInterpolationInterpolate(Q$3,$F42,TRUE))</f>
        <v>#NUM!</v>
      </c>
      <c r="S42" s="107" t="str">
        <f>IF(AND(NOT(Q42),AND(Q$4:Q41)),MIN(EXP((R42-$J42)*$G42),1),"")</f>
        <v/>
      </c>
      <c r="T42" s="109"/>
      <c r="U42" s="106" t="b">
        <f>IF(AND(NOT(Q42),AND(Q$4:Q41)),TRUE,Q42)</f>
        <v>0</v>
      </c>
      <c r="V42" s="102" t="e">
        <f>IF(AND(NOT(ISBLANK(Jumpoverwrite3)),AND(NOT(U42),AND(U$4:U41))),($J42*$G42-LN(1+Jumpoverwrite3*W$2))/$G42,_xll.qlInterpolationInterpolate(U$3,$F42,TRUE))</f>
        <v>#NUM!</v>
      </c>
      <c r="W42" s="107" t="str">
        <f>IF(AND(NOT(U42),AND(U$4:U41)),MIN(EXP((V42-$J42)*$G42),1),"")</f>
        <v/>
      </c>
      <c r="X42" s="109"/>
      <c r="Y42" s="106" t="b">
        <f>IF(AND(NOT(U42),AND(U$4:U41)),TRUE,U42)</f>
        <v>0</v>
      </c>
      <c r="Z42" s="102" t="e">
        <f>IF(AND(NOT(ISBLANK(Jumpoverwrite4)),AND(NOT(Y42),AND(Y$4:Y41))),($J42*$G42-LN(1+Jumpoverwrite4*AA$2))/$G42,_xll.qlInterpolationInterpolate(Y$3,$F42,TRUE))</f>
        <v>#NUM!</v>
      </c>
      <c r="AA42" s="107" t="str">
        <f>IF(AND(NOT(Y42),AND(Y$4:Y41)),MIN(EXP((Z42-$J42)*$G42),1),"")</f>
        <v/>
      </c>
      <c r="AB42" s="109"/>
      <c r="AC42" s="106" t="b">
        <f>IF(AND(NOT(Y42),AND(Y$4:Y41)),TRUE,Y42)</f>
        <v>0</v>
      </c>
      <c r="AD42" s="102" t="e">
        <f>IF(AND(NOT(ISBLANK(Jumpoverwrite5)),AND(NOT(AC42),AND(AC$4:AC41))),($J42*$G42-LN(1+Jumpoverwrite5*AE$2))/$G42,_xll.qlInterpolationInterpolate(AC$3,$F42,TRUE))</f>
        <v>#NUM!</v>
      </c>
      <c r="AE42" s="107" t="str">
        <f>IF(AND(NOT(AC42),AND(AC$4:AC41)),MIN(EXP((AD42-$J42)*$G42),1),"")</f>
        <v/>
      </c>
      <c r="AF42" s="109"/>
      <c r="AG42" s="106" t="b">
        <f>IF(AND(NOT(AC42),AND(AC$4:AC41)),TRUE,AC42)</f>
        <v>0</v>
      </c>
      <c r="AH42" s="102" t="e">
        <f>IF(AND(NOT(ISBLANK(Jumpoverwrite6)),AND(NOT(AG42),AND(AG$4:AG41))),($J42*$G42-LN(1+Jumpoverwrite6*AI$2))/$G42,_xll.qlInterpolationInterpolate(AG$3,$F42,TRUE))</f>
        <v>#NUM!</v>
      </c>
      <c r="AI42" s="107" t="str">
        <f>IF(AND(NOT(AG42),AND(AG$4:AG41)),MIN(EXP((AH42-$J42)*$G42),1),"")</f>
        <v/>
      </c>
      <c r="AJ42" s="109"/>
      <c r="AK42" s="106" t="b">
        <f>IF(AND(NOT(AG42),AND(AG$4:AG41)),TRUE,AG42)</f>
        <v>0</v>
      </c>
      <c r="AL42" s="102" t="e">
        <f>IF(AND(NOT(ISBLANK(Jumpoverwrite7)),AND(NOT(AK42),AND(AK$4:AK41))),($J42*$G42-LN(1+Jumpoverwrite7*AM$2))/$G42,_xll.qlInterpolationInterpolate(AK$3,$F42,TRUE))</f>
        <v>#NUM!</v>
      </c>
      <c r="AM42" s="107" t="str">
        <f>IF(AND(NOT(AK42),AND(AK$4:AK41)),MIN(EXP((AL42-$J42)*$G42),1),"")</f>
        <v/>
      </c>
      <c r="AO42" s="106" t="b">
        <f>IF(AND(NOT(AK42),AND(AK$4:AK41)),TRUE,AK42)</f>
        <v>0</v>
      </c>
      <c r="AP42" s="102" t="e">
        <f>IF(AND(NOT(ISBLANK(Jumpoverwrite8)),AND(NOT(AO42),AND(AO$4:AO41))),($J42*$G42-LN(1+Jumpoverwrite8*AQ$2))/$G42,_xll.qlInterpolationInterpolate(AO$3,$F42,TRUE))</f>
        <v>#NUM!</v>
      </c>
      <c r="AQ42" s="107" t="str">
        <f>IF(AND(NOT(AO42),AND(AO$4:AO41)),MIN(EXP((AP42-$J42)*$G42),1),"")</f>
        <v/>
      </c>
      <c r="AS42" s="106" t="b">
        <f>IF(AND(NOT(AO42),AND(AO$4:AO41)),TRUE,AO42)</f>
        <v>0</v>
      </c>
      <c r="AT42" s="102" t="e">
        <f>IF(AND(NOT(ISBLANK(Jumpoverwrite9)),AND(NOT(AS42),AND(AS$4:AS41))),($J42*$G42-LN(1+Jumpoverwrite9*AU$2))/$G42,_xll.qlInterpolationInterpolate(AS$3,$F42,TRUE))</f>
        <v>#NUM!</v>
      </c>
      <c r="AU42" s="107" t="str">
        <f>IF(AND(NOT(AS42),AND(AS$4:AS41)),MIN(EXP((AT42-$J42)*$G42),1),"")</f>
        <v/>
      </c>
      <c r="AW42" s="106" t="b">
        <f>IF(AND(NOT(AS42),AND(AS$4:AS41)),TRUE,AS42)</f>
        <v>0</v>
      </c>
      <c r="AX42" s="102" t="e">
        <f>IF(AND(NOT(ISBLANK(Jumpoverwrite10)),AND(NOT(AW42),AND(AW$4:AW41))),($J42*$G42-LN(1+Jumpoverwrite10*AY$2))/$G42,_xll.qlInterpolationInterpolate(AW$3,$F42,TRUE))</f>
        <v>#NUM!</v>
      </c>
      <c r="AY42" s="107" t="str">
        <f>IF(AND(NOT(AW42),AND(AW$4:AW41)),MIN(EXP((AX42-$J42)*$G42),1),"")</f>
        <v/>
      </c>
      <c r="BA42" s="106" t="b">
        <f>IF(AND(NOT(AW42),AND(AW$4:AW41)),TRUE,AW42)</f>
        <v>0</v>
      </c>
      <c r="BB42" s="102" t="e">
        <f>IF(AND(NOT(ISBLANK(Jumpoverwrite11)),AND(NOT(BA42),AND(BA$4:BA41))),($J42*$G42-LN(1+Jumpoverwrite11*BC$2))/$G42,_xll.qlInterpolationInterpolate(BA$3,$F42,TRUE))</f>
        <v>#NUM!</v>
      </c>
      <c r="BC42" s="107" t="str">
        <f>IF(AND(NOT(BA42),AND(BA$4:BA41)),MIN(EXP((BB42-$J42)*$G42),1),"")</f>
        <v/>
      </c>
      <c r="BE42" s="106" t="b">
        <f>IF(AND(NOT(BA42),AND(BA$4:BA41)),TRUE,BA42)</f>
        <v>0</v>
      </c>
      <c r="BF42" s="102" t="e">
        <f>IF(AND(NOT(ISBLANK(Jumpoverwrite12)),AND(NOT(BE42),AND(BE$4:BE41))),($J42*$G42-LN(1+Jumpoverwrite12*BG$2))/$G42,_xll.qlInterpolationInterpolate(BE$3,$F42,TRUE))</f>
        <v>#NUM!</v>
      </c>
      <c r="BG42" s="107" t="str">
        <f>IF(AND(NOT(BE42),AND(BE$4:BE41)),MIN(EXP((BF42-$J42)*$G42),1),"")</f>
        <v/>
      </c>
      <c r="BI42" s="106" t="b">
        <f t="shared" si="5"/>
        <v>0</v>
      </c>
      <c r="BJ42" s="102" t="e">
        <f>IF(AND(NOT(ISBLANK(jumpoverwrite13)),AND(NOT(BI42),AND(BI$4:BI41))),($J42*$G42-LN(1+jumpoverwrite13*BK$2))/$G42,_xll.qlInterpolationInterpolate(BI$3,$F42,TRUE))</f>
        <v>#NUM!</v>
      </c>
      <c r="BK42" s="107" t="str">
        <f>IF(AND(NOT(BI42),AND(BI$4:BI41)),MIN(EXP((BJ42-$J42)*$G42),1),"")</f>
        <v/>
      </c>
    </row>
    <row r="43" spans="1:63" x14ac:dyDescent="0.2">
      <c r="A43" s="94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0" t="e">
        <f t="shared" si="4"/>
        <v>#N/A</v>
      </c>
      <c r="G43" s="121" t="e">
        <f>_xll.qlDayCounterYearFraction(DayCounter,D42,D43)</f>
        <v>#NUM!</v>
      </c>
      <c r="I43" s="138" t="b">
        <f t="shared" si="2"/>
        <v>0</v>
      </c>
      <c r="J43" s="137" t="e">
        <v>#N/A</v>
      </c>
      <c r="K43" s="111" t="e">
        <f t="shared" si="3"/>
        <v>#VALUE!</v>
      </c>
      <c r="L43" s="100"/>
      <c r="M43" s="106" t="b">
        <f>IF(AND(NOT(I43),AND(I$4:I42)),TRUE,I43)</f>
        <v>0</v>
      </c>
      <c r="N43" s="102" t="e">
        <f>IF(AND(NOT(ISBLANK(Jumpoverwrite1)),AND(NOT(M43),AND(M$4:M42))),($J43*$G43-LN(1+Jumpoverwrite1*O$2))/$G43,_xll.qlInterpolationInterpolate(M$3,$F43,TRUE))</f>
        <v>#NUM!</v>
      </c>
      <c r="O43" s="107" t="str">
        <f>IF(AND(NOT(M43),AND(M$4:M42)),MIN(EXP((N43-$J43)*$G43),1),"")</f>
        <v/>
      </c>
      <c r="P43" s="109"/>
      <c r="Q43" s="106" t="b">
        <f>IF(AND(NOT(M43),AND(M$4:M42)),TRUE,M43)</f>
        <v>0</v>
      </c>
      <c r="R43" s="102" t="e">
        <f>IF(AND(NOT(ISBLANK(Jumpoverwrite2)),AND(NOT(Q43),AND(Q$4:Q42))),($J43*$G43-LN(1+Jumpoverwrite2*S$2))/$G43,_xll.qlInterpolationInterpolate(Q$3,$F43,TRUE))</f>
        <v>#NUM!</v>
      </c>
      <c r="S43" s="107" t="str">
        <f>IF(AND(NOT(Q43),AND(Q$4:Q42)),MIN(EXP((R43-$J43)*$G43),1),"")</f>
        <v/>
      </c>
      <c r="T43" s="109"/>
      <c r="U43" s="106" t="b">
        <f>IF(AND(NOT(Q43),AND(Q$4:Q42)),TRUE,Q43)</f>
        <v>0</v>
      </c>
      <c r="V43" s="102" t="e">
        <f>IF(AND(NOT(ISBLANK(Jumpoverwrite3)),AND(NOT(U43),AND(U$4:U42))),($J43*$G43-LN(1+Jumpoverwrite3*W$2))/$G43,_xll.qlInterpolationInterpolate(U$3,$F43,TRUE))</f>
        <v>#NUM!</v>
      </c>
      <c r="W43" s="107" t="str">
        <f>IF(AND(NOT(U43),AND(U$4:U42)),MIN(EXP((V43-$J43)*$G43),1),"")</f>
        <v/>
      </c>
      <c r="X43" s="109"/>
      <c r="Y43" s="106" t="b">
        <f>IF(AND(NOT(U43),AND(U$4:U42)),TRUE,U43)</f>
        <v>0</v>
      </c>
      <c r="Z43" s="102" t="e">
        <f>IF(AND(NOT(ISBLANK(Jumpoverwrite4)),AND(NOT(Y43),AND(Y$4:Y42))),($J43*$G43-LN(1+Jumpoverwrite4*AA$2))/$G43,_xll.qlInterpolationInterpolate(Y$3,$F43,TRUE))</f>
        <v>#NUM!</v>
      </c>
      <c r="AA43" s="107" t="str">
        <f>IF(AND(NOT(Y43),AND(Y$4:Y42)),MIN(EXP((Z43-$J43)*$G43),1),"")</f>
        <v/>
      </c>
      <c r="AB43" s="109"/>
      <c r="AC43" s="106" t="b">
        <f>IF(AND(NOT(Y43),AND(Y$4:Y42)),TRUE,Y43)</f>
        <v>0</v>
      </c>
      <c r="AD43" s="102" t="e">
        <f>IF(AND(NOT(ISBLANK(Jumpoverwrite5)),AND(NOT(AC43),AND(AC$4:AC42))),($J43*$G43-LN(1+Jumpoverwrite5*AE$2))/$G43,_xll.qlInterpolationInterpolate(AC$3,$F43,TRUE))</f>
        <v>#NUM!</v>
      </c>
      <c r="AE43" s="107" t="str">
        <f>IF(AND(NOT(AC43),AND(AC$4:AC42)),MIN(EXP((AD43-$J43)*$G43),1),"")</f>
        <v/>
      </c>
      <c r="AF43" s="109"/>
      <c r="AG43" s="106" t="b">
        <f>IF(AND(NOT(AC43),AND(AC$4:AC42)),TRUE,AC43)</f>
        <v>0</v>
      </c>
      <c r="AH43" s="102" t="e">
        <f>IF(AND(NOT(ISBLANK(Jumpoverwrite6)),AND(NOT(AG43),AND(AG$4:AG42))),($J43*$G43-LN(1+Jumpoverwrite6*AI$2))/$G43,_xll.qlInterpolationInterpolate(AG$3,$F43,TRUE))</f>
        <v>#NUM!</v>
      </c>
      <c r="AI43" s="107" t="str">
        <f>IF(AND(NOT(AG43),AND(AG$4:AG42)),MIN(EXP((AH43-$J43)*$G43),1),"")</f>
        <v/>
      </c>
      <c r="AJ43" s="109"/>
      <c r="AK43" s="106" t="b">
        <f>IF(AND(NOT(AG43),AND(AG$4:AG42)),TRUE,AG43)</f>
        <v>0</v>
      </c>
      <c r="AL43" s="102" t="e">
        <f>IF(AND(NOT(ISBLANK(Jumpoverwrite7)),AND(NOT(AK43),AND(AK$4:AK42))),($J43*$G43-LN(1+Jumpoverwrite7*AM$2))/$G43,_xll.qlInterpolationInterpolate(AK$3,$F43,TRUE))</f>
        <v>#NUM!</v>
      </c>
      <c r="AM43" s="107" t="str">
        <f>IF(AND(NOT(AK43),AND(AK$4:AK42)),MIN(EXP((AL43-$J43)*$G43),1),"")</f>
        <v/>
      </c>
      <c r="AO43" s="106" t="b">
        <f>IF(AND(NOT(AK43),AND(AK$4:AK42)),TRUE,AK43)</f>
        <v>0</v>
      </c>
      <c r="AP43" s="102" t="e">
        <f>IF(AND(NOT(ISBLANK(Jumpoverwrite8)),AND(NOT(AO43),AND(AO$4:AO42))),($J43*$G43-LN(1+Jumpoverwrite8*AQ$2))/$G43,_xll.qlInterpolationInterpolate(AO$3,$F43,TRUE))</f>
        <v>#NUM!</v>
      </c>
      <c r="AQ43" s="107" t="str">
        <f>IF(AND(NOT(AO43),AND(AO$4:AO42)),MIN(EXP((AP43-$J43)*$G43),1),"")</f>
        <v/>
      </c>
      <c r="AS43" s="106" t="b">
        <f>IF(AND(NOT(AO43),AND(AO$4:AO42)),TRUE,AO43)</f>
        <v>0</v>
      </c>
      <c r="AT43" s="102" t="e">
        <f>IF(AND(NOT(ISBLANK(Jumpoverwrite9)),AND(NOT(AS43),AND(AS$4:AS42))),($J43*$G43-LN(1+Jumpoverwrite9*AU$2))/$G43,_xll.qlInterpolationInterpolate(AS$3,$F43,TRUE))</f>
        <v>#NUM!</v>
      </c>
      <c r="AU43" s="107" t="str">
        <f>IF(AND(NOT(AS43),AND(AS$4:AS42)),MIN(EXP((AT43-$J43)*$G43),1),"")</f>
        <v/>
      </c>
      <c r="AW43" s="106" t="b">
        <f>IF(AND(NOT(AS43),AND(AS$4:AS42)),TRUE,AS43)</f>
        <v>0</v>
      </c>
      <c r="AX43" s="102" t="e">
        <f>IF(AND(NOT(ISBLANK(Jumpoverwrite10)),AND(NOT(AW43),AND(AW$4:AW42))),($J43*$G43-LN(1+Jumpoverwrite10*AY$2))/$G43,_xll.qlInterpolationInterpolate(AW$3,$F43,TRUE))</f>
        <v>#NUM!</v>
      </c>
      <c r="AY43" s="107" t="str">
        <f>IF(AND(NOT(AW43),AND(AW$4:AW42)),MIN(EXP((AX43-$J43)*$G43),1),"")</f>
        <v/>
      </c>
      <c r="BA43" s="106" t="b">
        <f>IF(AND(NOT(AW43),AND(AW$4:AW42)),TRUE,AW43)</f>
        <v>0</v>
      </c>
      <c r="BB43" s="102" t="e">
        <f>IF(AND(NOT(ISBLANK(Jumpoverwrite11)),AND(NOT(BA43),AND(BA$4:BA42))),($J43*$G43-LN(1+Jumpoverwrite11*BC$2))/$G43,_xll.qlInterpolationInterpolate(BA$3,$F43,TRUE))</f>
        <v>#NUM!</v>
      </c>
      <c r="BC43" s="107" t="str">
        <f>IF(AND(NOT(BA43),AND(BA$4:BA42)),MIN(EXP((BB43-$J43)*$G43),1),"")</f>
        <v/>
      </c>
      <c r="BE43" s="106" t="b">
        <f>IF(AND(NOT(BA43),AND(BA$4:BA42)),TRUE,BA43)</f>
        <v>0</v>
      </c>
      <c r="BF43" s="102" t="e">
        <f>IF(AND(NOT(ISBLANK(Jumpoverwrite12)),AND(NOT(BE43),AND(BE$4:BE42))),($J43*$G43-LN(1+Jumpoverwrite12*BG$2))/$G43,_xll.qlInterpolationInterpolate(BE$3,$F43,TRUE))</f>
        <v>#NUM!</v>
      </c>
      <c r="BG43" s="107" t="str">
        <f>IF(AND(NOT(BE43),AND(BE$4:BE42)),MIN(EXP((BF43-$J43)*$G43),1),"")</f>
        <v/>
      </c>
      <c r="BI43" s="106" t="b">
        <f t="shared" si="5"/>
        <v>0</v>
      </c>
      <c r="BJ43" s="102" t="e">
        <f>IF(AND(NOT(ISBLANK(jumpoverwrite13)),AND(NOT(BI43),AND(BI$4:BI42))),($J43*$G43-LN(1+jumpoverwrite13*BK$2))/$G43,_xll.qlInterpolationInterpolate(BI$3,$F43,TRUE))</f>
        <v>#NUM!</v>
      </c>
      <c r="BK43" s="107" t="str">
        <f>IF(AND(NOT(BI43),AND(BI$4:BI42)),MIN(EXP((BJ43-$J43)*$G43),1),"")</f>
        <v/>
      </c>
    </row>
    <row r="44" spans="1:63" x14ac:dyDescent="0.2">
      <c r="A44" s="94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0" t="e">
        <f t="shared" si="4"/>
        <v>#N/A</v>
      </c>
      <c r="G44" s="121" t="e">
        <f>_xll.qlDayCounterYearFraction(DayCounter,D43,D44)</f>
        <v>#NUM!</v>
      </c>
      <c r="I44" s="138" t="b">
        <f t="shared" si="2"/>
        <v>0</v>
      </c>
      <c r="J44" s="137" t="e">
        <v>#N/A</v>
      </c>
      <c r="K44" s="111" t="e">
        <f t="shared" si="3"/>
        <v>#VALUE!</v>
      </c>
      <c r="L44" s="100"/>
      <c r="M44" s="106" t="b">
        <f>IF(AND(NOT(I44),AND(I$4:I43)),TRUE,I44)</f>
        <v>0</v>
      </c>
      <c r="N44" s="102" t="e">
        <f>IF(AND(NOT(ISBLANK(Jumpoverwrite1)),AND(NOT(M44),AND(M$4:M43))),($J44*$G44-LN(1+Jumpoverwrite1*O$2))/$G44,_xll.qlInterpolationInterpolate(M$3,$F44,TRUE))</f>
        <v>#NUM!</v>
      </c>
      <c r="O44" s="107" t="str">
        <f>IF(AND(NOT(M44),AND(M$4:M43)),MIN(EXP((N44-$J44)*$G44),1),"")</f>
        <v/>
      </c>
      <c r="P44" s="109"/>
      <c r="Q44" s="106" t="b">
        <f>IF(AND(NOT(M44),AND(M$4:M43)),TRUE,M44)</f>
        <v>0</v>
      </c>
      <c r="R44" s="102" t="e">
        <f>IF(AND(NOT(ISBLANK(Jumpoverwrite2)),AND(NOT(Q44),AND(Q$4:Q43))),($J44*$G44-LN(1+Jumpoverwrite2*S$2))/$G44,_xll.qlInterpolationInterpolate(Q$3,$F44,TRUE))</f>
        <v>#NUM!</v>
      </c>
      <c r="S44" s="107" t="str">
        <f>IF(AND(NOT(Q44),AND(Q$4:Q43)),MIN(EXP((R44-$J44)*$G44),1),"")</f>
        <v/>
      </c>
      <c r="T44" s="109"/>
      <c r="U44" s="106" t="b">
        <f>IF(AND(NOT(Q44),AND(Q$4:Q43)),TRUE,Q44)</f>
        <v>0</v>
      </c>
      <c r="V44" s="102" t="e">
        <f>IF(AND(NOT(ISBLANK(Jumpoverwrite3)),AND(NOT(U44),AND(U$4:U43))),($J44*$G44-LN(1+Jumpoverwrite3*W$2))/$G44,_xll.qlInterpolationInterpolate(U$3,$F44,TRUE))</f>
        <v>#NUM!</v>
      </c>
      <c r="W44" s="107" t="str">
        <f>IF(AND(NOT(U44),AND(U$4:U43)),MIN(EXP((V44-$J44)*$G44),1),"")</f>
        <v/>
      </c>
      <c r="X44" s="109"/>
      <c r="Y44" s="106" t="b">
        <f>IF(AND(NOT(U44),AND(U$4:U43)),TRUE,U44)</f>
        <v>0</v>
      </c>
      <c r="Z44" s="102" t="e">
        <f>IF(AND(NOT(ISBLANK(Jumpoverwrite4)),AND(NOT(Y44),AND(Y$4:Y43))),($J44*$G44-LN(1+Jumpoverwrite4*AA$2))/$G44,_xll.qlInterpolationInterpolate(Y$3,$F44,TRUE))</f>
        <v>#NUM!</v>
      </c>
      <c r="AA44" s="107" t="str">
        <f>IF(AND(NOT(Y44),AND(Y$4:Y43)),MIN(EXP((Z44-$J44)*$G44),1),"")</f>
        <v/>
      </c>
      <c r="AB44" s="109"/>
      <c r="AC44" s="106" t="b">
        <f>IF(AND(NOT(Y44),AND(Y$4:Y43)),TRUE,Y44)</f>
        <v>0</v>
      </c>
      <c r="AD44" s="102" t="e">
        <f>IF(AND(NOT(ISBLANK(Jumpoverwrite5)),AND(NOT(AC44),AND(AC$4:AC43))),($J44*$G44-LN(1+Jumpoverwrite5*AE$2))/$G44,_xll.qlInterpolationInterpolate(AC$3,$F44,TRUE))</f>
        <v>#NUM!</v>
      </c>
      <c r="AE44" s="107" t="str">
        <f>IF(AND(NOT(AC44),AND(AC$4:AC43)),MIN(EXP((AD44-$J44)*$G44),1),"")</f>
        <v/>
      </c>
      <c r="AF44" s="109"/>
      <c r="AG44" s="106" t="b">
        <f>IF(AND(NOT(AC44),AND(AC$4:AC43)),TRUE,AC44)</f>
        <v>0</v>
      </c>
      <c r="AH44" s="102" t="e">
        <f>IF(AND(NOT(ISBLANK(Jumpoverwrite6)),AND(NOT(AG44),AND(AG$4:AG43))),($J44*$G44-LN(1+Jumpoverwrite6*AI$2))/$G44,_xll.qlInterpolationInterpolate(AG$3,$F44,TRUE))</f>
        <v>#NUM!</v>
      </c>
      <c r="AI44" s="107" t="str">
        <f>IF(AND(NOT(AG44),AND(AG$4:AG43)),MIN(EXP((AH44-$J44)*$G44),1),"")</f>
        <v/>
      </c>
      <c r="AJ44" s="109"/>
      <c r="AK44" s="106" t="b">
        <f>IF(AND(NOT(AG44),AND(AG$4:AG43)),TRUE,AG44)</f>
        <v>0</v>
      </c>
      <c r="AL44" s="102" t="e">
        <f>IF(AND(NOT(ISBLANK(Jumpoverwrite7)),AND(NOT(AK44),AND(AK$4:AK43))),($J44*$G44-LN(1+Jumpoverwrite7*AM$2))/$G44,_xll.qlInterpolationInterpolate(AK$3,$F44,TRUE))</f>
        <v>#NUM!</v>
      </c>
      <c r="AM44" s="107" t="str">
        <f>IF(AND(NOT(AK44),AND(AK$4:AK43)),MIN(EXP((AL44-$J44)*$G44),1),"")</f>
        <v/>
      </c>
      <c r="AO44" s="106" t="b">
        <f>IF(AND(NOT(AK44),AND(AK$4:AK43)),TRUE,AK44)</f>
        <v>0</v>
      </c>
      <c r="AP44" s="102" t="e">
        <f>IF(AND(NOT(ISBLANK(Jumpoverwrite8)),AND(NOT(AO44),AND(AO$4:AO43))),($J44*$G44-LN(1+Jumpoverwrite8*AQ$2))/$G44,_xll.qlInterpolationInterpolate(AO$3,$F44,TRUE))</f>
        <v>#NUM!</v>
      </c>
      <c r="AQ44" s="107" t="str">
        <f>IF(AND(NOT(AO44),AND(AO$4:AO43)),MIN(EXP((AP44-$J44)*$G44),1),"")</f>
        <v/>
      </c>
      <c r="AS44" s="106" t="b">
        <f>IF(AND(NOT(AO44),AND(AO$4:AO43)),TRUE,AO44)</f>
        <v>0</v>
      </c>
      <c r="AT44" s="102" t="e">
        <f>IF(AND(NOT(ISBLANK(Jumpoverwrite9)),AND(NOT(AS44),AND(AS$4:AS43))),($J44*$G44-LN(1+Jumpoverwrite9*AU$2))/$G44,_xll.qlInterpolationInterpolate(AS$3,$F44,TRUE))</f>
        <v>#NUM!</v>
      </c>
      <c r="AU44" s="107" t="str">
        <f>IF(AND(NOT(AS44),AND(AS$4:AS43)),MIN(EXP((AT44-$J44)*$G44),1),"")</f>
        <v/>
      </c>
      <c r="AW44" s="106" t="b">
        <f>IF(AND(NOT(AS44),AND(AS$4:AS43)),TRUE,AS44)</f>
        <v>0</v>
      </c>
      <c r="AX44" s="102" t="e">
        <f>IF(AND(NOT(ISBLANK(Jumpoverwrite10)),AND(NOT(AW44),AND(AW$4:AW43))),($J44*$G44-LN(1+Jumpoverwrite10*AY$2))/$G44,_xll.qlInterpolationInterpolate(AW$3,$F44,TRUE))</f>
        <v>#NUM!</v>
      </c>
      <c r="AY44" s="107" t="str">
        <f>IF(AND(NOT(AW44),AND(AW$4:AW43)),MIN(EXP((AX44-$J44)*$G44),1),"")</f>
        <v/>
      </c>
      <c r="BA44" s="106" t="b">
        <f>IF(AND(NOT(AW44),AND(AW$4:AW43)),TRUE,AW44)</f>
        <v>0</v>
      </c>
      <c r="BB44" s="102" t="e">
        <f>IF(AND(NOT(ISBLANK(Jumpoverwrite11)),AND(NOT(BA44),AND(BA$4:BA43))),($J44*$G44-LN(1+Jumpoverwrite11*BC$2))/$G44,_xll.qlInterpolationInterpolate(BA$3,$F44,TRUE))</f>
        <v>#NUM!</v>
      </c>
      <c r="BC44" s="107" t="str">
        <f>IF(AND(NOT(BA44),AND(BA$4:BA43)),MIN(EXP((BB44-$J44)*$G44),1),"")</f>
        <v/>
      </c>
      <c r="BE44" s="106" t="b">
        <f>IF(AND(NOT(BA44),AND(BA$4:BA43)),TRUE,BA44)</f>
        <v>0</v>
      </c>
      <c r="BF44" s="102" t="e">
        <f>IF(AND(NOT(ISBLANK(Jumpoverwrite12)),AND(NOT(BE44),AND(BE$4:BE43))),($J44*$G44-LN(1+Jumpoverwrite12*BG$2))/$G44,_xll.qlInterpolationInterpolate(BE$3,$F44,TRUE))</f>
        <v>#NUM!</v>
      </c>
      <c r="BG44" s="107" t="str">
        <f>IF(AND(NOT(BE44),AND(BE$4:BE43)),MIN(EXP((BF44-$J44)*$G44),1),"")</f>
        <v/>
      </c>
      <c r="BI44" s="106" t="b">
        <f t="shared" si="5"/>
        <v>0</v>
      </c>
      <c r="BJ44" s="102" t="e">
        <f>IF(AND(NOT(ISBLANK(jumpoverwrite13)),AND(NOT(BI44),AND(BI$4:BI43))),($J44*$G44-LN(1+jumpoverwrite13*BK$2))/$G44,_xll.qlInterpolationInterpolate(BI$3,$F44,TRUE))</f>
        <v>#NUM!</v>
      </c>
      <c r="BK44" s="107" t="str">
        <f>IF(AND(NOT(BI44),AND(BI$4:BI43)),MIN(EXP((BJ44-$J44)*$G44),1),"")</f>
        <v/>
      </c>
    </row>
    <row r="45" spans="1:63" x14ac:dyDescent="0.2">
      <c r="A45" s="94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0" t="e">
        <f t="shared" si="4"/>
        <v>#N/A</v>
      </c>
      <c r="G45" s="121" t="e">
        <f>_xll.qlDayCounterYearFraction(DayCounter,D44,D45)</f>
        <v>#NUM!</v>
      </c>
      <c r="I45" s="138" t="b">
        <f t="shared" si="2"/>
        <v>0</v>
      </c>
      <c r="J45" s="137" t="e">
        <v>#N/A</v>
      </c>
      <c r="K45" s="111" t="e">
        <f t="shared" si="3"/>
        <v>#VALUE!</v>
      </c>
      <c r="L45" s="100"/>
      <c r="M45" s="106" t="b">
        <f>IF(AND(NOT(I45),AND(I$4:I44)),TRUE,I45)</f>
        <v>0</v>
      </c>
      <c r="N45" s="102" t="e">
        <f>IF(AND(NOT(ISBLANK(Jumpoverwrite1)),AND(NOT(M45),AND(M$4:M44))),($J45*$G45-LN(1+Jumpoverwrite1*O$2))/$G45,_xll.qlInterpolationInterpolate(M$3,$F45,TRUE))</f>
        <v>#NUM!</v>
      </c>
      <c r="O45" s="107" t="str">
        <f>IF(AND(NOT(M45),AND(M$4:M44)),MIN(EXP((N45-$J45)*$G45),1),"")</f>
        <v/>
      </c>
      <c r="P45" s="109"/>
      <c r="Q45" s="106" t="b">
        <f>IF(AND(NOT(M45),AND(M$4:M44)),TRUE,M45)</f>
        <v>0</v>
      </c>
      <c r="R45" s="102" t="e">
        <f>IF(AND(NOT(ISBLANK(Jumpoverwrite2)),AND(NOT(Q45),AND(Q$4:Q44))),($J45*$G45-LN(1+Jumpoverwrite2*S$2))/$G45,_xll.qlInterpolationInterpolate(Q$3,$F45,TRUE))</f>
        <v>#NUM!</v>
      </c>
      <c r="S45" s="107" t="str">
        <f>IF(AND(NOT(Q45),AND(Q$4:Q44)),MIN(EXP((R45-$J45)*$G45),1),"")</f>
        <v/>
      </c>
      <c r="T45" s="109"/>
      <c r="U45" s="106" t="b">
        <f>IF(AND(NOT(Q45),AND(Q$4:Q44)),TRUE,Q45)</f>
        <v>0</v>
      </c>
      <c r="V45" s="102" t="e">
        <f>IF(AND(NOT(ISBLANK(Jumpoverwrite3)),AND(NOT(U45),AND(U$4:U44))),($J45*$G45-LN(1+Jumpoverwrite3*W$2))/$G45,_xll.qlInterpolationInterpolate(U$3,$F45,TRUE))</f>
        <v>#NUM!</v>
      </c>
      <c r="W45" s="107" t="str">
        <f>IF(AND(NOT(U45),AND(U$4:U44)),MIN(EXP((V45-$J45)*$G45),1),"")</f>
        <v/>
      </c>
      <c r="X45" s="109"/>
      <c r="Y45" s="106" t="b">
        <f>IF(AND(NOT(U45),AND(U$4:U44)),TRUE,U45)</f>
        <v>0</v>
      </c>
      <c r="Z45" s="102" t="e">
        <f>IF(AND(NOT(ISBLANK(Jumpoverwrite4)),AND(NOT(Y45),AND(Y$4:Y44))),($J45*$G45-LN(1+Jumpoverwrite4*AA$2))/$G45,_xll.qlInterpolationInterpolate(Y$3,$F45,TRUE))</f>
        <v>#NUM!</v>
      </c>
      <c r="AA45" s="107" t="str">
        <f>IF(AND(NOT(Y45),AND(Y$4:Y44)),MIN(EXP((Z45-$J45)*$G45),1),"")</f>
        <v/>
      </c>
      <c r="AB45" s="109"/>
      <c r="AC45" s="106" t="b">
        <f>IF(AND(NOT(Y45),AND(Y$4:Y44)),TRUE,Y45)</f>
        <v>0</v>
      </c>
      <c r="AD45" s="102" t="e">
        <f>IF(AND(NOT(ISBLANK(Jumpoverwrite5)),AND(NOT(AC45),AND(AC$4:AC44))),($J45*$G45-LN(1+Jumpoverwrite5*AE$2))/$G45,_xll.qlInterpolationInterpolate(AC$3,$F45,TRUE))</f>
        <v>#NUM!</v>
      </c>
      <c r="AE45" s="107" t="str">
        <f>IF(AND(NOT(AC45),AND(AC$4:AC44)),MIN(EXP((AD45-$J45)*$G45),1),"")</f>
        <v/>
      </c>
      <c r="AF45" s="109"/>
      <c r="AG45" s="106" t="b">
        <f>IF(AND(NOT(AC45),AND(AC$4:AC44)),TRUE,AC45)</f>
        <v>0</v>
      </c>
      <c r="AH45" s="102" t="e">
        <f>IF(AND(NOT(ISBLANK(Jumpoverwrite6)),AND(NOT(AG45),AND(AG$4:AG44))),($J45*$G45-LN(1+Jumpoverwrite6*AI$2))/$G45,_xll.qlInterpolationInterpolate(AG$3,$F45,TRUE))</f>
        <v>#NUM!</v>
      </c>
      <c r="AI45" s="107" t="str">
        <f>IF(AND(NOT(AG45),AND(AG$4:AG44)),MIN(EXP((AH45-$J45)*$G45),1),"")</f>
        <v/>
      </c>
      <c r="AJ45" s="109"/>
      <c r="AK45" s="106" t="b">
        <f>IF(AND(NOT(AG45),AND(AG$4:AG44)),TRUE,AG45)</f>
        <v>0</v>
      </c>
      <c r="AL45" s="102" t="e">
        <f>IF(AND(NOT(ISBLANK(Jumpoverwrite7)),AND(NOT(AK45),AND(AK$4:AK44))),($J45*$G45-LN(1+Jumpoverwrite7*AM$2))/$G45,_xll.qlInterpolationInterpolate(AK$3,$F45,TRUE))</f>
        <v>#NUM!</v>
      </c>
      <c r="AM45" s="107" t="str">
        <f>IF(AND(NOT(AK45),AND(AK$4:AK44)),MIN(EXP((AL45-$J45)*$G45),1),"")</f>
        <v/>
      </c>
      <c r="AO45" s="106" t="b">
        <f>IF(AND(NOT(AK45),AND(AK$4:AK44)),TRUE,AK45)</f>
        <v>0</v>
      </c>
      <c r="AP45" s="102" t="e">
        <f>IF(AND(NOT(ISBLANK(Jumpoverwrite8)),AND(NOT(AO45),AND(AO$4:AO44))),($J45*$G45-LN(1+Jumpoverwrite8*AQ$2))/$G45,_xll.qlInterpolationInterpolate(AO$3,$F45,TRUE))</f>
        <v>#NUM!</v>
      </c>
      <c r="AQ45" s="107" t="str">
        <f>IF(AND(NOT(AO45),AND(AO$4:AO44)),MIN(EXP((AP45-$J45)*$G45),1),"")</f>
        <v/>
      </c>
      <c r="AS45" s="106" t="b">
        <f>IF(AND(NOT(AO45),AND(AO$4:AO44)),TRUE,AO45)</f>
        <v>0</v>
      </c>
      <c r="AT45" s="102" t="e">
        <f>IF(AND(NOT(ISBLANK(Jumpoverwrite9)),AND(NOT(AS45),AND(AS$4:AS44))),($J45*$G45-LN(1+Jumpoverwrite9*AU$2))/$G45,_xll.qlInterpolationInterpolate(AS$3,$F45,TRUE))</f>
        <v>#NUM!</v>
      </c>
      <c r="AU45" s="107" t="str">
        <f>IF(AND(NOT(AS45),AND(AS$4:AS44)),MIN(EXP((AT45-$J45)*$G45),1),"")</f>
        <v/>
      </c>
      <c r="AW45" s="106" t="b">
        <f>IF(AND(NOT(AS45),AND(AS$4:AS44)),TRUE,AS45)</f>
        <v>0</v>
      </c>
      <c r="AX45" s="102" t="e">
        <f>IF(AND(NOT(ISBLANK(Jumpoverwrite10)),AND(NOT(AW45),AND(AW$4:AW44))),($J45*$G45-LN(1+Jumpoverwrite10*AY$2))/$G45,_xll.qlInterpolationInterpolate(AW$3,$F45,TRUE))</f>
        <v>#NUM!</v>
      </c>
      <c r="AY45" s="107" t="str">
        <f>IF(AND(NOT(AW45),AND(AW$4:AW44)),MIN(EXP((AX45-$J45)*$G45),1),"")</f>
        <v/>
      </c>
      <c r="BA45" s="106" t="b">
        <f>IF(AND(NOT(AW45),AND(AW$4:AW44)),TRUE,AW45)</f>
        <v>0</v>
      </c>
      <c r="BB45" s="102" t="e">
        <f>IF(AND(NOT(ISBLANK(Jumpoverwrite11)),AND(NOT(BA45),AND(BA$4:BA44))),($J45*$G45-LN(1+Jumpoverwrite11*BC$2))/$G45,_xll.qlInterpolationInterpolate(BA$3,$F45,TRUE))</f>
        <v>#NUM!</v>
      </c>
      <c r="BC45" s="107" t="str">
        <f>IF(AND(NOT(BA45),AND(BA$4:BA44)),MIN(EXP((BB45-$J45)*$G45),1),"")</f>
        <v/>
      </c>
      <c r="BE45" s="106" t="b">
        <f>IF(AND(NOT(BA45),AND(BA$4:BA44)),TRUE,BA45)</f>
        <v>0</v>
      </c>
      <c r="BF45" s="102" t="e">
        <f>IF(AND(NOT(ISBLANK(Jumpoverwrite12)),AND(NOT(BE45),AND(BE$4:BE44))),($J45*$G45-LN(1+Jumpoverwrite12*BG$2))/$G45,_xll.qlInterpolationInterpolate(BE$3,$F45,TRUE))</f>
        <v>#NUM!</v>
      </c>
      <c r="BG45" s="107" t="str">
        <f>IF(AND(NOT(BE45),AND(BE$4:BE44)),MIN(EXP((BF45-$J45)*$G45),1),"")</f>
        <v/>
      </c>
      <c r="BI45" s="106" t="b">
        <f t="shared" si="5"/>
        <v>0</v>
      </c>
      <c r="BJ45" s="102" t="e">
        <f>IF(AND(NOT(ISBLANK(jumpoverwrite13)),AND(NOT(BI45),AND(BI$4:BI44))),($J45*$G45-LN(1+jumpoverwrite13*BK$2))/$G45,_xll.qlInterpolationInterpolate(BI$3,$F45,TRUE))</f>
        <v>#NUM!</v>
      </c>
      <c r="BK45" s="107" t="str">
        <f>IF(AND(NOT(BI45),AND(BI$4:BI44)),MIN(EXP((BJ45-$J45)*$G45),1),"")</f>
        <v/>
      </c>
    </row>
    <row r="46" spans="1:63" x14ac:dyDescent="0.2">
      <c r="A46" s="94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0" t="e">
        <f t="shared" si="4"/>
        <v>#N/A</v>
      </c>
      <c r="G46" s="121" t="e">
        <f>_xll.qlDayCounterYearFraction(DayCounter,D45,D46)</f>
        <v>#NUM!</v>
      </c>
      <c r="I46" s="138" t="b">
        <f t="shared" si="2"/>
        <v>0</v>
      </c>
      <c r="J46" s="137" t="e">
        <v>#N/A</v>
      </c>
      <c r="K46" s="111" t="e">
        <f t="shared" si="3"/>
        <v>#VALUE!</v>
      </c>
      <c r="L46" s="100"/>
      <c r="M46" s="106" t="b">
        <f>IF(AND(NOT(I46),AND(I$4:I45)),TRUE,I46)</f>
        <v>0</v>
      </c>
      <c r="N46" s="102" t="e">
        <f>IF(AND(NOT(ISBLANK(Jumpoverwrite1)),AND(NOT(M46),AND(M$4:M45))),($J46*$G46-LN(1+Jumpoverwrite1*O$2))/$G46,_xll.qlInterpolationInterpolate(M$3,$F46,TRUE))</f>
        <v>#NUM!</v>
      </c>
      <c r="O46" s="107" t="str">
        <f>IF(AND(NOT(M46),AND(M$4:M45)),MIN(EXP((N46-$J46)*$G46),1),"")</f>
        <v/>
      </c>
      <c r="P46" s="109"/>
      <c r="Q46" s="106" t="b">
        <f>IF(AND(NOT(M46),AND(M$4:M45)),TRUE,M46)</f>
        <v>0</v>
      </c>
      <c r="R46" s="102" t="e">
        <f>IF(AND(NOT(ISBLANK(Jumpoverwrite2)),AND(NOT(Q46),AND(Q$4:Q45))),($J46*$G46-LN(1+Jumpoverwrite2*S$2))/$G46,_xll.qlInterpolationInterpolate(Q$3,$F46,TRUE))</f>
        <v>#NUM!</v>
      </c>
      <c r="S46" s="107" t="str">
        <f>IF(AND(NOT(Q46),AND(Q$4:Q45)),MIN(EXP((R46-$J46)*$G46),1),"")</f>
        <v/>
      </c>
      <c r="T46" s="109"/>
      <c r="U46" s="106" t="b">
        <f>IF(AND(NOT(Q46),AND(Q$4:Q45)),TRUE,Q46)</f>
        <v>0</v>
      </c>
      <c r="V46" s="102" t="e">
        <f>IF(AND(NOT(ISBLANK(Jumpoverwrite3)),AND(NOT(U46),AND(U$4:U45))),($J46*$G46-LN(1+Jumpoverwrite3*W$2))/$G46,_xll.qlInterpolationInterpolate(U$3,$F46,TRUE))</f>
        <v>#NUM!</v>
      </c>
      <c r="W46" s="107" t="str">
        <f>IF(AND(NOT(U46),AND(U$4:U45)),MIN(EXP((V46-$J46)*$G46),1),"")</f>
        <v/>
      </c>
      <c r="X46" s="109"/>
      <c r="Y46" s="106" t="b">
        <f>IF(AND(NOT(U46),AND(U$4:U45)),TRUE,U46)</f>
        <v>0</v>
      </c>
      <c r="Z46" s="102" t="e">
        <f>IF(AND(NOT(ISBLANK(Jumpoverwrite4)),AND(NOT(Y46),AND(Y$4:Y45))),($J46*$G46-LN(1+Jumpoverwrite4*AA$2))/$G46,_xll.qlInterpolationInterpolate(Y$3,$F46,TRUE))</f>
        <v>#NUM!</v>
      </c>
      <c r="AA46" s="107" t="str">
        <f>IF(AND(NOT(Y46),AND(Y$4:Y45)),MIN(EXP((Z46-$J46)*$G46),1),"")</f>
        <v/>
      </c>
      <c r="AB46" s="109"/>
      <c r="AC46" s="106" t="b">
        <f>IF(AND(NOT(Y46),AND(Y$4:Y45)),TRUE,Y46)</f>
        <v>0</v>
      </c>
      <c r="AD46" s="102" t="e">
        <f>IF(AND(NOT(ISBLANK(Jumpoverwrite5)),AND(NOT(AC46),AND(AC$4:AC45))),($J46*$G46-LN(1+Jumpoverwrite5*AE$2))/$G46,_xll.qlInterpolationInterpolate(AC$3,$F46,TRUE))</f>
        <v>#NUM!</v>
      </c>
      <c r="AE46" s="107" t="str">
        <f>IF(AND(NOT(AC46),AND(AC$4:AC45)),MIN(EXP((AD46-$J46)*$G46),1),"")</f>
        <v/>
      </c>
      <c r="AF46" s="109"/>
      <c r="AG46" s="106" t="b">
        <f>IF(AND(NOT(AC46),AND(AC$4:AC45)),TRUE,AC46)</f>
        <v>0</v>
      </c>
      <c r="AH46" s="102" t="e">
        <f>IF(AND(NOT(ISBLANK(Jumpoverwrite6)),AND(NOT(AG46),AND(AG$4:AG45))),($J46*$G46-LN(1+Jumpoverwrite6*AI$2))/$G46,_xll.qlInterpolationInterpolate(AG$3,$F46,TRUE))</f>
        <v>#NUM!</v>
      </c>
      <c r="AI46" s="107" t="str">
        <f>IF(AND(NOT(AG46),AND(AG$4:AG45)),MIN(EXP((AH46-$J46)*$G46),1),"")</f>
        <v/>
      </c>
      <c r="AJ46" s="109"/>
      <c r="AK46" s="106" t="b">
        <f>IF(AND(NOT(AG46),AND(AG$4:AG45)),TRUE,AG46)</f>
        <v>0</v>
      </c>
      <c r="AL46" s="102" t="e">
        <f>IF(AND(NOT(ISBLANK(Jumpoverwrite7)),AND(NOT(AK46),AND(AK$4:AK45))),($J46*$G46-LN(1+Jumpoverwrite7*AM$2))/$G46,_xll.qlInterpolationInterpolate(AK$3,$F46,TRUE))</f>
        <v>#NUM!</v>
      </c>
      <c r="AM46" s="107" t="str">
        <f>IF(AND(NOT(AK46),AND(AK$4:AK45)),MIN(EXP((AL46-$J46)*$G46),1),"")</f>
        <v/>
      </c>
      <c r="AO46" s="106" t="b">
        <f>IF(AND(NOT(AK46),AND(AK$4:AK45)),TRUE,AK46)</f>
        <v>0</v>
      </c>
      <c r="AP46" s="102" t="e">
        <f>IF(AND(NOT(ISBLANK(Jumpoverwrite8)),AND(NOT(AO46),AND(AO$4:AO45))),($J46*$G46-LN(1+Jumpoverwrite8*AQ$2))/$G46,_xll.qlInterpolationInterpolate(AO$3,$F46,TRUE))</f>
        <v>#NUM!</v>
      </c>
      <c r="AQ46" s="107" t="str">
        <f>IF(AND(NOT(AO46),AND(AO$4:AO45)),MIN(EXP((AP46-$J46)*$G46),1),"")</f>
        <v/>
      </c>
      <c r="AS46" s="106" t="b">
        <f>IF(AND(NOT(AO46),AND(AO$4:AO45)),TRUE,AO46)</f>
        <v>0</v>
      </c>
      <c r="AT46" s="102" t="e">
        <f>IF(AND(NOT(ISBLANK(Jumpoverwrite9)),AND(NOT(AS46),AND(AS$4:AS45))),($J46*$G46-LN(1+Jumpoverwrite9*AU$2))/$G46,_xll.qlInterpolationInterpolate(AS$3,$F46,TRUE))</f>
        <v>#NUM!</v>
      </c>
      <c r="AU46" s="107" t="str">
        <f>IF(AND(NOT(AS46),AND(AS$4:AS45)),MIN(EXP((AT46-$J46)*$G46),1),"")</f>
        <v/>
      </c>
      <c r="AW46" s="106" t="b">
        <f>IF(AND(NOT(AS46),AND(AS$4:AS45)),TRUE,AS46)</f>
        <v>0</v>
      </c>
      <c r="AX46" s="102" t="e">
        <f>IF(AND(NOT(ISBLANK(Jumpoverwrite10)),AND(NOT(AW46),AND(AW$4:AW45))),($J46*$G46-LN(1+Jumpoverwrite10*AY$2))/$G46,_xll.qlInterpolationInterpolate(AW$3,$F46,TRUE))</f>
        <v>#NUM!</v>
      </c>
      <c r="AY46" s="107" t="str">
        <f>IF(AND(NOT(AW46),AND(AW$4:AW45)),MIN(EXP((AX46-$J46)*$G46),1),"")</f>
        <v/>
      </c>
      <c r="BA46" s="106" t="b">
        <f>IF(AND(NOT(AW46),AND(AW$4:AW45)),TRUE,AW46)</f>
        <v>0</v>
      </c>
      <c r="BB46" s="102" t="e">
        <f>IF(AND(NOT(ISBLANK(Jumpoverwrite11)),AND(NOT(BA46),AND(BA$4:BA45))),($J46*$G46-LN(1+Jumpoverwrite11*BC$2))/$G46,_xll.qlInterpolationInterpolate(BA$3,$F46,TRUE))</f>
        <v>#NUM!</v>
      </c>
      <c r="BC46" s="107" t="str">
        <f>IF(AND(NOT(BA46),AND(BA$4:BA45)),MIN(EXP((BB46-$J46)*$G46),1),"")</f>
        <v/>
      </c>
      <c r="BE46" s="106" t="b">
        <f>IF(AND(NOT(BA46),AND(BA$4:BA45)),TRUE,BA46)</f>
        <v>0</v>
      </c>
      <c r="BF46" s="102" t="e">
        <f>IF(AND(NOT(ISBLANK(Jumpoverwrite12)),AND(NOT(BE46),AND(BE$4:BE45))),($J46*$G46-LN(1+Jumpoverwrite12*BG$2))/$G46,_xll.qlInterpolationInterpolate(BE$3,$F46,TRUE))</f>
        <v>#NUM!</v>
      </c>
      <c r="BG46" s="107" t="str">
        <f>IF(AND(NOT(BE46),AND(BE$4:BE45)),MIN(EXP((BF46-$J46)*$G46),1),"")</f>
        <v/>
      </c>
      <c r="BI46" s="106" t="b">
        <f t="shared" si="5"/>
        <v>0</v>
      </c>
      <c r="BJ46" s="102" t="e">
        <f>IF(AND(NOT(ISBLANK(jumpoverwrite13)),AND(NOT(BI46),AND(BI$4:BI45))),($J46*$G46-LN(1+jumpoverwrite13*BK$2))/$G46,_xll.qlInterpolationInterpolate(BI$3,$F46,TRUE))</f>
        <v>#NUM!</v>
      </c>
      <c r="BK46" s="107" t="str">
        <f>IF(AND(NOT(BI46),AND(BI$4:BI45)),MIN(EXP((BJ46-$J46)*$G46),1),"")</f>
        <v/>
      </c>
    </row>
    <row r="47" spans="1:63" x14ac:dyDescent="0.2">
      <c r="A47" s="94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0" t="e">
        <f t="shared" si="4"/>
        <v>#N/A</v>
      </c>
      <c r="G47" s="121" t="e">
        <f>_xll.qlDayCounterYearFraction(DayCounter,D46,D47)</f>
        <v>#NUM!</v>
      </c>
      <c r="I47" s="138" t="b">
        <f t="shared" si="2"/>
        <v>0</v>
      </c>
      <c r="J47" s="137" t="e">
        <v>#N/A</v>
      </c>
      <c r="K47" s="111" t="e">
        <f t="shared" si="3"/>
        <v>#VALUE!</v>
      </c>
      <c r="L47" s="100"/>
      <c r="M47" s="106" t="b">
        <f>IF(AND(NOT(I47),AND(I$4:I46)),TRUE,I47)</f>
        <v>0</v>
      </c>
      <c r="N47" s="102" t="e">
        <f>IF(AND(NOT(ISBLANK(Jumpoverwrite1)),AND(NOT(M47),AND(M$4:M46))),($J47*$G47-LN(1+Jumpoverwrite1*O$2))/$G47,_xll.qlInterpolationInterpolate(M$3,$F47,TRUE))</f>
        <v>#NUM!</v>
      </c>
      <c r="O47" s="107" t="str">
        <f>IF(AND(NOT(M47),AND(M$4:M46)),MIN(EXP((N47-$J47)*$G47),1),"")</f>
        <v/>
      </c>
      <c r="P47" s="109"/>
      <c r="Q47" s="106" t="b">
        <f>IF(AND(NOT(M47),AND(M$4:M46)),TRUE,M47)</f>
        <v>0</v>
      </c>
      <c r="R47" s="102" t="e">
        <f>IF(AND(NOT(ISBLANK(Jumpoverwrite2)),AND(NOT(Q47),AND(Q$4:Q46))),($J47*$G47-LN(1+Jumpoverwrite2*S$2))/$G47,_xll.qlInterpolationInterpolate(Q$3,$F47,TRUE))</f>
        <v>#NUM!</v>
      </c>
      <c r="S47" s="107" t="str">
        <f>IF(AND(NOT(Q47),AND(Q$4:Q46)),MIN(EXP((R47-$J47)*$G47),1),"")</f>
        <v/>
      </c>
      <c r="T47" s="109"/>
      <c r="U47" s="106" t="b">
        <f>IF(AND(NOT(Q47),AND(Q$4:Q46)),TRUE,Q47)</f>
        <v>0</v>
      </c>
      <c r="V47" s="102" t="e">
        <f>IF(AND(NOT(ISBLANK(Jumpoverwrite3)),AND(NOT(U47),AND(U$4:U46))),($J47*$G47-LN(1+Jumpoverwrite3*W$2))/$G47,_xll.qlInterpolationInterpolate(U$3,$F47,TRUE))</f>
        <v>#NUM!</v>
      </c>
      <c r="W47" s="107" t="str">
        <f>IF(AND(NOT(U47),AND(U$4:U46)),MIN(EXP((V47-$J47)*$G47),1),"")</f>
        <v/>
      </c>
      <c r="X47" s="109"/>
      <c r="Y47" s="106" t="b">
        <f>IF(AND(NOT(U47),AND(U$4:U46)),TRUE,U47)</f>
        <v>0</v>
      </c>
      <c r="Z47" s="102" t="e">
        <f>IF(AND(NOT(ISBLANK(Jumpoverwrite4)),AND(NOT(Y47),AND(Y$4:Y46))),($J47*$G47-LN(1+Jumpoverwrite4*AA$2))/$G47,_xll.qlInterpolationInterpolate(Y$3,$F47,TRUE))</f>
        <v>#NUM!</v>
      </c>
      <c r="AA47" s="107" t="str">
        <f>IF(AND(NOT(Y47),AND(Y$4:Y46)),MIN(EXP((Z47-$J47)*$G47),1),"")</f>
        <v/>
      </c>
      <c r="AB47" s="109"/>
      <c r="AC47" s="106" t="b">
        <f>IF(AND(NOT(Y47),AND(Y$4:Y46)),TRUE,Y47)</f>
        <v>0</v>
      </c>
      <c r="AD47" s="102" t="e">
        <f>IF(AND(NOT(ISBLANK(Jumpoverwrite5)),AND(NOT(AC47),AND(AC$4:AC46))),($J47*$G47-LN(1+Jumpoverwrite5*AE$2))/$G47,_xll.qlInterpolationInterpolate(AC$3,$F47,TRUE))</f>
        <v>#NUM!</v>
      </c>
      <c r="AE47" s="107" t="str">
        <f>IF(AND(NOT(AC47),AND(AC$4:AC46)),MIN(EXP((AD47-$J47)*$G47),1),"")</f>
        <v/>
      </c>
      <c r="AF47" s="109"/>
      <c r="AG47" s="106" t="b">
        <f>IF(AND(NOT(AC47),AND(AC$4:AC46)),TRUE,AC47)</f>
        <v>0</v>
      </c>
      <c r="AH47" s="102" t="e">
        <f>IF(AND(NOT(ISBLANK(Jumpoverwrite6)),AND(NOT(AG47),AND(AG$4:AG46))),($J47*$G47-LN(1+Jumpoverwrite6*AI$2))/$G47,_xll.qlInterpolationInterpolate(AG$3,$F47,TRUE))</f>
        <v>#NUM!</v>
      </c>
      <c r="AI47" s="107" t="str">
        <f>IF(AND(NOT(AG47),AND(AG$4:AG46)),MIN(EXP((AH47-$J47)*$G47),1),"")</f>
        <v/>
      </c>
      <c r="AJ47" s="109"/>
      <c r="AK47" s="106" t="b">
        <f>IF(AND(NOT(AG47),AND(AG$4:AG46)),TRUE,AG47)</f>
        <v>0</v>
      </c>
      <c r="AL47" s="102" t="e">
        <f>IF(AND(NOT(ISBLANK(Jumpoverwrite7)),AND(NOT(AK47),AND(AK$4:AK46))),($J47*$G47-LN(1+Jumpoverwrite7*AM$2))/$G47,_xll.qlInterpolationInterpolate(AK$3,$F47,TRUE))</f>
        <v>#NUM!</v>
      </c>
      <c r="AM47" s="107" t="str">
        <f>IF(AND(NOT(AK47),AND(AK$4:AK46)),MIN(EXP((AL47-$J47)*$G47),1),"")</f>
        <v/>
      </c>
      <c r="AO47" s="106" t="b">
        <f>IF(AND(NOT(AK47),AND(AK$4:AK46)),TRUE,AK47)</f>
        <v>0</v>
      </c>
      <c r="AP47" s="102" t="e">
        <f>IF(AND(NOT(ISBLANK(Jumpoverwrite8)),AND(NOT(AO47),AND(AO$4:AO46))),($J47*$G47-LN(1+Jumpoverwrite8*AQ$2))/$G47,_xll.qlInterpolationInterpolate(AO$3,$F47,TRUE))</f>
        <v>#NUM!</v>
      </c>
      <c r="AQ47" s="107" t="str">
        <f>IF(AND(NOT(AO47),AND(AO$4:AO46)),MIN(EXP((AP47-$J47)*$G47),1),"")</f>
        <v/>
      </c>
      <c r="AS47" s="106" t="b">
        <f>IF(AND(NOT(AO47),AND(AO$4:AO46)),TRUE,AO47)</f>
        <v>0</v>
      </c>
      <c r="AT47" s="102" t="e">
        <f>IF(AND(NOT(ISBLANK(Jumpoverwrite9)),AND(NOT(AS47),AND(AS$4:AS46))),($J47*$G47-LN(1+Jumpoverwrite9*AU$2))/$G47,_xll.qlInterpolationInterpolate(AS$3,$F47,TRUE))</f>
        <v>#NUM!</v>
      </c>
      <c r="AU47" s="107" t="str">
        <f>IF(AND(NOT(AS47),AND(AS$4:AS46)),MIN(EXP((AT47-$J47)*$G47),1),"")</f>
        <v/>
      </c>
      <c r="AW47" s="106" t="b">
        <f>IF(AND(NOT(AS47),AND(AS$4:AS46)),TRUE,AS47)</f>
        <v>0</v>
      </c>
      <c r="AX47" s="102" t="e">
        <f>IF(AND(NOT(ISBLANK(Jumpoverwrite10)),AND(NOT(AW47),AND(AW$4:AW46))),($J47*$G47-LN(1+Jumpoverwrite10*AY$2))/$G47,_xll.qlInterpolationInterpolate(AW$3,$F47,TRUE))</f>
        <v>#NUM!</v>
      </c>
      <c r="AY47" s="107" t="str">
        <f>IF(AND(NOT(AW47),AND(AW$4:AW46)),MIN(EXP((AX47-$J47)*$G47),1),"")</f>
        <v/>
      </c>
      <c r="BA47" s="106" t="b">
        <f>IF(AND(NOT(AW47),AND(AW$4:AW46)),TRUE,AW47)</f>
        <v>0</v>
      </c>
      <c r="BB47" s="102" t="e">
        <f>IF(AND(NOT(ISBLANK(Jumpoverwrite11)),AND(NOT(BA47),AND(BA$4:BA46))),($J47*$G47-LN(1+Jumpoverwrite11*BC$2))/$G47,_xll.qlInterpolationInterpolate(BA$3,$F47,TRUE))</f>
        <v>#NUM!</v>
      </c>
      <c r="BC47" s="107" t="str">
        <f>IF(AND(NOT(BA47),AND(BA$4:BA46)),MIN(EXP((BB47-$J47)*$G47),1),"")</f>
        <v/>
      </c>
      <c r="BE47" s="106" t="b">
        <f>IF(AND(NOT(BA47),AND(BA$4:BA46)),TRUE,BA47)</f>
        <v>0</v>
      </c>
      <c r="BF47" s="102" t="e">
        <f>IF(AND(NOT(ISBLANK(Jumpoverwrite12)),AND(NOT(BE47),AND(BE$4:BE46))),($J47*$G47-LN(1+Jumpoverwrite12*BG$2))/$G47,_xll.qlInterpolationInterpolate(BE$3,$F47,TRUE))</f>
        <v>#NUM!</v>
      </c>
      <c r="BG47" s="107" t="str">
        <f>IF(AND(NOT(BE47),AND(BE$4:BE46)),MIN(EXP((BF47-$J47)*$G47),1),"")</f>
        <v/>
      </c>
      <c r="BI47" s="106" t="b">
        <f t="shared" si="5"/>
        <v>0</v>
      </c>
      <c r="BJ47" s="102" t="e">
        <f>IF(AND(NOT(ISBLANK(jumpoverwrite13)),AND(NOT(BI47),AND(BI$4:BI46))),($J47*$G47-LN(1+jumpoverwrite13*BK$2))/$G47,_xll.qlInterpolationInterpolate(BI$3,$F47,TRUE))</f>
        <v>#NUM!</v>
      </c>
      <c r="BK47" s="107" t="str">
        <f>IF(AND(NOT(BI47),AND(BI$4:BI46)),MIN(EXP((BJ47-$J47)*$G47),1),"")</f>
        <v/>
      </c>
    </row>
    <row r="48" spans="1:63" x14ac:dyDescent="0.2">
      <c r="A48" s="94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0" t="e">
        <f t="shared" si="4"/>
        <v>#N/A</v>
      </c>
      <c r="G48" s="121" t="e">
        <f>_xll.qlDayCounterYearFraction(DayCounter,D47,D48)</f>
        <v>#NUM!</v>
      </c>
      <c r="I48" s="138" t="b">
        <f t="shared" si="2"/>
        <v>0</v>
      </c>
      <c r="J48" s="137" t="e">
        <v>#N/A</v>
      </c>
      <c r="K48" s="111" t="e">
        <f t="shared" si="3"/>
        <v>#VALUE!</v>
      </c>
      <c r="L48" s="100"/>
      <c r="M48" s="106" t="b">
        <f>IF(AND(NOT(I48),AND(I$4:I47)),TRUE,I48)</f>
        <v>0</v>
      </c>
      <c r="N48" s="102" t="e">
        <f>IF(AND(NOT(ISBLANK(Jumpoverwrite1)),AND(NOT(M48),AND(M$4:M47))),($J48*$G48-LN(1+Jumpoverwrite1*O$2))/$G48,_xll.qlInterpolationInterpolate(M$3,$F48,TRUE))</f>
        <v>#NUM!</v>
      </c>
      <c r="O48" s="107" t="str">
        <f>IF(AND(NOT(M48),AND(M$4:M47)),MIN(EXP((N48-$J48)*$G48),1),"")</f>
        <v/>
      </c>
      <c r="P48" s="109"/>
      <c r="Q48" s="106" t="b">
        <f>IF(AND(NOT(M48),AND(M$4:M47)),TRUE,M48)</f>
        <v>0</v>
      </c>
      <c r="R48" s="102" t="e">
        <f>IF(AND(NOT(ISBLANK(Jumpoverwrite2)),AND(NOT(Q48),AND(Q$4:Q47))),($J48*$G48-LN(1+Jumpoverwrite2*S$2))/$G48,_xll.qlInterpolationInterpolate(Q$3,$F48,TRUE))</f>
        <v>#NUM!</v>
      </c>
      <c r="S48" s="107" t="str">
        <f>IF(AND(NOT(Q48),AND(Q$4:Q47)),MIN(EXP((R48-$J48)*$G48),1),"")</f>
        <v/>
      </c>
      <c r="T48" s="109"/>
      <c r="U48" s="106" t="b">
        <f>IF(AND(NOT(Q48),AND(Q$4:Q47)),TRUE,Q48)</f>
        <v>0</v>
      </c>
      <c r="V48" s="102" t="e">
        <f>IF(AND(NOT(ISBLANK(Jumpoverwrite3)),AND(NOT(U48),AND(U$4:U47))),($J48*$G48-LN(1+Jumpoverwrite3*W$2))/$G48,_xll.qlInterpolationInterpolate(U$3,$F48,TRUE))</f>
        <v>#NUM!</v>
      </c>
      <c r="W48" s="107" t="str">
        <f>IF(AND(NOT(U48),AND(U$4:U47)),MIN(EXP((V48-$J48)*$G48),1),"")</f>
        <v/>
      </c>
      <c r="X48" s="109"/>
      <c r="Y48" s="106" t="b">
        <f>IF(AND(NOT(U48),AND(U$4:U47)),TRUE,U48)</f>
        <v>0</v>
      </c>
      <c r="Z48" s="102" t="e">
        <f>IF(AND(NOT(ISBLANK(Jumpoverwrite4)),AND(NOT(Y48),AND(Y$4:Y47))),($J48*$G48-LN(1+Jumpoverwrite4*AA$2))/$G48,_xll.qlInterpolationInterpolate(Y$3,$F48,TRUE))</f>
        <v>#NUM!</v>
      </c>
      <c r="AA48" s="107" t="str">
        <f>IF(AND(NOT(Y48),AND(Y$4:Y47)),MIN(EXP((Z48-$J48)*$G48),1),"")</f>
        <v/>
      </c>
      <c r="AB48" s="109"/>
      <c r="AC48" s="106" t="b">
        <f>IF(AND(NOT(Y48),AND(Y$4:Y47)),TRUE,Y48)</f>
        <v>0</v>
      </c>
      <c r="AD48" s="102" t="e">
        <f>IF(AND(NOT(ISBLANK(Jumpoverwrite5)),AND(NOT(AC48),AND(AC$4:AC47))),($J48*$G48-LN(1+Jumpoverwrite5*AE$2))/$G48,_xll.qlInterpolationInterpolate(AC$3,$F48,TRUE))</f>
        <v>#NUM!</v>
      </c>
      <c r="AE48" s="107" t="str">
        <f>IF(AND(NOT(AC48),AND(AC$4:AC47)),MIN(EXP((AD48-$J48)*$G48),1),"")</f>
        <v/>
      </c>
      <c r="AF48" s="109"/>
      <c r="AG48" s="106" t="b">
        <f>IF(AND(NOT(AC48),AND(AC$4:AC47)),TRUE,AC48)</f>
        <v>0</v>
      </c>
      <c r="AH48" s="102" t="e">
        <f>IF(AND(NOT(ISBLANK(Jumpoverwrite6)),AND(NOT(AG48),AND(AG$4:AG47))),($J48*$G48-LN(1+Jumpoverwrite6*AI$2))/$G48,_xll.qlInterpolationInterpolate(AG$3,$F48,TRUE))</f>
        <v>#NUM!</v>
      </c>
      <c r="AI48" s="107" t="str">
        <f>IF(AND(NOT(AG48),AND(AG$4:AG47)),MIN(EXP((AH48-$J48)*$G48),1),"")</f>
        <v/>
      </c>
      <c r="AJ48" s="109"/>
      <c r="AK48" s="106" t="b">
        <f>IF(AND(NOT(AG48),AND(AG$4:AG47)),TRUE,AG48)</f>
        <v>0</v>
      </c>
      <c r="AL48" s="102" t="e">
        <f>IF(AND(NOT(ISBLANK(Jumpoverwrite7)),AND(NOT(AK48),AND(AK$4:AK47))),($J48*$G48-LN(1+Jumpoverwrite7*AM$2))/$G48,_xll.qlInterpolationInterpolate(AK$3,$F48,TRUE))</f>
        <v>#NUM!</v>
      </c>
      <c r="AM48" s="107" t="str">
        <f>IF(AND(NOT(AK48),AND(AK$4:AK47)),MIN(EXP((AL48-$J48)*$G48),1),"")</f>
        <v/>
      </c>
      <c r="AO48" s="106" t="b">
        <f>IF(AND(NOT(AK48),AND(AK$4:AK47)),TRUE,AK48)</f>
        <v>0</v>
      </c>
      <c r="AP48" s="102" t="e">
        <f>IF(AND(NOT(ISBLANK(Jumpoverwrite8)),AND(NOT(AO48),AND(AO$4:AO47))),($J48*$G48-LN(1+Jumpoverwrite8*AQ$2))/$G48,_xll.qlInterpolationInterpolate(AO$3,$F48,TRUE))</f>
        <v>#NUM!</v>
      </c>
      <c r="AQ48" s="107" t="str">
        <f>IF(AND(NOT(AO48),AND(AO$4:AO47)),MIN(EXP((AP48-$J48)*$G48),1),"")</f>
        <v/>
      </c>
      <c r="AS48" s="106" t="b">
        <f>IF(AND(NOT(AO48),AND(AO$4:AO47)),TRUE,AO48)</f>
        <v>0</v>
      </c>
      <c r="AT48" s="102" t="e">
        <f>IF(AND(NOT(ISBLANK(Jumpoverwrite9)),AND(NOT(AS48),AND(AS$4:AS47))),($J48*$G48-LN(1+Jumpoverwrite9*AU$2))/$G48,_xll.qlInterpolationInterpolate(AS$3,$F48,TRUE))</f>
        <v>#NUM!</v>
      </c>
      <c r="AU48" s="107" t="str">
        <f>IF(AND(NOT(AS48),AND(AS$4:AS47)),MIN(EXP((AT48-$J48)*$G48),1),"")</f>
        <v/>
      </c>
      <c r="AW48" s="106" t="b">
        <f>IF(AND(NOT(AS48),AND(AS$4:AS47)),TRUE,AS48)</f>
        <v>0</v>
      </c>
      <c r="AX48" s="102" t="e">
        <f>IF(AND(NOT(ISBLANK(Jumpoverwrite10)),AND(NOT(AW48),AND(AW$4:AW47))),($J48*$G48-LN(1+Jumpoverwrite10*AY$2))/$G48,_xll.qlInterpolationInterpolate(AW$3,$F48,TRUE))</f>
        <v>#NUM!</v>
      </c>
      <c r="AY48" s="107" t="str">
        <f>IF(AND(NOT(AW48),AND(AW$4:AW47)),MIN(EXP((AX48-$J48)*$G48),1),"")</f>
        <v/>
      </c>
      <c r="BA48" s="106" t="b">
        <f>IF(AND(NOT(AW48),AND(AW$4:AW47)),TRUE,AW48)</f>
        <v>0</v>
      </c>
      <c r="BB48" s="102" t="e">
        <f>IF(AND(NOT(ISBLANK(Jumpoverwrite11)),AND(NOT(BA48),AND(BA$4:BA47))),($J48*$G48-LN(1+Jumpoverwrite11*BC$2))/$G48,_xll.qlInterpolationInterpolate(BA$3,$F48,TRUE))</f>
        <v>#NUM!</v>
      </c>
      <c r="BC48" s="107" t="str">
        <f>IF(AND(NOT(BA48),AND(BA$4:BA47)),MIN(EXP((BB48-$J48)*$G48),1),"")</f>
        <v/>
      </c>
      <c r="BE48" s="106" t="b">
        <f>IF(AND(NOT(BA48),AND(BA$4:BA47)),TRUE,BA48)</f>
        <v>0</v>
      </c>
      <c r="BF48" s="102" t="e">
        <f>IF(AND(NOT(ISBLANK(Jumpoverwrite12)),AND(NOT(BE48),AND(BE$4:BE47))),($J48*$G48-LN(1+Jumpoverwrite12*BG$2))/$G48,_xll.qlInterpolationInterpolate(BE$3,$F48,TRUE))</f>
        <v>#NUM!</v>
      </c>
      <c r="BG48" s="107" t="str">
        <f>IF(AND(NOT(BE48),AND(BE$4:BE47)),MIN(EXP((BF48-$J48)*$G48),1),"")</f>
        <v/>
      </c>
      <c r="BI48" s="106" t="b">
        <f t="shared" si="5"/>
        <v>0</v>
      </c>
      <c r="BJ48" s="102" t="e">
        <f>IF(AND(NOT(ISBLANK(jumpoverwrite13)),AND(NOT(BI48),AND(BI$4:BI47))),($J48*$G48-LN(1+jumpoverwrite13*BK$2))/$G48,_xll.qlInterpolationInterpolate(BI$3,$F48,TRUE))</f>
        <v>#NUM!</v>
      </c>
      <c r="BK48" s="107" t="str">
        <f>IF(AND(NOT(BI48),AND(BI$4:BI47)),MIN(EXP((BJ48-$J48)*$G48),1),"")</f>
        <v/>
      </c>
    </row>
    <row r="49" spans="1:63" x14ac:dyDescent="0.2">
      <c r="A49" s="94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0" t="e">
        <f t="shared" si="4"/>
        <v>#N/A</v>
      </c>
      <c r="G49" s="121" t="e">
        <f>_xll.qlDayCounterYearFraction(DayCounter,D48,D49)</f>
        <v>#NUM!</v>
      </c>
      <c r="I49" s="138" t="b">
        <f t="shared" si="2"/>
        <v>0</v>
      </c>
      <c r="J49" s="137" t="e">
        <v>#N/A</v>
      </c>
      <c r="K49" s="111" t="e">
        <f t="shared" si="3"/>
        <v>#VALUE!</v>
      </c>
      <c r="L49" s="100"/>
      <c r="M49" s="106" t="b">
        <f>IF(AND(NOT(I49),AND(I$4:I48)),TRUE,I49)</f>
        <v>0</v>
      </c>
      <c r="N49" s="102" t="e">
        <f>IF(AND(NOT(ISBLANK(Jumpoverwrite1)),AND(NOT(M49),AND(M$4:M48))),($J49*$G49-LN(1+Jumpoverwrite1*O$2))/$G49,_xll.qlInterpolationInterpolate(M$3,$F49,TRUE))</f>
        <v>#NUM!</v>
      </c>
      <c r="O49" s="107" t="str">
        <f>IF(AND(NOT(M49),AND(M$4:M48)),MIN(EXP((N49-$J49)*$G49),1),"")</f>
        <v/>
      </c>
      <c r="P49" s="109"/>
      <c r="Q49" s="106" t="b">
        <f>IF(AND(NOT(M49),AND(M$4:M48)),TRUE,M49)</f>
        <v>0</v>
      </c>
      <c r="R49" s="102" t="e">
        <f>IF(AND(NOT(ISBLANK(Jumpoverwrite2)),AND(NOT(Q49),AND(Q$4:Q48))),($J49*$G49-LN(1+Jumpoverwrite2*S$2))/$G49,_xll.qlInterpolationInterpolate(Q$3,$F49,TRUE))</f>
        <v>#NUM!</v>
      </c>
      <c r="S49" s="107" t="str">
        <f>IF(AND(NOT(Q49),AND(Q$4:Q48)),MIN(EXP((R49-$J49)*$G49),1),"")</f>
        <v/>
      </c>
      <c r="T49" s="109"/>
      <c r="U49" s="106" t="b">
        <f>IF(AND(NOT(Q49),AND(Q$4:Q48)),TRUE,Q49)</f>
        <v>0</v>
      </c>
      <c r="V49" s="102" t="e">
        <f>IF(AND(NOT(ISBLANK(Jumpoverwrite3)),AND(NOT(U49),AND(U$4:U48))),($J49*$G49-LN(1+Jumpoverwrite3*W$2))/$G49,_xll.qlInterpolationInterpolate(U$3,$F49,TRUE))</f>
        <v>#NUM!</v>
      </c>
      <c r="W49" s="107" t="str">
        <f>IF(AND(NOT(U49),AND(U$4:U48)),MIN(EXP((V49-$J49)*$G49),1),"")</f>
        <v/>
      </c>
      <c r="X49" s="109"/>
      <c r="Y49" s="106" t="b">
        <f>IF(AND(NOT(U49),AND(U$4:U48)),TRUE,U49)</f>
        <v>0</v>
      </c>
      <c r="Z49" s="102" t="e">
        <f>IF(AND(NOT(ISBLANK(Jumpoverwrite4)),AND(NOT(Y49),AND(Y$4:Y48))),($J49*$G49-LN(1+Jumpoverwrite4*AA$2))/$G49,_xll.qlInterpolationInterpolate(Y$3,$F49,TRUE))</f>
        <v>#NUM!</v>
      </c>
      <c r="AA49" s="107" t="str">
        <f>IF(AND(NOT(Y49),AND(Y$4:Y48)),MIN(EXP((Z49-$J49)*$G49),1),"")</f>
        <v/>
      </c>
      <c r="AB49" s="109"/>
      <c r="AC49" s="106" t="b">
        <f>IF(AND(NOT(Y49),AND(Y$4:Y48)),TRUE,Y49)</f>
        <v>0</v>
      </c>
      <c r="AD49" s="102" t="e">
        <f>IF(AND(NOT(ISBLANK(Jumpoverwrite5)),AND(NOT(AC49),AND(AC$4:AC48))),($J49*$G49-LN(1+Jumpoverwrite5*AE$2))/$G49,_xll.qlInterpolationInterpolate(AC$3,$F49,TRUE))</f>
        <v>#NUM!</v>
      </c>
      <c r="AE49" s="107" t="str">
        <f>IF(AND(NOT(AC49),AND(AC$4:AC48)),MIN(EXP((AD49-$J49)*$G49),1),"")</f>
        <v/>
      </c>
      <c r="AF49" s="109"/>
      <c r="AG49" s="106" t="b">
        <f>IF(AND(NOT(AC49),AND(AC$4:AC48)),TRUE,AC49)</f>
        <v>0</v>
      </c>
      <c r="AH49" s="102" t="e">
        <f>IF(AND(NOT(ISBLANK(Jumpoverwrite6)),AND(NOT(AG49),AND(AG$4:AG48))),($J49*$G49-LN(1+Jumpoverwrite6*AI$2))/$G49,_xll.qlInterpolationInterpolate(AG$3,$F49,TRUE))</f>
        <v>#NUM!</v>
      </c>
      <c r="AI49" s="107" t="str">
        <f>IF(AND(NOT(AG49),AND(AG$4:AG48)),MIN(EXP((AH49-$J49)*$G49),1),"")</f>
        <v/>
      </c>
      <c r="AJ49" s="109"/>
      <c r="AK49" s="106" t="b">
        <f>IF(AND(NOT(AG49),AND(AG$4:AG48)),TRUE,AG49)</f>
        <v>0</v>
      </c>
      <c r="AL49" s="102" t="e">
        <f>IF(AND(NOT(ISBLANK(Jumpoverwrite7)),AND(NOT(AK49),AND(AK$4:AK48))),($J49*$G49-LN(1+Jumpoverwrite7*AM$2))/$G49,_xll.qlInterpolationInterpolate(AK$3,$F49,TRUE))</f>
        <v>#NUM!</v>
      </c>
      <c r="AM49" s="107" t="str">
        <f>IF(AND(NOT(AK49),AND(AK$4:AK48)),MIN(EXP((AL49-$J49)*$G49),1),"")</f>
        <v/>
      </c>
      <c r="AO49" s="106" t="b">
        <f>IF(AND(NOT(AK49),AND(AK$4:AK48)),TRUE,AK49)</f>
        <v>0</v>
      </c>
      <c r="AP49" s="102" t="e">
        <f>IF(AND(NOT(ISBLANK(Jumpoverwrite8)),AND(NOT(AO49),AND(AO$4:AO48))),($J49*$G49-LN(1+Jumpoverwrite8*AQ$2))/$G49,_xll.qlInterpolationInterpolate(AO$3,$F49,TRUE))</f>
        <v>#NUM!</v>
      </c>
      <c r="AQ49" s="107" t="str">
        <f>IF(AND(NOT(AO49),AND(AO$4:AO48)),MIN(EXP((AP49-$J49)*$G49),1),"")</f>
        <v/>
      </c>
      <c r="AS49" s="106" t="b">
        <f>IF(AND(NOT(AO49),AND(AO$4:AO48)),TRUE,AO49)</f>
        <v>0</v>
      </c>
      <c r="AT49" s="102" t="e">
        <f>IF(AND(NOT(ISBLANK(Jumpoverwrite9)),AND(NOT(AS49),AND(AS$4:AS48))),($J49*$G49-LN(1+Jumpoverwrite9*AU$2))/$G49,_xll.qlInterpolationInterpolate(AS$3,$F49,TRUE))</f>
        <v>#NUM!</v>
      </c>
      <c r="AU49" s="107" t="str">
        <f>IF(AND(NOT(AS49),AND(AS$4:AS48)),MIN(EXP((AT49-$J49)*$G49),1),"")</f>
        <v/>
      </c>
      <c r="AW49" s="106" t="b">
        <f>IF(AND(NOT(AS49),AND(AS$4:AS48)),TRUE,AS49)</f>
        <v>0</v>
      </c>
      <c r="AX49" s="102" t="e">
        <f>IF(AND(NOT(ISBLANK(Jumpoverwrite10)),AND(NOT(AW49),AND(AW$4:AW48))),($J49*$G49-LN(1+Jumpoverwrite10*AY$2))/$G49,_xll.qlInterpolationInterpolate(AW$3,$F49,TRUE))</f>
        <v>#NUM!</v>
      </c>
      <c r="AY49" s="107" t="str">
        <f>IF(AND(NOT(AW49),AND(AW$4:AW48)),MIN(EXP((AX49-$J49)*$G49),1),"")</f>
        <v/>
      </c>
      <c r="BA49" s="106" t="b">
        <f>IF(AND(NOT(AW49),AND(AW$4:AW48)),TRUE,AW49)</f>
        <v>0</v>
      </c>
      <c r="BB49" s="102" t="e">
        <f>IF(AND(NOT(ISBLANK(Jumpoverwrite11)),AND(NOT(BA49),AND(BA$4:BA48))),($J49*$G49-LN(1+Jumpoverwrite11*BC$2))/$G49,_xll.qlInterpolationInterpolate(BA$3,$F49,TRUE))</f>
        <v>#NUM!</v>
      </c>
      <c r="BC49" s="107" t="str">
        <f>IF(AND(NOT(BA49),AND(BA$4:BA48)),MIN(EXP((BB49-$J49)*$G49),1),"")</f>
        <v/>
      </c>
      <c r="BE49" s="106" t="b">
        <f>IF(AND(NOT(BA49),AND(BA$4:BA48)),TRUE,BA49)</f>
        <v>0</v>
      </c>
      <c r="BF49" s="102" t="e">
        <f>IF(AND(NOT(ISBLANK(Jumpoverwrite12)),AND(NOT(BE49),AND(BE$4:BE48))),($J49*$G49-LN(1+Jumpoverwrite12*BG$2))/$G49,_xll.qlInterpolationInterpolate(BE$3,$F49,TRUE))</f>
        <v>#NUM!</v>
      </c>
      <c r="BG49" s="107" t="str">
        <f>IF(AND(NOT(BE49),AND(BE$4:BE48)),MIN(EXP((BF49-$J49)*$G49),1),"")</f>
        <v/>
      </c>
      <c r="BI49" s="106" t="b">
        <f t="shared" si="5"/>
        <v>0</v>
      </c>
      <c r="BJ49" s="102" t="e">
        <f>IF(AND(NOT(ISBLANK(jumpoverwrite13)),AND(NOT(BI49),AND(BI$4:BI48))),($J49*$G49-LN(1+jumpoverwrite13*BK$2))/$G49,_xll.qlInterpolationInterpolate(BI$3,$F49,TRUE))</f>
        <v>#NUM!</v>
      </c>
      <c r="BK49" s="107" t="str">
        <f>IF(AND(NOT(BI49),AND(BI$4:BI48)),MIN(EXP((BJ49-$J49)*$G49),1),"")</f>
        <v/>
      </c>
    </row>
    <row r="50" spans="1:63" x14ac:dyDescent="0.2">
      <c r="A50" s="94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0" t="e">
        <f t="shared" si="4"/>
        <v>#N/A</v>
      </c>
      <c r="G50" s="121" t="e">
        <f>_xll.qlDayCounterYearFraction(DayCounter,D49,D50)</f>
        <v>#NUM!</v>
      </c>
      <c r="I50" s="138" t="b">
        <f t="shared" si="2"/>
        <v>0</v>
      </c>
      <c r="J50" s="137" t="e">
        <v>#N/A</v>
      </c>
      <c r="K50" s="111" t="e">
        <f t="shared" si="3"/>
        <v>#VALUE!</v>
      </c>
      <c r="L50" s="100"/>
      <c r="M50" s="106" t="b">
        <f>IF(AND(NOT(I50),AND(I$4:I49)),TRUE,I50)</f>
        <v>0</v>
      </c>
      <c r="N50" s="102" t="e">
        <f>IF(AND(NOT(ISBLANK(Jumpoverwrite1)),AND(NOT(M50),AND(M$4:M49))),($J50*$G50-LN(1+Jumpoverwrite1*O$2))/$G50,_xll.qlInterpolationInterpolate(M$3,$F50,TRUE))</f>
        <v>#NUM!</v>
      </c>
      <c r="O50" s="107" t="str">
        <f>IF(AND(NOT(M50),AND(M$4:M49)),MIN(EXP((N50-$J50)*$G50),1),"")</f>
        <v/>
      </c>
      <c r="P50" s="109"/>
      <c r="Q50" s="106" t="b">
        <f>IF(AND(NOT(M50),AND(M$4:M49)),TRUE,M50)</f>
        <v>0</v>
      </c>
      <c r="R50" s="102" t="e">
        <f>IF(AND(NOT(ISBLANK(Jumpoverwrite2)),AND(NOT(Q50),AND(Q$4:Q49))),($J50*$G50-LN(1+Jumpoverwrite2*S$2))/$G50,_xll.qlInterpolationInterpolate(Q$3,$F50,TRUE))</f>
        <v>#NUM!</v>
      </c>
      <c r="S50" s="107" t="str">
        <f>IF(AND(NOT(Q50),AND(Q$4:Q49)),MIN(EXP((R50-$J50)*$G50),1),"")</f>
        <v/>
      </c>
      <c r="T50" s="109"/>
      <c r="U50" s="106" t="b">
        <f>IF(AND(NOT(Q50),AND(Q$4:Q49)),TRUE,Q50)</f>
        <v>0</v>
      </c>
      <c r="V50" s="102" t="e">
        <f>IF(AND(NOT(ISBLANK(Jumpoverwrite3)),AND(NOT(U50),AND(U$4:U49))),($J50*$G50-LN(1+Jumpoverwrite3*W$2))/$G50,_xll.qlInterpolationInterpolate(U$3,$F50,TRUE))</f>
        <v>#NUM!</v>
      </c>
      <c r="W50" s="107" t="str">
        <f>IF(AND(NOT(U50),AND(U$4:U49)),MIN(EXP((V50-$J50)*$G50),1),"")</f>
        <v/>
      </c>
      <c r="X50" s="109"/>
      <c r="Y50" s="106" t="b">
        <f>IF(AND(NOT(U50),AND(U$4:U49)),TRUE,U50)</f>
        <v>0</v>
      </c>
      <c r="Z50" s="102" t="e">
        <f>IF(AND(NOT(ISBLANK(Jumpoverwrite4)),AND(NOT(Y50),AND(Y$4:Y49))),($J50*$G50-LN(1+Jumpoverwrite4*AA$2))/$G50,_xll.qlInterpolationInterpolate(Y$3,$F50,TRUE))</f>
        <v>#NUM!</v>
      </c>
      <c r="AA50" s="107" t="str">
        <f>IF(AND(NOT(Y50),AND(Y$4:Y49)),MIN(EXP((Z50-$J50)*$G50),1),"")</f>
        <v/>
      </c>
      <c r="AB50" s="109"/>
      <c r="AC50" s="106" t="b">
        <f>IF(AND(NOT(Y50),AND(Y$4:Y49)),TRUE,Y50)</f>
        <v>0</v>
      </c>
      <c r="AD50" s="102" t="e">
        <f>IF(AND(NOT(ISBLANK(Jumpoverwrite5)),AND(NOT(AC50),AND(AC$4:AC49))),($J50*$G50-LN(1+Jumpoverwrite5*AE$2))/$G50,_xll.qlInterpolationInterpolate(AC$3,$F50,TRUE))</f>
        <v>#NUM!</v>
      </c>
      <c r="AE50" s="107" t="str">
        <f>IF(AND(NOT(AC50),AND(AC$4:AC49)),MIN(EXP((AD50-$J50)*$G50),1),"")</f>
        <v/>
      </c>
      <c r="AF50" s="109"/>
      <c r="AG50" s="106" t="b">
        <f>IF(AND(NOT(AC50),AND(AC$4:AC49)),TRUE,AC50)</f>
        <v>0</v>
      </c>
      <c r="AH50" s="102" t="e">
        <f>IF(AND(NOT(ISBLANK(Jumpoverwrite6)),AND(NOT(AG50),AND(AG$4:AG49))),($J50*$G50-LN(1+Jumpoverwrite6*AI$2))/$G50,_xll.qlInterpolationInterpolate(AG$3,$F50,TRUE))</f>
        <v>#NUM!</v>
      </c>
      <c r="AI50" s="107" t="str">
        <f>IF(AND(NOT(AG50),AND(AG$4:AG49)),MIN(EXP((AH50-$J50)*$G50),1),"")</f>
        <v/>
      </c>
      <c r="AJ50" s="109"/>
      <c r="AK50" s="106" t="b">
        <f>IF(AND(NOT(AG50),AND(AG$4:AG49)),TRUE,AG50)</f>
        <v>0</v>
      </c>
      <c r="AL50" s="102" t="e">
        <f>IF(AND(NOT(ISBLANK(Jumpoverwrite7)),AND(NOT(AK50),AND(AK$4:AK49))),($J50*$G50-LN(1+Jumpoverwrite7*AM$2))/$G50,_xll.qlInterpolationInterpolate(AK$3,$F50,TRUE))</f>
        <v>#NUM!</v>
      </c>
      <c r="AM50" s="107" t="str">
        <f>IF(AND(NOT(AK50),AND(AK$4:AK49)),MIN(EXP((AL50-$J50)*$G50),1),"")</f>
        <v/>
      </c>
      <c r="AO50" s="106" t="b">
        <f>IF(AND(NOT(AK50),AND(AK$4:AK49)),TRUE,AK50)</f>
        <v>0</v>
      </c>
      <c r="AP50" s="102" t="e">
        <f>IF(AND(NOT(ISBLANK(Jumpoverwrite8)),AND(NOT(AO50),AND(AO$4:AO49))),($J50*$G50-LN(1+Jumpoverwrite8*AQ$2))/$G50,_xll.qlInterpolationInterpolate(AO$3,$F50,TRUE))</f>
        <v>#NUM!</v>
      </c>
      <c r="AQ50" s="107" t="str">
        <f>IF(AND(NOT(AO50),AND(AO$4:AO49)),MIN(EXP((AP50-$J50)*$G50),1),"")</f>
        <v/>
      </c>
      <c r="AS50" s="106" t="b">
        <f>IF(AND(NOT(AO50),AND(AO$4:AO49)),TRUE,AO50)</f>
        <v>0</v>
      </c>
      <c r="AT50" s="102" t="e">
        <f>IF(AND(NOT(ISBLANK(Jumpoverwrite9)),AND(NOT(AS50),AND(AS$4:AS49))),($J50*$G50-LN(1+Jumpoverwrite9*AU$2))/$G50,_xll.qlInterpolationInterpolate(AS$3,$F50,TRUE))</f>
        <v>#NUM!</v>
      </c>
      <c r="AU50" s="107" t="str">
        <f>IF(AND(NOT(AS50),AND(AS$4:AS49)),MIN(EXP((AT50-$J50)*$G50),1),"")</f>
        <v/>
      </c>
      <c r="AW50" s="106" t="b">
        <f>IF(AND(NOT(AS50),AND(AS$4:AS49)),TRUE,AS50)</f>
        <v>0</v>
      </c>
      <c r="AX50" s="102" t="e">
        <f>IF(AND(NOT(ISBLANK(Jumpoverwrite10)),AND(NOT(AW50),AND(AW$4:AW49))),($J50*$G50-LN(1+Jumpoverwrite10*AY$2))/$G50,_xll.qlInterpolationInterpolate(AW$3,$F50,TRUE))</f>
        <v>#NUM!</v>
      </c>
      <c r="AY50" s="107" t="str">
        <f>IF(AND(NOT(AW50),AND(AW$4:AW49)),MIN(EXP((AX50-$J50)*$G50),1),"")</f>
        <v/>
      </c>
      <c r="BA50" s="106" t="b">
        <f>IF(AND(NOT(AW50),AND(AW$4:AW49)),TRUE,AW50)</f>
        <v>0</v>
      </c>
      <c r="BB50" s="102" t="e">
        <f>IF(AND(NOT(ISBLANK(Jumpoverwrite11)),AND(NOT(BA50),AND(BA$4:BA49))),($J50*$G50-LN(1+Jumpoverwrite11*BC$2))/$G50,_xll.qlInterpolationInterpolate(BA$3,$F50,TRUE))</f>
        <v>#NUM!</v>
      </c>
      <c r="BC50" s="107" t="str">
        <f>IF(AND(NOT(BA50),AND(BA$4:BA49)),MIN(EXP((BB50-$J50)*$G50),1),"")</f>
        <v/>
      </c>
      <c r="BE50" s="106" t="b">
        <f>IF(AND(NOT(BA50),AND(BA$4:BA49)),TRUE,BA50)</f>
        <v>0</v>
      </c>
      <c r="BF50" s="102" t="e">
        <f>IF(AND(NOT(ISBLANK(Jumpoverwrite12)),AND(NOT(BE50),AND(BE$4:BE49))),($J50*$G50-LN(1+Jumpoverwrite12*BG$2))/$G50,_xll.qlInterpolationInterpolate(BE$3,$F50,TRUE))</f>
        <v>#NUM!</v>
      </c>
      <c r="BG50" s="107" t="str">
        <f>IF(AND(NOT(BE50),AND(BE$4:BE49)),MIN(EXP((BF50-$J50)*$G50),1),"")</f>
        <v/>
      </c>
      <c r="BI50" s="106" t="b">
        <f t="shared" si="5"/>
        <v>0</v>
      </c>
      <c r="BJ50" s="102" t="e">
        <f>IF(AND(NOT(ISBLANK(jumpoverwrite13)),AND(NOT(BI50),AND(BI$4:BI49))),($J50*$G50-LN(1+jumpoverwrite13*BK$2))/$G50,_xll.qlInterpolationInterpolate(BI$3,$F50,TRUE))</f>
        <v>#NUM!</v>
      </c>
      <c r="BK50" s="107" t="str">
        <f>IF(AND(NOT(BI50),AND(BI$4:BI49)),MIN(EXP((BJ50-$J50)*$G50),1),"")</f>
        <v/>
      </c>
    </row>
    <row r="51" spans="1:63" x14ac:dyDescent="0.2">
      <c r="A51" s="94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0" t="e">
        <f t="shared" si="4"/>
        <v>#N/A</v>
      </c>
      <c r="G51" s="121" t="e">
        <f>_xll.qlDayCounterYearFraction(DayCounter,D50,D51)</f>
        <v>#NUM!</v>
      </c>
      <c r="I51" s="138" t="b">
        <f t="shared" si="2"/>
        <v>0</v>
      </c>
      <c r="J51" s="137" t="e">
        <v>#N/A</v>
      </c>
      <c r="K51" s="111" t="e">
        <f t="shared" si="3"/>
        <v>#VALUE!</v>
      </c>
      <c r="L51" s="100"/>
      <c r="M51" s="106" t="b">
        <f>IF(AND(NOT(I51),AND(I$4:I50)),TRUE,I51)</f>
        <v>0</v>
      </c>
      <c r="N51" s="102" t="e">
        <f>IF(AND(NOT(ISBLANK(Jumpoverwrite1)),AND(NOT(M51),AND(M$4:M50))),($J51*$G51-LN(1+Jumpoverwrite1*O$2))/$G51,_xll.qlInterpolationInterpolate(M$3,$F51,TRUE))</f>
        <v>#NUM!</v>
      </c>
      <c r="O51" s="107" t="str">
        <f>IF(AND(NOT(M51),AND(M$4:M50)),MIN(EXP((N51-$J51)*$G51),1),"")</f>
        <v/>
      </c>
      <c r="P51" s="109"/>
      <c r="Q51" s="106" t="b">
        <f>IF(AND(NOT(M51),AND(M$4:M50)),TRUE,M51)</f>
        <v>0</v>
      </c>
      <c r="R51" s="102" t="e">
        <f>IF(AND(NOT(ISBLANK(Jumpoverwrite2)),AND(NOT(Q51),AND(Q$4:Q50))),($J51*$G51-LN(1+Jumpoverwrite2*S$2))/$G51,_xll.qlInterpolationInterpolate(Q$3,$F51,TRUE))</f>
        <v>#NUM!</v>
      </c>
      <c r="S51" s="107" t="str">
        <f>IF(AND(NOT(Q51),AND(Q$4:Q50)),MIN(EXP((R51-$J51)*$G51),1),"")</f>
        <v/>
      </c>
      <c r="T51" s="109"/>
      <c r="U51" s="106" t="b">
        <f>IF(AND(NOT(Q51),AND(Q$4:Q50)),TRUE,Q51)</f>
        <v>0</v>
      </c>
      <c r="V51" s="102" t="e">
        <f>IF(AND(NOT(ISBLANK(Jumpoverwrite3)),AND(NOT(U51),AND(U$4:U50))),($J51*$G51-LN(1+Jumpoverwrite3*W$2))/$G51,_xll.qlInterpolationInterpolate(U$3,$F51,TRUE))</f>
        <v>#NUM!</v>
      </c>
      <c r="W51" s="107" t="str">
        <f>IF(AND(NOT(U51),AND(U$4:U50)),MIN(EXP((V51-$J51)*$G51),1),"")</f>
        <v/>
      </c>
      <c r="X51" s="109"/>
      <c r="Y51" s="106" t="b">
        <f>IF(AND(NOT(U51),AND(U$4:U50)),TRUE,U51)</f>
        <v>0</v>
      </c>
      <c r="Z51" s="102" t="e">
        <f>IF(AND(NOT(ISBLANK(Jumpoverwrite4)),AND(NOT(Y51),AND(Y$4:Y50))),($J51*$G51-LN(1+Jumpoverwrite4*AA$2))/$G51,_xll.qlInterpolationInterpolate(Y$3,$F51,TRUE))</f>
        <v>#NUM!</v>
      </c>
      <c r="AA51" s="107" t="str">
        <f>IF(AND(NOT(Y51),AND(Y$4:Y50)),MIN(EXP((Z51-$J51)*$G51),1),"")</f>
        <v/>
      </c>
      <c r="AB51" s="109"/>
      <c r="AC51" s="106" t="b">
        <f>IF(AND(NOT(Y51),AND(Y$4:Y50)),TRUE,Y51)</f>
        <v>0</v>
      </c>
      <c r="AD51" s="102" t="e">
        <f>IF(AND(NOT(ISBLANK(Jumpoverwrite5)),AND(NOT(AC51),AND(AC$4:AC50))),($J51*$G51-LN(1+Jumpoverwrite5*AE$2))/$G51,_xll.qlInterpolationInterpolate(AC$3,$F51,TRUE))</f>
        <v>#NUM!</v>
      </c>
      <c r="AE51" s="107" t="str">
        <f>IF(AND(NOT(AC51),AND(AC$4:AC50)),MIN(EXP((AD51-$J51)*$G51),1),"")</f>
        <v/>
      </c>
      <c r="AF51" s="109"/>
      <c r="AG51" s="106" t="b">
        <f>IF(AND(NOT(AC51),AND(AC$4:AC50)),TRUE,AC51)</f>
        <v>0</v>
      </c>
      <c r="AH51" s="102" t="e">
        <f>IF(AND(NOT(ISBLANK(Jumpoverwrite6)),AND(NOT(AG51),AND(AG$4:AG50))),($J51*$G51-LN(1+Jumpoverwrite6*AI$2))/$G51,_xll.qlInterpolationInterpolate(AG$3,$F51,TRUE))</f>
        <v>#NUM!</v>
      </c>
      <c r="AI51" s="107" t="str">
        <f>IF(AND(NOT(AG51),AND(AG$4:AG50)),MIN(EXP((AH51-$J51)*$G51),1),"")</f>
        <v/>
      </c>
      <c r="AJ51" s="109"/>
      <c r="AK51" s="106" t="b">
        <f>IF(AND(NOT(AG51),AND(AG$4:AG50)),TRUE,AG51)</f>
        <v>0</v>
      </c>
      <c r="AL51" s="102" t="e">
        <f>IF(AND(NOT(ISBLANK(Jumpoverwrite7)),AND(NOT(AK51),AND(AK$4:AK50))),($J51*$G51-LN(1+Jumpoverwrite7*AM$2))/$G51,_xll.qlInterpolationInterpolate(AK$3,$F51,TRUE))</f>
        <v>#NUM!</v>
      </c>
      <c r="AM51" s="107" t="str">
        <f>IF(AND(NOT(AK51),AND(AK$4:AK50)),MIN(EXP((AL51-$J51)*$G51),1),"")</f>
        <v/>
      </c>
      <c r="AO51" s="106" t="b">
        <f>IF(AND(NOT(AK51),AND(AK$4:AK50)),TRUE,AK51)</f>
        <v>0</v>
      </c>
      <c r="AP51" s="102" t="e">
        <f>IF(AND(NOT(ISBLANK(Jumpoverwrite8)),AND(NOT(AO51),AND(AO$4:AO50))),($J51*$G51-LN(1+Jumpoverwrite8*AQ$2))/$G51,_xll.qlInterpolationInterpolate(AO$3,$F51,TRUE))</f>
        <v>#NUM!</v>
      </c>
      <c r="AQ51" s="107" t="str">
        <f>IF(AND(NOT(AO51),AND(AO$4:AO50)),MIN(EXP((AP51-$J51)*$G51),1),"")</f>
        <v/>
      </c>
      <c r="AS51" s="106" t="b">
        <f>IF(AND(NOT(AO51),AND(AO$4:AO50)),TRUE,AO51)</f>
        <v>0</v>
      </c>
      <c r="AT51" s="102" t="e">
        <f>IF(AND(NOT(ISBLANK(Jumpoverwrite9)),AND(NOT(AS51),AND(AS$4:AS50))),($J51*$G51-LN(1+Jumpoverwrite9*AU$2))/$G51,_xll.qlInterpolationInterpolate(AS$3,$F51,TRUE))</f>
        <v>#NUM!</v>
      </c>
      <c r="AU51" s="107" t="str">
        <f>IF(AND(NOT(AS51),AND(AS$4:AS50)),MIN(EXP((AT51-$J51)*$G51),1),"")</f>
        <v/>
      </c>
      <c r="AW51" s="106" t="b">
        <f>IF(AND(NOT(AS51),AND(AS$4:AS50)),TRUE,AS51)</f>
        <v>0</v>
      </c>
      <c r="AX51" s="102" t="e">
        <f>IF(AND(NOT(ISBLANK(Jumpoverwrite10)),AND(NOT(AW51),AND(AW$4:AW50))),($J51*$G51-LN(1+Jumpoverwrite10*AY$2))/$G51,_xll.qlInterpolationInterpolate(AW$3,$F51,TRUE))</f>
        <v>#NUM!</v>
      </c>
      <c r="AY51" s="107" t="str">
        <f>IF(AND(NOT(AW51),AND(AW$4:AW50)),MIN(EXP((AX51-$J51)*$G51),1),"")</f>
        <v/>
      </c>
      <c r="BA51" s="106" t="b">
        <f>IF(AND(NOT(AW51),AND(AW$4:AW50)),TRUE,AW51)</f>
        <v>0</v>
      </c>
      <c r="BB51" s="102" t="e">
        <f>IF(AND(NOT(ISBLANK(Jumpoverwrite11)),AND(NOT(BA51),AND(BA$4:BA50))),($J51*$G51-LN(1+Jumpoverwrite11*BC$2))/$G51,_xll.qlInterpolationInterpolate(BA$3,$F51,TRUE))</f>
        <v>#NUM!</v>
      </c>
      <c r="BC51" s="107" t="str">
        <f>IF(AND(NOT(BA51),AND(BA$4:BA50)),MIN(EXP((BB51-$J51)*$G51),1),"")</f>
        <v/>
      </c>
      <c r="BE51" s="106" t="b">
        <f>IF(AND(NOT(BA51),AND(BA$4:BA50)),TRUE,BA51)</f>
        <v>0</v>
      </c>
      <c r="BF51" s="102" t="e">
        <f>IF(AND(NOT(ISBLANK(Jumpoverwrite12)),AND(NOT(BE51),AND(BE$4:BE50))),($J51*$G51-LN(1+Jumpoverwrite12*BG$2))/$G51,_xll.qlInterpolationInterpolate(BE$3,$F51,TRUE))</f>
        <v>#NUM!</v>
      </c>
      <c r="BG51" s="107" t="str">
        <f>IF(AND(NOT(BE51),AND(BE$4:BE50)),MIN(EXP((BF51-$J51)*$G51),1),"")</f>
        <v/>
      </c>
      <c r="BI51" s="106" t="b">
        <f t="shared" si="5"/>
        <v>0</v>
      </c>
      <c r="BJ51" s="102" t="e">
        <f>IF(AND(NOT(ISBLANK(jumpoverwrite13)),AND(NOT(BI51),AND(BI$4:BI50))),($J51*$G51-LN(1+jumpoverwrite13*BK$2))/$G51,_xll.qlInterpolationInterpolate(BI$3,$F51,TRUE))</f>
        <v>#NUM!</v>
      </c>
      <c r="BK51" s="107" t="str">
        <f>IF(AND(NOT(BI51),AND(BI$4:BI50)),MIN(EXP((BJ51-$J51)*$G51),1),"")</f>
        <v/>
      </c>
    </row>
    <row r="52" spans="1:63" x14ac:dyDescent="0.2">
      <c r="A52" s="94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0" t="e">
        <f t="shared" si="4"/>
        <v>#N/A</v>
      </c>
      <c r="G52" s="121" t="e">
        <f>_xll.qlDayCounterYearFraction(DayCounter,D51,D52)</f>
        <v>#NUM!</v>
      </c>
      <c r="I52" s="138" t="b">
        <f t="shared" si="2"/>
        <v>0</v>
      </c>
      <c r="J52" s="137" t="e">
        <v>#N/A</v>
      </c>
      <c r="K52" s="111" t="e">
        <f t="shared" si="3"/>
        <v>#VALUE!</v>
      </c>
      <c r="L52" s="100"/>
      <c r="M52" s="106" t="b">
        <f>IF(AND(NOT(I52),AND(I$4:I51)),TRUE,I52)</f>
        <v>0</v>
      </c>
      <c r="N52" s="102" t="e">
        <f>IF(AND(NOT(ISBLANK(Jumpoverwrite1)),AND(NOT(M52),AND(M$4:M51))),($J52*$G52-LN(1+Jumpoverwrite1*O$2))/$G52,_xll.qlInterpolationInterpolate(M$3,$F52,TRUE))</f>
        <v>#NUM!</v>
      </c>
      <c r="O52" s="107" t="str">
        <f>IF(AND(NOT(M52),AND(M$4:M51)),MIN(EXP((N52-$J52)*$G52),1),"")</f>
        <v/>
      </c>
      <c r="P52" s="109"/>
      <c r="Q52" s="106" t="b">
        <f>IF(AND(NOT(M52),AND(M$4:M51)),TRUE,M52)</f>
        <v>0</v>
      </c>
      <c r="R52" s="102" t="e">
        <f>IF(AND(NOT(ISBLANK(Jumpoverwrite2)),AND(NOT(Q52),AND(Q$4:Q51))),($J52*$G52-LN(1+Jumpoverwrite2*S$2))/$G52,_xll.qlInterpolationInterpolate(Q$3,$F52,TRUE))</f>
        <v>#NUM!</v>
      </c>
      <c r="S52" s="107" t="str">
        <f>IF(AND(NOT(Q52),AND(Q$4:Q51)),MIN(EXP((R52-$J52)*$G52),1),"")</f>
        <v/>
      </c>
      <c r="T52" s="109"/>
      <c r="U52" s="106" t="b">
        <f>IF(AND(NOT(Q52),AND(Q$4:Q51)),TRUE,Q52)</f>
        <v>0</v>
      </c>
      <c r="V52" s="102" t="e">
        <f>IF(AND(NOT(ISBLANK(Jumpoverwrite3)),AND(NOT(U52),AND(U$4:U51))),($J52*$G52-LN(1+Jumpoverwrite3*W$2))/$G52,_xll.qlInterpolationInterpolate(U$3,$F52,TRUE))</f>
        <v>#NUM!</v>
      </c>
      <c r="W52" s="107" t="str">
        <f>IF(AND(NOT(U52),AND(U$4:U51)),MIN(EXP((V52-$J52)*$G52),1),"")</f>
        <v/>
      </c>
      <c r="X52" s="109"/>
      <c r="Y52" s="106" t="b">
        <f>IF(AND(NOT(U52),AND(U$4:U51)),TRUE,U52)</f>
        <v>0</v>
      </c>
      <c r="Z52" s="102" t="e">
        <f>IF(AND(NOT(ISBLANK(Jumpoverwrite4)),AND(NOT(Y52),AND(Y$4:Y51))),($J52*$G52-LN(1+Jumpoverwrite4*AA$2))/$G52,_xll.qlInterpolationInterpolate(Y$3,$F52,TRUE))</f>
        <v>#NUM!</v>
      </c>
      <c r="AA52" s="107" t="str">
        <f>IF(AND(NOT(Y52),AND(Y$4:Y51)),MIN(EXP((Z52-$J52)*$G52),1),"")</f>
        <v/>
      </c>
      <c r="AB52" s="109"/>
      <c r="AC52" s="106" t="b">
        <f>IF(AND(NOT(Y52),AND(Y$4:Y51)),TRUE,Y52)</f>
        <v>0</v>
      </c>
      <c r="AD52" s="102" t="e">
        <f>IF(AND(NOT(ISBLANK(Jumpoverwrite5)),AND(NOT(AC52),AND(AC$4:AC51))),($J52*$G52-LN(1+Jumpoverwrite5*AE$2))/$G52,_xll.qlInterpolationInterpolate(AC$3,$F52,TRUE))</f>
        <v>#NUM!</v>
      </c>
      <c r="AE52" s="107" t="str">
        <f>IF(AND(NOT(AC52),AND(AC$4:AC51)),MIN(EXP((AD52-$J52)*$G52),1),"")</f>
        <v/>
      </c>
      <c r="AF52" s="109"/>
      <c r="AG52" s="106" t="b">
        <f>IF(AND(NOT(AC52),AND(AC$4:AC51)),TRUE,AC52)</f>
        <v>0</v>
      </c>
      <c r="AH52" s="102" t="e">
        <f>IF(AND(NOT(ISBLANK(Jumpoverwrite6)),AND(NOT(AG52),AND(AG$4:AG51))),($J52*$G52-LN(1+Jumpoverwrite6*AI$2))/$G52,_xll.qlInterpolationInterpolate(AG$3,$F52,TRUE))</f>
        <v>#NUM!</v>
      </c>
      <c r="AI52" s="107" t="str">
        <f>IF(AND(NOT(AG52),AND(AG$4:AG51)),MIN(EXP((AH52-$J52)*$G52),1),"")</f>
        <v/>
      </c>
      <c r="AJ52" s="109"/>
      <c r="AK52" s="106" t="b">
        <f>IF(AND(NOT(AG52),AND(AG$4:AG51)),TRUE,AG52)</f>
        <v>0</v>
      </c>
      <c r="AL52" s="102" t="e">
        <f>IF(AND(NOT(ISBLANK(Jumpoverwrite7)),AND(NOT(AK52),AND(AK$4:AK51))),($J52*$G52-LN(1+Jumpoverwrite7*AM$2))/$G52,_xll.qlInterpolationInterpolate(AK$3,$F52,TRUE))</f>
        <v>#NUM!</v>
      </c>
      <c r="AM52" s="107" t="str">
        <f>IF(AND(NOT(AK52),AND(AK$4:AK51)),MIN(EXP((AL52-$J52)*$G52),1),"")</f>
        <v/>
      </c>
      <c r="AO52" s="106" t="b">
        <f>IF(AND(NOT(AK52),AND(AK$4:AK51)),TRUE,AK52)</f>
        <v>0</v>
      </c>
      <c r="AP52" s="102" t="e">
        <f>IF(AND(NOT(ISBLANK(Jumpoverwrite8)),AND(NOT(AO52),AND(AO$4:AO51))),($J52*$G52-LN(1+Jumpoverwrite8*AQ$2))/$G52,_xll.qlInterpolationInterpolate(AO$3,$F52,TRUE))</f>
        <v>#NUM!</v>
      </c>
      <c r="AQ52" s="107" t="str">
        <f>IF(AND(NOT(AO52),AND(AO$4:AO51)),MIN(EXP((AP52-$J52)*$G52),1),"")</f>
        <v/>
      </c>
      <c r="AS52" s="106" t="b">
        <f>IF(AND(NOT(AO52),AND(AO$4:AO51)),TRUE,AO52)</f>
        <v>0</v>
      </c>
      <c r="AT52" s="102" t="e">
        <f>IF(AND(NOT(ISBLANK(Jumpoverwrite9)),AND(NOT(AS52),AND(AS$4:AS51))),($J52*$G52-LN(1+Jumpoverwrite9*AU$2))/$G52,_xll.qlInterpolationInterpolate(AS$3,$F52,TRUE))</f>
        <v>#NUM!</v>
      </c>
      <c r="AU52" s="107" t="str">
        <f>IF(AND(NOT(AS52),AND(AS$4:AS51)),MIN(EXP((AT52-$J52)*$G52),1),"")</f>
        <v/>
      </c>
      <c r="AW52" s="106" t="b">
        <f>IF(AND(NOT(AS52),AND(AS$4:AS51)),TRUE,AS52)</f>
        <v>0</v>
      </c>
      <c r="AX52" s="102" t="e">
        <f>IF(AND(NOT(ISBLANK(Jumpoverwrite10)),AND(NOT(AW52),AND(AW$4:AW51))),($J52*$G52-LN(1+Jumpoverwrite10*AY$2))/$G52,_xll.qlInterpolationInterpolate(AW$3,$F52,TRUE))</f>
        <v>#NUM!</v>
      </c>
      <c r="AY52" s="107" t="str">
        <f>IF(AND(NOT(AW52),AND(AW$4:AW51)),MIN(EXP((AX52-$J52)*$G52),1),"")</f>
        <v/>
      </c>
      <c r="BA52" s="106" t="b">
        <f>IF(AND(NOT(AW52),AND(AW$4:AW51)),TRUE,AW52)</f>
        <v>0</v>
      </c>
      <c r="BB52" s="102" t="e">
        <f>IF(AND(NOT(ISBLANK(Jumpoverwrite11)),AND(NOT(BA52),AND(BA$4:BA51))),($J52*$G52-LN(1+Jumpoverwrite11*BC$2))/$G52,_xll.qlInterpolationInterpolate(BA$3,$F52,TRUE))</f>
        <v>#NUM!</v>
      </c>
      <c r="BC52" s="107" t="str">
        <f>IF(AND(NOT(BA52),AND(BA$4:BA51)),MIN(EXP((BB52-$J52)*$G52),1),"")</f>
        <v/>
      </c>
      <c r="BE52" s="106" t="b">
        <f>IF(AND(NOT(BA52),AND(BA$4:BA51)),TRUE,BA52)</f>
        <v>0</v>
      </c>
      <c r="BF52" s="102" t="e">
        <f>IF(AND(NOT(ISBLANK(Jumpoverwrite12)),AND(NOT(BE52),AND(BE$4:BE51))),($J52*$G52-LN(1+Jumpoverwrite12*BG$2))/$G52,_xll.qlInterpolationInterpolate(BE$3,$F52,TRUE))</f>
        <v>#NUM!</v>
      </c>
      <c r="BG52" s="107" t="str">
        <f>IF(AND(NOT(BE52),AND(BE$4:BE51)),MIN(EXP((BF52-$J52)*$G52),1),"")</f>
        <v/>
      </c>
      <c r="BI52" s="106" t="b">
        <f t="shared" si="5"/>
        <v>0</v>
      </c>
      <c r="BJ52" s="102" t="e">
        <f>IF(AND(NOT(ISBLANK(jumpoverwrite13)),AND(NOT(BI52),AND(BI$4:BI51))),($J52*$G52-LN(1+jumpoverwrite13*BK$2))/$G52,_xll.qlInterpolationInterpolate(BI$3,$F52,TRUE))</f>
        <v>#NUM!</v>
      </c>
      <c r="BK52" s="107" t="str">
        <f>IF(AND(NOT(BI52),AND(BI$4:BI51)),MIN(EXP((BJ52-$J52)*$G52),1),"")</f>
        <v/>
      </c>
    </row>
    <row r="53" spans="1:63" x14ac:dyDescent="0.2">
      <c r="A53" s="94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0" t="e">
        <f t="shared" si="4"/>
        <v>#N/A</v>
      </c>
      <c r="G53" s="121" t="e">
        <f>_xll.qlDayCounterYearFraction(DayCounter,D52,D53)</f>
        <v>#NUM!</v>
      </c>
      <c r="I53" s="138" t="b">
        <f t="shared" si="2"/>
        <v>0</v>
      </c>
      <c r="J53" s="137" t="e">
        <v>#N/A</v>
      </c>
      <c r="K53" s="111" t="e">
        <f t="shared" si="3"/>
        <v>#VALUE!</v>
      </c>
      <c r="L53" s="100"/>
      <c r="M53" s="106" t="b">
        <f>IF(AND(NOT(I53),AND(I$4:I52)),TRUE,I53)</f>
        <v>0</v>
      </c>
      <c r="N53" s="102" t="e">
        <f>IF(AND(NOT(ISBLANK(Jumpoverwrite1)),AND(NOT(M53),AND(M$4:M52))),($J53*$G53-LN(1+Jumpoverwrite1*O$2))/$G53,_xll.qlInterpolationInterpolate(M$3,$F53,TRUE))</f>
        <v>#NUM!</v>
      </c>
      <c r="O53" s="107" t="str">
        <f>IF(AND(NOT(M53),AND(M$4:M52)),MIN(EXP((N53-$J53)*$G53),1),"")</f>
        <v/>
      </c>
      <c r="P53" s="109"/>
      <c r="Q53" s="106" t="b">
        <f>IF(AND(NOT(M53),AND(M$4:M52)),TRUE,M53)</f>
        <v>0</v>
      </c>
      <c r="R53" s="102" t="e">
        <f>IF(AND(NOT(ISBLANK(Jumpoverwrite2)),AND(NOT(Q53),AND(Q$4:Q52))),($J53*$G53-LN(1+Jumpoverwrite2*S$2))/$G53,_xll.qlInterpolationInterpolate(Q$3,$F53,TRUE))</f>
        <v>#NUM!</v>
      </c>
      <c r="S53" s="107" t="str">
        <f>IF(AND(NOT(Q53),AND(Q$4:Q52)),MIN(EXP((R53-$J53)*$G53),1),"")</f>
        <v/>
      </c>
      <c r="T53" s="109"/>
      <c r="U53" s="106" t="b">
        <f>IF(AND(NOT(Q53),AND(Q$4:Q52)),TRUE,Q53)</f>
        <v>0</v>
      </c>
      <c r="V53" s="102" t="e">
        <f>IF(AND(NOT(ISBLANK(Jumpoverwrite3)),AND(NOT(U53),AND(U$4:U52))),($J53*$G53-LN(1+Jumpoverwrite3*W$2))/$G53,_xll.qlInterpolationInterpolate(U$3,$F53,TRUE))</f>
        <v>#NUM!</v>
      </c>
      <c r="W53" s="107" t="str">
        <f>IF(AND(NOT(U53),AND(U$4:U52)),MIN(EXP((V53-$J53)*$G53),1),"")</f>
        <v/>
      </c>
      <c r="X53" s="109"/>
      <c r="Y53" s="106" t="b">
        <f>IF(AND(NOT(U53),AND(U$4:U52)),TRUE,U53)</f>
        <v>0</v>
      </c>
      <c r="Z53" s="102" t="e">
        <f>IF(AND(NOT(ISBLANK(Jumpoverwrite4)),AND(NOT(Y53),AND(Y$4:Y52))),($J53*$G53-LN(1+Jumpoverwrite4*AA$2))/$G53,_xll.qlInterpolationInterpolate(Y$3,$F53,TRUE))</f>
        <v>#NUM!</v>
      </c>
      <c r="AA53" s="107" t="str">
        <f>IF(AND(NOT(Y53),AND(Y$4:Y52)),MIN(EXP((Z53-$J53)*$G53),1),"")</f>
        <v/>
      </c>
      <c r="AB53" s="109"/>
      <c r="AC53" s="106" t="b">
        <f>IF(AND(NOT(Y53),AND(Y$4:Y52)),TRUE,Y53)</f>
        <v>0</v>
      </c>
      <c r="AD53" s="102" t="e">
        <f>IF(AND(NOT(ISBLANK(Jumpoverwrite5)),AND(NOT(AC53),AND(AC$4:AC52))),($J53*$G53-LN(1+Jumpoverwrite5*AE$2))/$G53,_xll.qlInterpolationInterpolate(AC$3,$F53,TRUE))</f>
        <v>#NUM!</v>
      </c>
      <c r="AE53" s="107" t="str">
        <f>IF(AND(NOT(AC53),AND(AC$4:AC52)),MIN(EXP((AD53-$J53)*$G53),1),"")</f>
        <v/>
      </c>
      <c r="AF53" s="109"/>
      <c r="AG53" s="106" t="b">
        <f>IF(AND(NOT(AC53),AND(AC$4:AC52)),TRUE,AC53)</f>
        <v>0</v>
      </c>
      <c r="AH53" s="102" t="e">
        <f>IF(AND(NOT(ISBLANK(Jumpoverwrite6)),AND(NOT(AG53),AND(AG$4:AG52))),($J53*$G53-LN(1+Jumpoverwrite6*AI$2))/$G53,_xll.qlInterpolationInterpolate(AG$3,$F53,TRUE))</f>
        <v>#NUM!</v>
      </c>
      <c r="AI53" s="107" t="str">
        <f>IF(AND(NOT(AG53),AND(AG$4:AG52)),MIN(EXP((AH53-$J53)*$G53),1),"")</f>
        <v/>
      </c>
      <c r="AJ53" s="109"/>
      <c r="AK53" s="106" t="b">
        <f>IF(AND(NOT(AG53),AND(AG$4:AG52)),TRUE,AG53)</f>
        <v>0</v>
      </c>
      <c r="AL53" s="102" t="e">
        <f>IF(AND(NOT(ISBLANK(Jumpoverwrite7)),AND(NOT(AK53),AND(AK$4:AK52))),($J53*$G53-LN(1+Jumpoverwrite7*AM$2))/$G53,_xll.qlInterpolationInterpolate(AK$3,$F53,TRUE))</f>
        <v>#NUM!</v>
      </c>
      <c r="AM53" s="107" t="str">
        <f>IF(AND(NOT(AK53),AND(AK$4:AK52)),MIN(EXP((AL53-$J53)*$G53),1),"")</f>
        <v/>
      </c>
      <c r="AO53" s="106" t="b">
        <f>IF(AND(NOT(AK53),AND(AK$4:AK52)),TRUE,AK53)</f>
        <v>0</v>
      </c>
      <c r="AP53" s="102" t="e">
        <f>IF(AND(NOT(ISBLANK(Jumpoverwrite8)),AND(NOT(AO53),AND(AO$4:AO52))),($J53*$G53-LN(1+Jumpoverwrite8*AQ$2))/$G53,_xll.qlInterpolationInterpolate(AO$3,$F53,TRUE))</f>
        <v>#NUM!</v>
      </c>
      <c r="AQ53" s="107" t="str">
        <f>IF(AND(NOT(AO53),AND(AO$4:AO52)),MIN(EXP((AP53-$J53)*$G53),1),"")</f>
        <v/>
      </c>
      <c r="AS53" s="106" t="b">
        <f>IF(AND(NOT(AO53),AND(AO$4:AO52)),TRUE,AO53)</f>
        <v>0</v>
      </c>
      <c r="AT53" s="102" t="e">
        <f>IF(AND(NOT(ISBLANK(Jumpoverwrite9)),AND(NOT(AS53),AND(AS$4:AS52))),($J53*$G53-LN(1+Jumpoverwrite9*AU$2))/$G53,_xll.qlInterpolationInterpolate(AS$3,$F53,TRUE))</f>
        <v>#NUM!</v>
      </c>
      <c r="AU53" s="107" t="str">
        <f>IF(AND(NOT(AS53),AND(AS$4:AS52)),MIN(EXP((AT53-$J53)*$G53),1),"")</f>
        <v/>
      </c>
      <c r="AW53" s="106" t="b">
        <f>IF(AND(NOT(AS53),AND(AS$4:AS52)),TRUE,AS53)</f>
        <v>0</v>
      </c>
      <c r="AX53" s="102" t="e">
        <f>IF(AND(NOT(ISBLANK(Jumpoverwrite10)),AND(NOT(AW53),AND(AW$4:AW52))),($J53*$G53-LN(1+Jumpoverwrite10*AY$2))/$G53,_xll.qlInterpolationInterpolate(AW$3,$F53,TRUE))</f>
        <v>#NUM!</v>
      </c>
      <c r="AY53" s="107" t="str">
        <f>IF(AND(NOT(AW53),AND(AW$4:AW52)),MIN(EXP((AX53-$J53)*$G53),1),"")</f>
        <v/>
      </c>
      <c r="BA53" s="106" t="b">
        <f>IF(AND(NOT(AW53),AND(AW$4:AW52)),TRUE,AW53)</f>
        <v>0</v>
      </c>
      <c r="BB53" s="102" t="e">
        <f>IF(AND(NOT(ISBLANK(Jumpoverwrite11)),AND(NOT(BA53),AND(BA$4:BA52))),($J53*$G53-LN(1+Jumpoverwrite11*BC$2))/$G53,_xll.qlInterpolationInterpolate(BA$3,$F53,TRUE))</f>
        <v>#NUM!</v>
      </c>
      <c r="BC53" s="107" t="str">
        <f>IF(AND(NOT(BA53),AND(BA$4:BA52)),MIN(EXP((BB53-$J53)*$G53),1),"")</f>
        <v/>
      </c>
      <c r="BE53" s="106" t="b">
        <f>IF(AND(NOT(BA53),AND(BA$4:BA52)),TRUE,BA53)</f>
        <v>0</v>
      </c>
      <c r="BF53" s="102" t="e">
        <f>IF(AND(NOT(ISBLANK(Jumpoverwrite12)),AND(NOT(BE53),AND(BE$4:BE52))),($J53*$G53-LN(1+Jumpoverwrite12*BG$2))/$G53,_xll.qlInterpolationInterpolate(BE$3,$F53,TRUE))</f>
        <v>#NUM!</v>
      </c>
      <c r="BG53" s="107" t="str">
        <f>IF(AND(NOT(BE53),AND(BE$4:BE52)),MIN(EXP((BF53-$J53)*$G53),1),"")</f>
        <v/>
      </c>
      <c r="BI53" s="106" t="b">
        <f t="shared" si="5"/>
        <v>0</v>
      </c>
      <c r="BJ53" s="102" t="e">
        <f>IF(AND(NOT(ISBLANK(jumpoverwrite13)),AND(NOT(BI53),AND(BI$4:BI52))),($J53*$G53-LN(1+jumpoverwrite13*BK$2))/$G53,_xll.qlInterpolationInterpolate(BI$3,$F53,TRUE))</f>
        <v>#NUM!</v>
      </c>
      <c r="BK53" s="107" t="str">
        <f>IF(AND(NOT(BI53),AND(BI$4:BI52)),MIN(EXP((BJ53-$J53)*$G53),1),"")</f>
        <v/>
      </c>
    </row>
    <row r="54" spans="1:63" x14ac:dyDescent="0.2">
      <c r="A54" s="94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0" t="e">
        <f t="shared" si="4"/>
        <v>#N/A</v>
      </c>
      <c r="G54" s="121" t="e">
        <f>_xll.qlDayCounterYearFraction(DayCounter,D53,D54)</f>
        <v>#NUM!</v>
      </c>
      <c r="I54" s="138" t="b">
        <f t="shared" si="2"/>
        <v>0</v>
      </c>
      <c r="J54" s="137" t="e">
        <v>#N/A</v>
      </c>
      <c r="K54" s="111" t="e">
        <f t="shared" si="3"/>
        <v>#VALUE!</v>
      </c>
      <c r="L54" s="100"/>
      <c r="M54" s="106" t="b">
        <f>IF(AND(NOT(I54),AND(I$4:I53)),TRUE,I54)</f>
        <v>0</v>
      </c>
      <c r="N54" s="102" t="e">
        <f>IF(AND(NOT(ISBLANK(Jumpoverwrite1)),AND(NOT(M54),AND(M$4:M53))),($J54*$G54-LN(1+Jumpoverwrite1*O$2))/$G54,_xll.qlInterpolationInterpolate(M$3,$F54,TRUE))</f>
        <v>#NUM!</v>
      </c>
      <c r="O54" s="107" t="str">
        <f>IF(AND(NOT(M54),AND(M$4:M53)),MIN(EXP((N54-$J54)*$G54),1),"")</f>
        <v/>
      </c>
      <c r="P54" s="109"/>
      <c r="Q54" s="106" t="b">
        <f>IF(AND(NOT(M54),AND(M$4:M53)),TRUE,M54)</f>
        <v>0</v>
      </c>
      <c r="R54" s="102" t="e">
        <f>IF(AND(NOT(ISBLANK(Jumpoverwrite2)),AND(NOT(Q54),AND(Q$4:Q53))),($J54*$G54-LN(1+Jumpoverwrite2*S$2))/$G54,_xll.qlInterpolationInterpolate(Q$3,$F54,TRUE))</f>
        <v>#NUM!</v>
      </c>
      <c r="S54" s="107" t="str">
        <f>IF(AND(NOT(Q54),AND(Q$4:Q53)),MIN(EXP((R54-$J54)*$G54),1),"")</f>
        <v/>
      </c>
      <c r="T54" s="109"/>
      <c r="U54" s="106" t="b">
        <f>IF(AND(NOT(Q54),AND(Q$4:Q53)),TRUE,Q54)</f>
        <v>0</v>
      </c>
      <c r="V54" s="102" t="e">
        <f>IF(AND(NOT(ISBLANK(Jumpoverwrite3)),AND(NOT(U54),AND(U$4:U53))),($J54*$G54-LN(1+Jumpoverwrite3*W$2))/$G54,_xll.qlInterpolationInterpolate(U$3,$F54,TRUE))</f>
        <v>#NUM!</v>
      </c>
      <c r="W54" s="107" t="str">
        <f>IF(AND(NOT(U54),AND(U$4:U53)),MIN(EXP((V54-$J54)*$G54),1),"")</f>
        <v/>
      </c>
      <c r="X54" s="109"/>
      <c r="Y54" s="106" t="b">
        <f>IF(AND(NOT(U54),AND(U$4:U53)),TRUE,U54)</f>
        <v>0</v>
      </c>
      <c r="Z54" s="102" t="e">
        <f>IF(AND(NOT(ISBLANK(Jumpoverwrite4)),AND(NOT(Y54),AND(Y$4:Y53))),($J54*$G54-LN(1+Jumpoverwrite4*AA$2))/$G54,_xll.qlInterpolationInterpolate(Y$3,$F54,TRUE))</f>
        <v>#NUM!</v>
      </c>
      <c r="AA54" s="107" t="str">
        <f>IF(AND(NOT(Y54),AND(Y$4:Y53)),MIN(EXP((Z54-$J54)*$G54),1),"")</f>
        <v/>
      </c>
      <c r="AB54" s="109"/>
      <c r="AC54" s="106" t="b">
        <f>IF(AND(NOT(Y54),AND(Y$4:Y53)),TRUE,Y54)</f>
        <v>0</v>
      </c>
      <c r="AD54" s="102" t="e">
        <f>IF(AND(NOT(ISBLANK(Jumpoverwrite5)),AND(NOT(AC54),AND(AC$4:AC53))),($J54*$G54-LN(1+Jumpoverwrite5*AE$2))/$G54,_xll.qlInterpolationInterpolate(AC$3,$F54,TRUE))</f>
        <v>#NUM!</v>
      </c>
      <c r="AE54" s="107" t="str">
        <f>IF(AND(NOT(AC54),AND(AC$4:AC53)),MIN(EXP((AD54-$J54)*$G54),1),"")</f>
        <v/>
      </c>
      <c r="AF54" s="109"/>
      <c r="AG54" s="106" t="b">
        <f>IF(AND(NOT(AC54),AND(AC$4:AC53)),TRUE,AC54)</f>
        <v>0</v>
      </c>
      <c r="AH54" s="102" t="e">
        <f>IF(AND(NOT(ISBLANK(Jumpoverwrite6)),AND(NOT(AG54),AND(AG$4:AG53))),($J54*$G54-LN(1+Jumpoverwrite6*AI$2))/$G54,_xll.qlInterpolationInterpolate(AG$3,$F54,TRUE))</f>
        <v>#NUM!</v>
      </c>
      <c r="AI54" s="107" t="str">
        <f>IF(AND(NOT(AG54),AND(AG$4:AG53)),MIN(EXP((AH54-$J54)*$G54),1),"")</f>
        <v/>
      </c>
      <c r="AJ54" s="109"/>
      <c r="AK54" s="106" t="b">
        <f>IF(AND(NOT(AG54),AND(AG$4:AG53)),TRUE,AG54)</f>
        <v>0</v>
      </c>
      <c r="AL54" s="102" t="e">
        <f>IF(AND(NOT(ISBLANK(Jumpoverwrite7)),AND(NOT(AK54),AND(AK$4:AK53))),($J54*$G54-LN(1+Jumpoverwrite7*AM$2))/$G54,_xll.qlInterpolationInterpolate(AK$3,$F54,TRUE))</f>
        <v>#NUM!</v>
      </c>
      <c r="AM54" s="107" t="str">
        <f>IF(AND(NOT(AK54),AND(AK$4:AK53)),MIN(EXP((AL54-$J54)*$G54),1),"")</f>
        <v/>
      </c>
      <c r="AO54" s="106" t="b">
        <f>IF(AND(NOT(AK54),AND(AK$4:AK53)),TRUE,AK54)</f>
        <v>0</v>
      </c>
      <c r="AP54" s="102" t="e">
        <f>IF(AND(NOT(ISBLANK(Jumpoverwrite8)),AND(NOT(AO54),AND(AO$4:AO53))),($J54*$G54-LN(1+Jumpoverwrite8*AQ$2))/$G54,_xll.qlInterpolationInterpolate(AO$3,$F54,TRUE))</f>
        <v>#NUM!</v>
      </c>
      <c r="AQ54" s="107" t="str">
        <f>IF(AND(NOT(AO54),AND(AO$4:AO53)),MIN(EXP((AP54-$J54)*$G54),1),"")</f>
        <v/>
      </c>
      <c r="AS54" s="106" t="b">
        <f>IF(AND(NOT(AO54),AND(AO$4:AO53)),TRUE,AO54)</f>
        <v>0</v>
      </c>
      <c r="AT54" s="102" t="e">
        <f>IF(AND(NOT(ISBLANK(Jumpoverwrite9)),AND(NOT(AS54),AND(AS$4:AS53))),($J54*$G54-LN(1+Jumpoverwrite9*AU$2))/$G54,_xll.qlInterpolationInterpolate(AS$3,$F54,TRUE))</f>
        <v>#NUM!</v>
      </c>
      <c r="AU54" s="107" t="str">
        <f>IF(AND(NOT(AS54),AND(AS$4:AS53)),MIN(EXP((AT54-$J54)*$G54),1),"")</f>
        <v/>
      </c>
      <c r="AW54" s="106" t="b">
        <f>IF(AND(NOT(AS54),AND(AS$4:AS53)),TRUE,AS54)</f>
        <v>0</v>
      </c>
      <c r="AX54" s="102" t="e">
        <f>IF(AND(NOT(ISBLANK(Jumpoverwrite10)),AND(NOT(AW54),AND(AW$4:AW53))),($J54*$G54-LN(1+Jumpoverwrite10*AY$2))/$G54,_xll.qlInterpolationInterpolate(AW$3,$F54,TRUE))</f>
        <v>#NUM!</v>
      </c>
      <c r="AY54" s="107" t="str">
        <f>IF(AND(NOT(AW54),AND(AW$4:AW53)),MIN(EXP((AX54-$J54)*$G54),1),"")</f>
        <v/>
      </c>
      <c r="BA54" s="106" t="b">
        <f>IF(AND(NOT(AW54),AND(AW$4:AW53)),TRUE,AW54)</f>
        <v>0</v>
      </c>
      <c r="BB54" s="102" t="e">
        <f>IF(AND(NOT(ISBLANK(Jumpoverwrite11)),AND(NOT(BA54),AND(BA$4:BA53))),($J54*$G54-LN(1+Jumpoverwrite11*BC$2))/$G54,_xll.qlInterpolationInterpolate(BA$3,$F54,TRUE))</f>
        <v>#NUM!</v>
      </c>
      <c r="BC54" s="107" t="str">
        <f>IF(AND(NOT(BA54),AND(BA$4:BA53)),MIN(EXP((BB54-$J54)*$G54),1),"")</f>
        <v/>
      </c>
      <c r="BE54" s="106" t="b">
        <f>IF(AND(NOT(BA54),AND(BA$4:BA53)),TRUE,BA54)</f>
        <v>0</v>
      </c>
      <c r="BF54" s="102" t="e">
        <f>IF(AND(NOT(ISBLANK(Jumpoverwrite12)),AND(NOT(BE54),AND(BE$4:BE53))),($J54*$G54-LN(1+Jumpoverwrite12*BG$2))/$G54,_xll.qlInterpolationInterpolate(BE$3,$F54,TRUE))</f>
        <v>#NUM!</v>
      </c>
      <c r="BG54" s="107" t="str">
        <f>IF(AND(NOT(BE54),AND(BE$4:BE53)),MIN(EXP((BF54-$J54)*$G54),1),"")</f>
        <v/>
      </c>
      <c r="BI54" s="106" t="b">
        <f t="shared" si="5"/>
        <v>0</v>
      </c>
      <c r="BJ54" s="102" t="e">
        <f>IF(AND(NOT(ISBLANK(jumpoverwrite13)),AND(NOT(BI54),AND(BI$4:BI53))),($J54*$G54-LN(1+jumpoverwrite13*BK$2))/$G54,_xll.qlInterpolationInterpolate(BI$3,$F54,TRUE))</f>
        <v>#NUM!</v>
      </c>
      <c r="BK54" s="107" t="str">
        <f>IF(AND(NOT(BI54),AND(BI$4:BI53)),MIN(EXP((BJ54-$J54)*$G54),1),"")</f>
        <v/>
      </c>
    </row>
    <row r="55" spans="1:63" x14ac:dyDescent="0.2">
      <c r="A55" s="94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0" t="e">
        <f t="shared" si="4"/>
        <v>#N/A</v>
      </c>
      <c r="G55" s="121" t="e">
        <f>_xll.qlDayCounterYearFraction(DayCounter,D54,D55)</f>
        <v>#NUM!</v>
      </c>
      <c r="I55" s="138" t="b">
        <f t="shared" si="2"/>
        <v>0</v>
      </c>
      <c r="J55" s="137" t="e">
        <v>#N/A</v>
      </c>
      <c r="K55" s="111" t="e">
        <f t="shared" si="3"/>
        <v>#VALUE!</v>
      </c>
      <c r="L55" s="100"/>
      <c r="M55" s="106" t="b">
        <f>IF(AND(NOT(I55),AND(I$4:I54)),TRUE,I55)</f>
        <v>0</v>
      </c>
      <c r="N55" s="102" t="e">
        <f>IF(AND(NOT(ISBLANK(Jumpoverwrite1)),AND(NOT(M55),AND(M$4:M54))),($J55*$G55-LN(1+Jumpoverwrite1*O$2))/$G55,_xll.qlInterpolationInterpolate(M$3,$F55,TRUE))</f>
        <v>#NUM!</v>
      </c>
      <c r="O55" s="107" t="str">
        <f>IF(AND(NOT(M55),AND(M$4:M54)),MIN(EXP((N55-$J55)*$G55),1),"")</f>
        <v/>
      </c>
      <c r="P55" s="109"/>
      <c r="Q55" s="106" t="b">
        <f>IF(AND(NOT(M55),AND(M$4:M54)),TRUE,M55)</f>
        <v>0</v>
      </c>
      <c r="R55" s="102" t="e">
        <f>IF(AND(NOT(ISBLANK(Jumpoverwrite2)),AND(NOT(Q55),AND(Q$4:Q54))),($J55*$G55-LN(1+Jumpoverwrite2*S$2))/$G55,_xll.qlInterpolationInterpolate(Q$3,$F55,TRUE))</f>
        <v>#NUM!</v>
      </c>
      <c r="S55" s="107" t="str">
        <f>IF(AND(NOT(Q55),AND(Q$4:Q54)),MIN(EXP((R55-$J55)*$G55),1),"")</f>
        <v/>
      </c>
      <c r="T55" s="109"/>
      <c r="U55" s="106" t="b">
        <f>IF(AND(NOT(Q55),AND(Q$4:Q54)),TRUE,Q55)</f>
        <v>0</v>
      </c>
      <c r="V55" s="102" t="e">
        <f>IF(AND(NOT(ISBLANK(Jumpoverwrite3)),AND(NOT(U55),AND(U$4:U54))),($J55*$G55-LN(1+Jumpoverwrite3*W$2))/$G55,_xll.qlInterpolationInterpolate(U$3,$F55,TRUE))</f>
        <v>#NUM!</v>
      </c>
      <c r="W55" s="107" t="str">
        <f>IF(AND(NOT(U55),AND(U$4:U54)),MIN(EXP((V55-$J55)*$G55),1),"")</f>
        <v/>
      </c>
      <c r="X55" s="109"/>
      <c r="Y55" s="106" t="b">
        <f>IF(AND(NOT(U55),AND(U$4:U54)),TRUE,U55)</f>
        <v>0</v>
      </c>
      <c r="Z55" s="102" t="e">
        <f>IF(AND(NOT(ISBLANK(Jumpoverwrite4)),AND(NOT(Y55),AND(Y$4:Y54))),($J55*$G55-LN(1+Jumpoverwrite4*AA$2))/$G55,_xll.qlInterpolationInterpolate(Y$3,$F55,TRUE))</f>
        <v>#NUM!</v>
      </c>
      <c r="AA55" s="107" t="str">
        <f>IF(AND(NOT(Y55),AND(Y$4:Y54)),MIN(EXP((Z55-$J55)*$G55),1),"")</f>
        <v/>
      </c>
      <c r="AB55" s="109"/>
      <c r="AC55" s="106" t="b">
        <f>IF(AND(NOT(Y55),AND(Y$4:Y54)),TRUE,Y55)</f>
        <v>0</v>
      </c>
      <c r="AD55" s="102" t="e">
        <f>IF(AND(NOT(ISBLANK(Jumpoverwrite5)),AND(NOT(AC55),AND(AC$4:AC54))),($J55*$G55-LN(1+Jumpoverwrite5*AE$2))/$G55,_xll.qlInterpolationInterpolate(AC$3,$F55,TRUE))</f>
        <v>#NUM!</v>
      </c>
      <c r="AE55" s="107" t="str">
        <f>IF(AND(NOT(AC55),AND(AC$4:AC54)),MIN(EXP((AD55-$J55)*$G55),1),"")</f>
        <v/>
      </c>
      <c r="AF55" s="109"/>
      <c r="AG55" s="106" t="b">
        <f>IF(AND(NOT(AC55),AND(AC$4:AC54)),TRUE,AC55)</f>
        <v>0</v>
      </c>
      <c r="AH55" s="102" t="e">
        <f>IF(AND(NOT(ISBLANK(Jumpoverwrite6)),AND(NOT(AG55),AND(AG$4:AG54))),($J55*$G55-LN(1+Jumpoverwrite6*AI$2))/$G55,_xll.qlInterpolationInterpolate(AG$3,$F55,TRUE))</f>
        <v>#NUM!</v>
      </c>
      <c r="AI55" s="107" t="str">
        <f>IF(AND(NOT(AG55),AND(AG$4:AG54)),MIN(EXP((AH55-$J55)*$G55),1),"")</f>
        <v/>
      </c>
      <c r="AJ55" s="109"/>
      <c r="AK55" s="106" t="b">
        <f>IF(AND(NOT(AG55),AND(AG$4:AG54)),TRUE,AG55)</f>
        <v>0</v>
      </c>
      <c r="AL55" s="102" t="e">
        <f>IF(AND(NOT(ISBLANK(Jumpoverwrite7)),AND(NOT(AK55),AND(AK$4:AK54))),($J55*$G55-LN(1+Jumpoverwrite7*AM$2))/$G55,_xll.qlInterpolationInterpolate(AK$3,$F55,TRUE))</f>
        <v>#NUM!</v>
      </c>
      <c r="AM55" s="107" t="str">
        <f>IF(AND(NOT(AK55),AND(AK$4:AK54)),MIN(EXP((AL55-$J55)*$G55),1),"")</f>
        <v/>
      </c>
      <c r="AO55" s="106" t="b">
        <f>IF(AND(NOT(AK55),AND(AK$4:AK54)),TRUE,AK55)</f>
        <v>0</v>
      </c>
      <c r="AP55" s="102" t="e">
        <f>IF(AND(NOT(ISBLANK(Jumpoverwrite8)),AND(NOT(AO55),AND(AO$4:AO54))),($J55*$G55-LN(1+Jumpoverwrite8*AQ$2))/$G55,_xll.qlInterpolationInterpolate(AO$3,$F55,TRUE))</f>
        <v>#NUM!</v>
      </c>
      <c r="AQ55" s="107" t="str">
        <f>IF(AND(NOT(AO55),AND(AO$4:AO54)),MIN(EXP((AP55-$J55)*$G55),1),"")</f>
        <v/>
      </c>
      <c r="AS55" s="106" t="b">
        <f>IF(AND(NOT(AO55),AND(AO$4:AO54)),TRUE,AO55)</f>
        <v>0</v>
      </c>
      <c r="AT55" s="102" t="e">
        <f>IF(AND(NOT(ISBLANK(Jumpoverwrite9)),AND(NOT(AS55),AND(AS$4:AS54))),($J55*$G55-LN(1+Jumpoverwrite9*AU$2))/$G55,_xll.qlInterpolationInterpolate(AS$3,$F55,TRUE))</f>
        <v>#NUM!</v>
      </c>
      <c r="AU55" s="107" t="str">
        <f>IF(AND(NOT(AS55),AND(AS$4:AS54)),MIN(EXP((AT55-$J55)*$G55),1),"")</f>
        <v/>
      </c>
      <c r="AW55" s="106" t="b">
        <f>IF(AND(NOT(AS55),AND(AS$4:AS54)),TRUE,AS55)</f>
        <v>0</v>
      </c>
      <c r="AX55" s="102" t="e">
        <f>IF(AND(NOT(ISBLANK(Jumpoverwrite10)),AND(NOT(AW55),AND(AW$4:AW54))),($J55*$G55-LN(1+Jumpoverwrite10*AY$2))/$G55,_xll.qlInterpolationInterpolate(AW$3,$F55,TRUE))</f>
        <v>#NUM!</v>
      </c>
      <c r="AY55" s="107" t="str">
        <f>IF(AND(NOT(AW55),AND(AW$4:AW54)),MIN(EXP((AX55-$J55)*$G55),1),"")</f>
        <v/>
      </c>
      <c r="BA55" s="106" t="b">
        <f>IF(AND(NOT(AW55),AND(AW$4:AW54)),TRUE,AW55)</f>
        <v>0</v>
      </c>
      <c r="BB55" s="102" t="e">
        <f>IF(AND(NOT(ISBLANK(Jumpoverwrite11)),AND(NOT(BA55),AND(BA$4:BA54))),($J55*$G55-LN(1+Jumpoverwrite11*BC$2))/$G55,_xll.qlInterpolationInterpolate(BA$3,$F55,TRUE))</f>
        <v>#NUM!</v>
      </c>
      <c r="BC55" s="107" t="str">
        <f>IF(AND(NOT(BA55),AND(BA$4:BA54)),MIN(EXP((BB55-$J55)*$G55),1),"")</f>
        <v/>
      </c>
      <c r="BE55" s="106" t="b">
        <f>IF(AND(NOT(BA55),AND(BA$4:BA54)),TRUE,BA55)</f>
        <v>0</v>
      </c>
      <c r="BF55" s="102" t="e">
        <f>IF(AND(NOT(ISBLANK(Jumpoverwrite12)),AND(NOT(BE55),AND(BE$4:BE54))),($J55*$G55-LN(1+Jumpoverwrite12*BG$2))/$G55,_xll.qlInterpolationInterpolate(BE$3,$F55,TRUE))</f>
        <v>#NUM!</v>
      </c>
      <c r="BG55" s="107" t="str">
        <f>IF(AND(NOT(BE55),AND(BE$4:BE54)),MIN(EXP((BF55-$J55)*$G55),1),"")</f>
        <v/>
      </c>
      <c r="BI55" s="106" t="b">
        <f t="shared" si="5"/>
        <v>0</v>
      </c>
      <c r="BJ55" s="102" t="e">
        <f>IF(AND(NOT(ISBLANK(jumpoverwrite13)),AND(NOT(BI55),AND(BI$4:BI54))),($J55*$G55-LN(1+jumpoverwrite13*BK$2))/$G55,_xll.qlInterpolationInterpolate(BI$3,$F55,TRUE))</f>
        <v>#NUM!</v>
      </c>
      <c r="BK55" s="107" t="str">
        <f>IF(AND(NOT(BI55),AND(BI$4:BI54)),MIN(EXP((BJ55-$J55)*$G55),1),"")</f>
        <v/>
      </c>
    </row>
    <row r="56" spans="1:63" x14ac:dyDescent="0.2">
      <c r="A56" s="94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0" t="e">
        <f t="shared" si="4"/>
        <v>#N/A</v>
      </c>
      <c r="G56" s="121" t="e">
        <f>_xll.qlDayCounterYearFraction(DayCounter,D55,D56)</f>
        <v>#NUM!</v>
      </c>
      <c r="I56" s="138" t="b">
        <f t="shared" si="2"/>
        <v>0</v>
      </c>
      <c r="J56" s="137" t="e">
        <v>#N/A</v>
      </c>
      <c r="K56" s="111" t="e">
        <f t="shared" si="3"/>
        <v>#VALUE!</v>
      </c>
      <c r="L56" s="100"/>
      <c r="M56" s="106" t="b">
        <f>IF(AND(NOT(I56),AND(I$4:I55)),TRUE,I56)</f>
        <v>0</v>
      </c>
      <c r="N56" s="102" t="e">
        <f>IF(AND(NOT(ISBLANK(Jumpoverwrite1)),AND(NOT(M56),AND(M$4:M55))),($J56*$G56-LN(1+Jumpoverwrite1*O$2))/$G56,_xll.qlInterpolationInterpolate(M$3,$F56,TRUE))</f>
        <v>#NUM!</v>
      </c>
      <c r="O56" s="107" t="str">
        <f>IF(AND(NOT(M56),AND(M$4:M55)),MIN(EXP((N56-$J56)*$G56),1),"")</f>
        <v/>
      </c>
      <c r="P56" s="109"/>
      <c r="Q56" s="106" t="b">
        <f>IF(AND(NOT(M56),AND(M$4:M55)),TRUE,M56)</f>
        <v>0</v>
      </c>
      <c r="R56" s="102" t="e">
        <f>IF(AND(NOT(ISBLANK(Jumpoverwrite2)),AND(NOT(Q56),AND(Q$4:Q55))),($J56*$G56-LN(1+Jumpoverwrite2*S$2))/$G56,_xll.qlInterpolationInterpolate(Q$3,$F56,TRUE))</f>
        <v>#NUM!</v>
      </c>
      <c r="S56" s="107" t="str">
        <f>IF(AND(NOT(Q56),AND(Q$4:Q55)),MIN(EXP((R56-$J56)*$G56),1),"")</f>
        <v/>
      </c>
      <c r="T56" s="109"/>
      <c r="U56" s="106" t="b">
        <f>IF(AND(NOT(Q56),AND(Q$4:Q55)),TRUE,Q56)</f>
        <v>0</v>
      </c>
      <c r="V56" s="102" t="e">
        <f>IF(AND(NOT(ISBLANK(Jumpoverwrite3)),AND(NOT(U56),AND(U$4:U55))),($J56*$G56-LN(1+Jumpoverwrite3*W$2))/$G56,_xll.qlInterpolationInterpolate(U$3,$F56,TRUE))</f>
        <v>#NUM!</v>
      </c>
      <c r="W56" s="107" t="str">
        <f>IF(AND(NOT(U56),AND(U$4:U55)),MIN(EXP((V56-$J56)*$G56),1),"")</f>
        <v/>
      </c>
      <c r="X56" s="109"/>
      <c r="Y56" s="106" t="b">
        <f>IF(AND(NOT(U56),AND(U$4:U55)),TRUE,U56)</f>
        <v>0</v>
      </c>
      <c r="Z56" s="102" t="e">
        <f>IF(AND(NOT(ISBLANK(Jumpoverwrite4)),AND(NOT(Y56),AND(Y$4:Y55))),($J56*$G56-LN(1+Jumpoverwrite4*AA$2))/$G56,_xll.qlInterpolationInterpolate(Y$3,$F56,TRUE))</f>
        <v>#NUM!</v>
      </c>
      <c r="AA56" s="107" t="str">
        <f>IF(AND(NOT(Y56),AND(Y$4:Y55)),MIN(EXP((Z56-$J56)*$G56),1),"")</f>
        <v/>
      </c>
      <c r="AB56" s="109"/>
      <c r="AC56" s="106" t="b">
        <f>IF(AND(NOT(Y56),AND(Y$4:Y55)),TRUE,Y56)</f>
        <v>0</v>
      </c>
      <c r="AD56" s="102" t="e">
        <f>IF(AND(NOT(ISBLANK(Jumpoverwrite5)),AND(NOT(AC56),AND(AC$4:AC55))),($J56*$G56-LN(1+Jumpoverwrite5*AE$2))/$G56,_xll.qlInterpolationInterpolate(AC$3,$F56,TRUE))</f>
        <v>#NUM!</v>
      </c>
      <c r="AE56" s="107" t="str">
        <f>IF(AND(NOT(AC56),AND(AC$4:AC55)),MIN(EXP((AD56-$J56)*$G56),1),"")</f>
        <v/>
      </c>
      <c r="AF56" s="109"/>
      <c r="AG56" s="106" t="b">
        <f>IF(AND(NOT(AC56),AND(AC$4:AC55)),TRUE,AC56)</f>
        <v>0</v>
      </c>
      <c r="AH56" s="102" t="e">
        <f>IF(AND(NOT(ISBLANK(Jumpoverwrite6)),AND(NOT(AG56),AND(AG$4:AG55))),($J56*$G56-LN(1+Jumpoverwrite6*AI$2))/$G56,_xll.qlInterpolationInterpolate(AG$3,$F56,TRUE))</f>
        <v>#NUM!</v>
      </c>
      <c r="AI56" s="107" t="str">
        <f>IF(AND(NOT(AG56),AND(AG$4:AG55)),MIN(EXP((AH56-$J56)*$G56),1),"")</f>
        <v/>
      </c>
      <c r="AJ56" s="109"/>
      <c r="AK56" s="106" t="b">
        <f>IF(AND(NOT(AG56),AND(AG$4:AG55)),TRUE,AG56)</f>
        <v>0</v>
      </c>
      <c r="AL56" s="102" t="e">
        <f>IF(AND(NOT(ISBLANK(Jumpoverwrite7)),AND(NOT(AK56),AND(AK$4:AK55))),($J56*$G56-LN(1+Jumpoverwrite7*AM$2))/$G56,_xll.qlInterpolationInterpolate(AK$3,$F56,TRUE))</f>
        <v>#NUM!</v>
      </c>
      <c r="AM56" s="107" t="str">
        <f>IF(AND(NOT(AK56),AND(AK$4:AK55)),MIN(EXP((AL56-$J56)*$G56),1),"")</f>
        <v/>
      </c>
      <c r="AO56" s="106" t="b">
        <f>IF(AND(NOT(AK56),AND(AK$4:AK55)),TRUE,AK56)</f>
        <v>0</v>
      </c>
      <c r="AP56" s="102" t="e">
        <f>IF(AND(NOT(ISBLANK(Jumpoverwrite8)),AND(NOT(AO56),AND(AO$4:AO55))),($J56*$G56-LN(1+Jumpoverwrite8*AQ$2))/$G56,_xll.qlInterpolationInterpolate(AO$3,$F56,TRUE))</f>
        <v>#NUM!</v>
      </c>
      <c r="AQ56" s="107" t="str">
        <f>IF(AND(NOT(AO56),AND(AO$4:AO55)),MIN(EXP((AP56-$J56)*$G56),1),"")</f>
        <v/>
      </c>
      <c r="AS56" s="106" t="b">
        <f>IF(AND(NOT(AO56),AND(AO$4:AO55)),TRUE,AO56)</f>
        <v>0</v>
      </c>
      <c r="AT56" s="102" t="e">
        <f>IF(AND(NOT(ISBLANK(Jumpoverwrite9)),AND(NOT(AS56),AND(AS$4:AS55))),($J56*$G56-LN(1+Jumpoverwrite9*AU$2))/$G56,_xll.qlInterpolationInterpolate(AS$3,$F56,TRUE))</f>
        <v>#NUM!</v>
      </c>
      <c r="AU56" s="107" t="str">
        <f>IF(AND(NOT(AS56),AND(AS$4:AS55)),MIN(EXP((AT56-$J56)*$G56),1),"")</f>
        <v/>
      </c>
      <c r="AW56" s="106" t="b">
        <f>IF(AND(NOT(AS56),AND(AS$4:AS55)),TRUE,AS56)</f>
        <v>0</v>
      </c>
      <c r="AX56" s="102" t="e">
        <f>IF(AND(NOT(ISBLANK(Jumpoverwrite10)),AND(NOT(AW56),AND(AW$4:AW55))),($J56*$G56-LN(1+Jumpoverwrite10*AY$2))/$G56,_xll.qlInterpolationInterpolate(AW$3,$F56,TRUE))</f>
        <v>#NUM!</v>
      </c>
      <c r="AY56" s="107" t="str">
        <f>IF(AND(NOT(AW56),AND(AW$4:AW55)),MIN(EXP((AX56-$J56)*$G56),1),"")</f>
        <v/>
      </c>
      <c r="BA56" s="106" t="b">
        <f>IF(AND(NOT(AW56),AND(AW$4:AW55)),TRUE,AW56)</f>
        <v>0</v>
      </c>
      <c r="BB56" s="102" t="e">
        <f>IF(AND(NOT(ISBLANK(Jumpoverwrite11)),AND(NOT(BA56),AND(BA$4:BA55))),($J56*$G56-LN(1+Jumpoverwrite11*BC$2))/$G56,_xll.qlInterpolationInterpolate(BA$3,$F56,TRUE))</f>
        <v>#NUM!</v>
      </c>
      <c r="BC56" s="107" t="str">
        <f>IF(AND(NOT(BA56),AND(BA$4:BA55)),MIN(EXP((BB56-$J56)*$G56),1),"")</f>
        <v/>
      </c>
      <c r="BE56" s="106" t="b">
        <f>IF(AND(NOT(BA56),AND(BA$4:BA55)),TRUE,BA56)</f>
        <v>0</v>
      </c>
      <c r="BF56" s="102" t="e">
        <f>IF(AND(NOT(ISBLANK(Jumpoverwrite12)),AND(NOT(BE56),AND(BE$4:BE55))),($J56*$G56-LN(1+Jumpoverwrite12*BG$2))/$G56,_xll.qlInterpolationInterpolate(BE$3,$F56,TRUE))</f>
        <v>#NUM!</v>
      </c>
      <c r="BG56" s="107" t="str">
        <f>IF(AND(NOT(BE56),AND(BE$4:BE55)),MIN(EXP((BF56-$J56)*$G56),1),"")</f>
        <v/>
      </c>
      <c r="BI56" s="106" t="b">
        <f t="shared" si="5"/>
        <v>0</v>
      </c>
      <c r="BJ56" s="102" t="e">
        <f>IF(AND(NOT(ISBLANK(jumpoverwrite13)),AND(NOT(BI56),AND(BI$4:BI55))),($J56*$G56-LN(1+jumpoverwrite13*BK$2))/$G56,_xll.qlInterpolationInterpolate(BI$3,$F56,TRUE))</f>
        <v>#NUM!</v>
      </c>
      <c r="BK56" s="107" t="str">
        <f>IF(AND(NOT(BI56),AND(BI$4:BI55)),MIN(EXP((BJ56-$J56)*$G56),1),"")</f>
        <v/>
      </c>
    </row>
    <row r="57" spans="1:63" x14ac:dyDescent="0.2">
      <c r="A57" s="94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0" t="e">
        <f t="shared" si="4"/>
        <v>#N/A</v>
      </c>
      <c r="G57" s="121" t="e">
        <f>_xll.qlDayCounterYearFraction(DayCounter,D56,D57)</f>
        <v>#NUM!</v>
      </c>
      <c r="I57" s="138" t="b">
        <f t="shared" si="2"/>
        <v>0</v>
      </c>
      <c r="J57" s="137" t="e">
        <v>#N/A</v>
      </c>
      <c r="K57" s="111" t="e">
        <f t="shared" si="3"/>
        <v>#VALUE!</v>
      </c>
      <c r="L57" s="100"/>
      <c r="M57" s="106" t="b">
        <f>IF(AND(NOT(I57),AND(I$4:I56)),TRUE,I57)</f>
        <v>0</v>
      </c>
      <c r="N57" s="102" t="e">
        <f>IF(AND(NOT(ISBLANK(Jumpoverwrite1)),AND(NOT(M57),AND(M$4:M56))),($J57*$G57-LN(1+Jumpoverwrite1*O$2))/$G57,_xll.qlInterpolationInterpolate(M$3,$F57,TRUE))</f>
        <v>#NUM!</v>
      </c>
      <c r="O57" s="107" t="str">
        <f>IF(AND(NOT(M57),AND(M$4:M56)),MIN(EXP((N57-$J57)*$G57),1),"")</f>
        <v/>
      </c>
      <c r="P57" s="109"/>
      <c r="Q57" s="106" t="b">
        <f>IF(AND(NOT(M57),AND(M$4:M56)),TRUE,M57)</f>
        <v>0</v>
      </c>
      <c r="R57" s="102" t="e">
        <f>IF(AND(NOT(ISBLANK(Jumpoverwrite2)),AND(NOT(Q57),AND(Q$4:Q56))),($J57*$G57-LN(1+Jumpoverwrite2*S$2))/$G57,_xll.qlInterpolationInterpolate(Q$3,$F57,TRUE))</f>
        <v>#NUM!</v>
      </c>
      <c r="S57" s="107" t="str">
        <f>IF(AND(NOT(Q57),AND(Q$4:Q56)),MIN(EXP((R57-$J57)*$G57),1),"")</f>
        <v/>
      </c>
      <c r="T57" s="109"/>
      <c r="U57" s="106" t="b">
        <f>IF(AND(NOT(Q57),AND(Q$4:Q56)),TRUE,Q57)</f>
        <v>0</v>
      </c>
      <c r="V57" s="102" t="e">
        <f>IF(AND(NOT(ISBLANK(Jumpoverwrite3)),AND(NOT(U57),AND(U$4:U56))),($J57*$G57-LN(1+Jumpoverwrite3*W$2))/$G57,_xll.qlInterpolationInterpolate(U$3,$F57,TRUE))</f>
        <v>#NUM!</v>
      </c>
      <c r="W57" s="107" t="str">
        <f>IF(AND(NOT(U57),AND(U$4:U56)),MIN(EXP((V57-$J57)*$G57),1),"")</f>
        <v/>
      </c>
      <c r="X57" s="109"/>
      <c r="Y57" s="106" t="b">
        <f>IF(AND(NOT(U57),AND(U$4:U56)),TRUE,U57)</f>
        <v>0</v>
      </c>
      <c r="Z57" s="102" t="e">
        <f>IF(AND(NOT(ISBLANK(Jumpoverwrite4)),AND(NOT(Y57),AND(Y$4:Y56))),($J57*$G57-LN(1+Jumpoverwrite4*AA$2))/$G57,_xll.qlInterpolationInterpolate(Y$3,$F57,TRUE))</f>
        <v>#NUM!</v>
      </c>
      <c r="AA57" s="107" t="str">
        <f>IF(AND(NOT(Y57),AND(Y$4:Y56)),MIN(EXP((Z57-$J57)*$G57),1),"")</f>
        <v/>
      </c>
      <c r="AB57" s="109"/>
      <c r="AC57" s="106" t="b">
        <f>IF(AND(NOT(Y57),AND(Y$4:Y56)),TRUE,Y57)</f>
        <v>0</v>
      </c>
      <c r="AD57" s="102" t="e">
        <f>IF(AND(NOT(ISBLANK(Jumpoverwrite5)),AND(NOT(AC57),AND(AC$4:AC56))),($J57*$G57-LN(1+Jumpoverwrite5*AE$2))/$G57,_xll.qlInterpolationInterpolate(AC$3,$F57,TRUE))</f>
        <v>#NUM!</v>
      </c>
      <c r="AE57" s="107" t="str">
        <f>IF(AND(NOT(AC57),AND(AC$4:AC56)),MIN(EXP((AD57-$J57)*$G57),1),"")</f>
        <v/>
      </c>
      <c r="AF57" s="109"/>
      <c r="AG57" s="106" t="b">
        <f>IF(AND(NOT(AC57),AND(AC$4:AC56)),TRUE,AC57)</f>
        <v>0</v>
      </c>
      <c r="AH57" s="102" t="e">
        <f>IF(AND(NOT(ISBLANK(Jumpoverwrite6)),AND(NOT(AG57),AND(AG$4:AG56))),($J57*$G57-LN(1+Jumpoverwrite6*AI$2))/$G57,_xll.qlInterpolationInterpolate(AG$3,$F57,TRUE))</f>
        <v>#NUM!</v>
      </c>
      <c r="AI57" s="107" t="str">
        <f>IF(AND(NOT(AG57),AND(AG$4:AG56)),MIN(EXP((AH57-$J57)*$G57),1),"")</f>
        <v/>
      </c>
      <c r="AJ57" s="109"/>
      <c r="AK57" s="106" t="b">
        <f>IF(AND(NOT(AG57),AND(AG$4:AG56)),TRUE,AG57)</f>
        <v>0</v>
      </c>
      <c r="AL57" s="102" t="e">
        <f>IF(AND(NOT(ISBLANK(Jumpoverwrite7)),AND(NOT(AK57),AND(AK$4:AK56))),($J57*$G57-LN(1+Jumpoverwrite7*AM$2))/$G57,_xll.qlInterpolationInterpolate(AK$3,$F57,TRUE))</f>
        <v>#NUM!</v>
      </c>
      <c r="AM57" s="107" t="str">
        <f>IF(AND(NOT(AK57),AND(AK$4:AK56)),MIN(EXP((AL57-$J57)*$G57),1),"")</f>
        <v/>
      </c>
      <c r="AO57" s="106" t="b">
        <f>IF(AND(NOT(AK57),AND(AK$4:AK56)),TRUE,AK57)</f>
        <v>0</v>
      </c>
      <c r="AP57" s="102" t="e">
        <f>IF(AND(NOT(ISBLANK(Jumpoverwrite8)),AND(NOT(AO57),AND(AO$4:AO56))),($J57*$G57-LN(1+Jumpoverwrite8*AQ$2))/$G57,_xll.qlInterpolationInterpolate(AO$3,$F57,TRUE))</f>
        <v>#NUM!</v>
      </c>
      <c r="AQ57" s="107" t="str">
        <f>IF(AND(NOT(AO57),AND(AO$4:AO56)),MIN(EXP((AP57-$J57)*$G57),1),"")</f>
        <v/>
      </c>
      <c r="AS57" s="106" t="b">
        <f>IF(AND(NOT(AO57),AND(AO$4:AO56)),TRUE,AO57)</f>
        <v>0</v>
      </c>
      <c r="AT57" s="102" t="e">
        <f>IF(AND(NOT(ISBLANK(Jumpoverwrite9)),AND(NOT(AS57),AND(AS$4:AS56))),($J57*$G57-LN(1+Jumpoverwrite9*AU$2))/$G57,_xll.qlInterpolationInterpolate(AS$3,$F57,TRUE))</f>
        <v>#NUM!</v>
      </c>
      <c r="AU57" s="107" t="str">
        <f>IF(AND(NOT(AS57),AND(AS$4:AS56)),MIN(EXP((AT57-$J57)*$G57),1),"")</f>
        <v/>
      </c>
      <c r="AW57" s="106" t="b">
        <f>IF(AND(NOT(AS57),AND(AS$4:AS56)),TRUE,AS57)</f>
        <v>0</v>
      </c>
      <c r="AX57" s="102" t="e">
        <f>IF(AND(NOT(ISBLANK(Jumpoverwrite10)),AND(NOT(AW57),AND(AW$4:AW56))),($J57*$G57-LN(1+Jumpoverwrite10*AY$2))/$G57,_xll.qlInterpolationInterpolate(AW$3,$F57,TRUE))</f>
        <v>#NUM!</v>
      </c>
      <c r="AY57" s="107" t="str">
        <f>IF(AND(NOT(AW57),AND(AW$4:AW56)),MIN(EXP((AX57-$J57)*$G57),1),"")</f>
        <v/>
      </c>
      <c r="BA57" s="106" t="b">
        <f>IF(AND(NOT(AW57),AND(AW$4:AW56)),TRUE,AW57)</f>
        <v>0</v>
      </c>
      <c r="BB57" s="102" t="e">
        <f>IF(AND(NOT(ISBLANK(Jumpoverwrite11)),AND(NOT(BA57),AND(BA$4:BA56))),($J57*$G57-LN(1+Jumpoverwrite11*BC$2))/$G57,_xll.qlInterpolationInterpolate(BA$3,$F57,TRUE))</f>
        <v>#NUM!</v>
      </c>
      <c r="BC57" s="107" t="str">
        <f>IF(AND(NOT(BA57),AND(BA$4:BA56)),MIN(EXP((BB57-$J57)*$G57),1),"")</f>
        <v/>
      </c>
      <c r="BE57" s="106" t="b">
        <f>IF(AND(NOT(BA57),AND(BA$4:BA56)),TRUE,BA57)</f>
        <v>0</v>
      </c>
      <c r="BF57" s="102" t="e">
        <f>IF(AND(NOT(ISBLANK(Jumpoverwrite12)),AND(NOT(BE57),AND(BE$4:BE56))),($J57*$G57-LN(1+Jumpoverwrite12*BG$2))/$G57,_xll.qlInterpolationInterpolate(BE$3,$F57,TRUE))</f>
        <v>#NUM!</v>
      </c>
      <c r="BG57" s="107" t="str">
        <f>IF(AND(NOT(BE57),AND(BE$4:BE56)),MIN(EXP((BF57-$J57)*$G57),1),"")</f>
        <v/>
      </c>
      <c r="BI57" s="106" t="b">
        <f t="shared" si="5"/>
        <v>0</v>
      </c>
      <c r="BJ57" s="102" t="e">
        <f>IF(AND(NOT(ISBLANK(jumpoverwrite13)),AND(NOT(BI57),AND(BI$4:BI56))),($J57*$G57-LN(1+jumpoverwrite13*BK$2))/$G57,_xll.qlInterpolationInterpolate(BI$3,$F57,TRUE))</f>
        <v>#NUM!</v>
      </c>
      <c r="BK57" s="107" t="str">
        <f>IF(AND(NOT(BI57),AND(BI$4:BI56)),MIN(EXP((BJ57-$J57)*$G57),1),"")</f>
        <v/>
      </c>
    </row>
    <row r="58" spans="1:63" x14ac:dyDescent="0.2">
      <c r="A58" s="94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0" t="e">
        <f t="shared" si="4"/>
        <v>#N/A</v>
      </c>
      <c r="G58" s="121" t="e">
        <f>_xll.qlDayCounterYearFraction(DayCounter,D57,D58)</f>
        <v>#NUM!</v>
      </c>
      <c r="I58" s="138" t="b">
        <f t="shared" si="2"/>
        <v>0</v>
      </c>
      <c r="J58" s="137" t="e">
        <v>#N/A</v>
      </c>
      <c r="K58" s="111" t="e">
        <f t="shared" si="3"/>
        <v>#VALUE!</v>
      </c>
      <c r="L58" s="100"/>
      <c r="M58" s="106" t="b">
        <f>IF(AND(NOT(I58),AND(I$4:I57)),TRUE,I58)</f>
        <v>0</v>
      </c>
      <c r="N58" s="102" t="e">
        <f>IF(AND(NOT(ISBLANK(Jumpoverwrite1)),AND(NOT(M58),AND(M$4:M57))),($J58*$G58-LN(1+Jumpoverwrite1*O$2))/$G58,_xll.qlInterpolationInterpolate(M$3,$F58,TRUE))</f>
        <v>#NUM!</v>
      </c>
      <c r="O58" s="107" t="str">
        <f>IF(AND(NOT(M58),AND(M$4:M57)),MIN(EXP((N58-$J58)*$G58),1),"")</f>
        <v/>
      </c>
      <c r="P58" s="109"/>
      <c r="Q58" s="106" t="b">
        <f>IF(AND(NOT(M58),AND(M$4:M57)),TRUE,M58)</f>
        <v>0</v>
      </c>
      <c r="R58" s="102" t="e">
        <f>IF(AND(NOT(ISBLANK(Jumpoverwrite2)),AND(NOT(Q58),AND(Q$4:Q57))),($J58*$G58-LN(1+Jumpoverwrite2*S$2))/$G58,_xll.qlInterpolationInterpolate(Q$3,$F58,TRUE))</f>
        <v>#NUM!</v>
      </c>
      <c r="S58" s="107" t="str">
        <f>IF(AND(NOT(Q58),AND(Q$4:Q57)),MIN(EXP((R58-$J58)*$G58),1),"")</f>
        <v/>
      </c>
      <c r="T58" s="109"/>
      <c r="U58" s="106" t="b">
        <f>IF(AND(NOT(Q58),AND(Q$4:Q57)),TRUE,Q58)</f>
        <v>0</v>
      </c>
      <c r="V58" s="102" t="e">
        <f>IF(AND(NOT(ISBLANK(Jumpoverwrite3)),AND(NOT(U58),AND(U$4:U57))),($J58*$G58-LN(1+Jumpoverwrite3*W$2))/$G58,_xll.qlInterpolationInterpolate(U$3,$F58,TRUE))</f>
        <v>#NUM!</v>
      </c>
      <c r="W58" s="107" t="str">
        <f>IF(AND(NOT(U58),AND(U$4:U57)),MIN(EXP((V58-$J58)*$G58),1),"")</f>
        <v/>
      </c>
      <c r="X58" s="109"/>
      <c r="Y58" s="106" t="b">
        <f>IF(AND(NOT(U58),AND(U$4:U57)),TRUE,U58)</f>
        <v>0</v>
      </c>
      <c r="Z58" s="102" t="e">
        <f>IF(AND(NOT(ISBLANK(Jumpoverwrite4)),AND(NOT(Y58),AND(Y$4:Y57))),($J58*$G58-LN(1+Jumpoverwrite4*AA$2))/$G58,_xll.qlInterpolationInterpolate(Y$3,$F58,TRUE))</f>
        <v>#NUM!</v>
      </c>
      <c r="AA58" s="107" t="str">
        <f>IF(AND(NOT(Y58),AND(Y$4:Y57)),MIN(EXP((Z58-$J58)*$G58),1),"")</f>
        <v/>
      </c>
      <c r="AB58" s="109"/>
      <c r="AC58" s="106" t="b">
        <f>IF(AND(NOT(Y58),AND(Y$4:Y57)),TRUE,Y58)</f>
        <v>0</v>
      </c>
      <c r="AD58" s="102" t="e">
        <f>IF(AND(NOT(ISBLANK(Jumpoverwrite5)),AND(NOT(AC58),AND(AC$4:AC57))),($J58*$G58-LN(1+Jumpoverwrite5*AE$2))/$G58,_xll.qlInterpolationInterpolate(AC$3,$F58,TRUE))</f>
        <v>#NUM!</v>
      </c>
      <c r="AE58" s="107" t="str">
        <f>IF(AND(NOT(AC58),AND(AC$4:AC57)),MIN(EXP((AD58-$J58)*$G58),1),"")</f>
        <v/>
      </c>
      <c r="AF58" s="109"/>
      <c r="AG58" s="106" t="b">
        <f>IF(AND(NOT(AC58),AND(AC$4:AC57)),TRUE,AC58)</f>
        <v>0</v>
      </c>
      <c r="AH58" s="102" t="e">
        <f>IF(AND(NOT(ISBLANK(Jumpoverwrite6)),AND(NOT(AG58),AND(AG$4:AG57))),($J58*$G58-LN(1+Jumpoverwrite6*AI$2))/$G58,_xll.qlInterpolationInterpolate(AG$3,$F58,TRUE))</f>
        <v>#NUM!</v>
      </c>
      <c r="AI58" s="107" t="str">
        <f>IF(AND(NOT(AG58),AND(AG$4:AG57)),MIN(EXP((AH58-$J58)*$G58),1),"")</f>
        <v/>
      </c>
      <c r="AJ58" s="109"/>
      <c r="AK58" s="106" t="b">
        <f>IF(AND(NOT(AG58),AND(AG$4:AG57)),TRUE,AG58)</f>
        <v>0</v>
      </c>
      <c r="AL58" s="102" t="e">
        <f>IF(AND(NOT(ISBLANK(Jumpoverwrite7)),AND(NOT(AK58),AND(AK$4:AK57))),($J58*$G58-LN(1+Jumpoverwrite7*AM$2))/$G58,_xll.qlInterpolationInterpolate(AK$3,$F58,TRUE))</f>
        <v>#NUM!</v>
      </c>
      <c r="AM58" s="107" t="str">
        <f>IF(AND(NOT(AK58),AND(AK$4:AK57)),MIN(EXP((AL58-$J58)*$G58),1),"")</f>
        <v/>
      </c>
      <c r="AO58" s="106" t="b">
        <f>IF(AND(NOT(AK58),AND(AK$4:AK57)),TRUE,AK58)</f>
        <v>0</v>
      </c>
      <c r="AP58" s="102" t="e">
        <f>IF(AND(NOT(ISBLANK(Jumpoverwrite8)),AND(NOT(AO58),AND(AO$4:AO57))),($J58*$G58-LN(1+Jumpoverwrite8*AQ$2))/$G58,_xll.qlInterpolationInterpolate(AO$3,$F58,TRUE))</f>
        <v>#NUM!</v>
      </c>
      <c r="AQ58" s="107" t="str">
        <f>IF(AND(NOT(AO58),AND(AO$4:AO57)),MIN(EXP((AP58-$J58)*$G58),1),"")</f>
        <v/>
      </c>
      <c r="AS58" s="106" t="b">
        <f>IF(AND(NOT(AO58),AND(AO$4:AO57)),TRUE,AO58)</f>
        <v>0</v>
      </c>
      <c r="AT58" s="102" t="e">
        <f>IF(AND(NOT(ISBLANK(Jumpoverwrite9)),AND(NOT(AS58),AND(AS$4:AS57))),($J58*$G58-LN(1+Jumpoverwrite9*AU$2))/$G58,_xll.qlInterpolationInterpolate(AS$3,$F58,TRUE))</f>
        <v>#NUM!</v>
      </c>
      <c r="AU58" s="107" t="str">
        <f>IF(AND(NOT(AS58),AND(AS$4:AS57)),MIN(EXP((AT58-$J58)*$G58),1),"")</f>
        <v/>
      </c>
      <c r="AW58" s="106" t="b">
        <f>IF(AND(NOT(AS58),AND(AS$4:AS57)),TRUE,AS58)</f>
        <v>0</v>
      </c>
      <c r="AX58" s="102" t="e">
        <f>IF(AND(NOT(ISBLANK(Jumpoverwrite10)),AND(NOT(AW58),AND(AW$4:AW57))),($J58*$G58-LN(1+Jumpoverwrite10*AY$2))/$G58,_xll.qlInterpolationInterpolate(AW$3,$F58,TRUE))</f>
        <v>#NUM!</v>
      </c>
      <c r="AY58" s="107" t="str">
        <f>IF(AND(NOT(AW58),AND(AW$4:AW57)),MIN(EXP((AX58-$J58)*$G58),1),"")</f>
        <v/>
      </c>
      <c r="BA58" s="106" t="b">
        <f>IF(AND(NOT(AW58),AND(AW$4:AW57)),TRUE,AW58)</f>
        <v>0</v>
      </c>
      <c r="BB58" s="102" t="e">
        <f>IF(AND(NOT(ISBLANK(Jumpoverwrite11)),AND(NOT(BA58),AND(BA$4:BA57))),($J58*$G58-LN(1+Jumpoverwrite11*BC$2))/$G58,_xll.qlInterpolationInterpolate(BA$3,$F58,TRUE))</f>
        <v>#NUM!</v>
      </c>
      <c r="BC58" s="107" t="str">
        <f>IF(AND(NOT(BA58),AND(BA$4:BA57)),MIN(EXP((BB58-$J58)*$G58),1),"")</f>
        <v/>
      </c>
      <c r="BE58" s="106" t="b">
        <f>IF(AND(NOT(BA58),AND(BA$4:BA57)),TRUE,BA58)</f>
        <v>0</v>
      </c>
      <c r="BF58" s="102" t="e">
        <f>IF(AND(NOT(ISBLANK(Jumpoverwrite12)),AND(NOT(BE58),AND(BE$4:BE57))),($J58*$G58-LN(1+Jumpoverwrite12*BG$2))/$G58,_xll.qlInterpolationInterpolate(BE$3,$F58,TRUE))</f>
        <v>#NUM!</v>
      </c>
      <c r="BG58" s="107" t="str">
        <f>IF(AND(NOT(BE58),AND(BE$4:BE57)),MIN(EXP((BF58-$J58)*$G58),1),"")</f>
        <v/>
      </c>
      <c r="BI58" s="106" t="b">
        <f t="shared" si="5"/>
        <v>0</v>
      </c>
      <c r="BJ58" s="102" t="e">
        <f>IF(AND(NOT(ISBLANK(jumpoverwrite13)),AND(NOT(BI58),AND(BI$4:BI57))),($J58*$G58-LN(1+jumpoverwrite13*BK$2))/$G58,_xll.qlInterpolationInterpolate(BI$3,$F58,TRUE))</f>
        <v>#NUM!</v>
      </c>
      <c r="BK58" s="107" t="str">
        <f>IF(AND(NOT(BI58),AND(BI$4:BI57)),MIN(EXP((BJ58-$J58)*$G58),1),"")</f>
        <v/>
      </c>
    </row>
    <row r="59" spans="1:63" x14ac:dyDescent="0.2">
      <c r="A59" s="94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0" t="e">
        <f t="shared" si="4"/>
        <v>#N/A</v>
      </c>
      <c r="G59" s="121" t="e">
        <f>_xll.qlDayCounterYearFraction(DayCounter,D58,D59)</f>
        <v>#NUM!</v>
      </c>
      <c r="I59" s="138" t="b">
        <f t="shared" si="2"/>
        <v>0</v>
      </c>
      <c r="J59" s="137" t="e">
        <v>#N/A</v>
      </c>
      <c r="K59" s="111" t="e">
        <f t="shared" si="3"/>
        <v>#VALUE!</v>
      </c>
      <c r="L59" s="100"/>
      <c r="M59" s="106" t="b">
        <f>IF(AND(NOT(I59),AND(I$4:I58)),TRUE,I59)</f>
        <v>0</v>
      </c>
      <c r="N59" s="102" t="e">
        <f>IF(AND(NOT(ISBLANK(Jumpoverwrite1)),AND(NOT(M59),AND(M$4:M58))),($J59*$G59-LN(1+Jumpoverwrite1*O$2))/$G59,_xll.qlInterpolationInterpolate(M$3,$F59,TRUE))</f>
        <v>#NUM!</v>
      </c>
      <c r="O59" s="107" t="str">
        <f>IF(AND(NOT(M59),AND(M$4:M58)),MIN(EXP((N59-$J59)*$G59),1),"")</f>
        <v/>
      </c>
      <c r="P59" s="109"/>
      <c r="Q59" s="106" t="b">
        <f>IF(AND(NOT(M59),AND(M$4:M58)),TRUE,M59)</f>
        <v>0</v>
      </c>
      <c r="R59" s="102" t="e">
        <f>IF(AND(NOT(ISBLANK(Jumpoverwrite2)),AND(NOT(Q59),AND(Q$4:Q58))),($J59*$G59-LN(1+Jumpoverwrite2*S$2))/$G59,_xll.qlInterpolationInterpolate(Q$3,$F59,TRUE))</f>
        <v>#NUM!</v>
      </c>
      <c r="S59" s="107" t="str">
        <f>IF(AND(NOT(Q59),AND(Q$4:Q58)),MIN(EXP((R59-$J59)*$G59),1),"")</f>
        <v/>
      </c>
      <c r="T59" s="109"/>
      <c r="U59" s="106" t="b">
        <f>IF(AND(NOT(Q59),AND(Q$4:Q58)),TRUE,Q59)</f>
        <v>0</v>
      </c>
      <c r="V59" s="102" t="e">
        <f>IF(AND(NOT(ISBLANK(Jumpoverwrite3)),AND(NOT(U59),AND(U$4:U58))),($J59*$G59-LN(1+Jumpoverwrite3*W$2))/$G59,_xll.qlInterpolationInterpolate(U$3,$F59,TRUE))</f>
        <v>#NUM!</v>
      </c>
      <c r="W59" s="107" t="str">
        <f>IF(AND(NOT(U59),AND(U$4:U58)),MIN(EXP((V59-$J59)*$G59),1),"")</f>
        <v/>
      </c>
      <c r="X59" s="109"/>
      <c r="Y59" s="106" t="b">
        <f>IF(AND(NOT(U59),AND(U$4:U58)),TRUE,U59)</f>
        <v>0</v>
      </c>
      <c r="Z59" s="102" t="e">
        <f>IF(AND(NOT(ISBLANK(Jumpoverwrite4)),AND(NOT(Y59),AND(Y$4:Y58))),($J59*$G59-LN(1+Jumpoverwrite4*AA$2))/$G59,_xll.qlInterpolationInterpolate(Y$3,$F59,TRUE))</f>
        <v>#NUM!</v>
      </c>
      <c r="AA59" s="107" t="str">
        <f>IF(AND(NOT(Y59),AND(Y$4:Y58)),MIN(EXP((Z59-$J59)*$G59),1),"")</f>
        <v/>
      </c>
      <c r="AB59" s="109"/>
      <c r="AC59" s="106" t="b">
        <f>IF(AND(NOT(Y59),AND(Y$4:Y58)),TRUE,Y59)</f>
        <v>0</v>
      </c>
      <c r="AD59" s="102" t="e">
        <f>IF(AND(NOT(ISBLANK(Jumpoverwrite5)),AND(NOT(AC59),AND(AC$4:AC58))),($J59*$G59-LN(1+Jumpoverwrite5*AE$2))/$G59,_xll.qlInterpolationInterpolate(AC$3,$F59,TRUE))</f>
        <v>#NUM!</v>
      </c>
      <c r="AE59" s="107" t="str">
        <f>IF(AND(NOT(AC59),AND(AC$4:AC58)),MIN(EXP((AD59-$J59)*$G59),1),"")</f>
        <v/>
      </c>
      <c r="AF59" s="109"/>
      <c r="AG59" s="106" t="b">
        <f>IF(AND(NOT(AC59),AND(AC$4:AC58)),TRUE,AC59)</f>
        <v>0</v>
      </c>
      <c r="AH59" s="102" t="e">
        <f>IF(AND(NOT(ISBLANK(Jumpoverwrite6)),AND(NOT(AG59),AND(AG$4:AG58))),($J59*$G59-LN(1+Jumpoverwrite6*AI$2))/$G59,_xll.qlInterpolationInterpolate(AG$3,$F59,TRUE))</f>
        <v>#NUM!</v>
      </c>
      <c r="AI59" s="107" t="str">
        <f>IF(AND(NOT(AG59),AND(AG$4:AG58)),MIN(EXP((AH59-$J59)*$G59),1),"")</f>
        <v/>
      </c>
      <c r="AJ59" s="109"/>
      <c r="AK59" s="106" t="b">
        <f>IF(AND(NOT(AG59),AND(AG$4:AG58)),TRUE,AG59)</f>
        <v>0</v>
      </c>
      <c r="AL59" s="102" t="e">
        <f>IF(AND(NOT(ISBLANK(Jumpoverwrite7)),AND(NOT(AK59),AND(AK$4:AK58))),($J59*$G59-LN(1+Jumpoverwrite7*AM$2))/$G59,_xll.qlInterpolationInterpolate(AK$3,$F59,TRUE))</f>
        <v>#NUM!</v>
      </c>
      <c r="AM59" s="107" t="str">
        <f>IF(AND(NOT(AK59),AND(AK$4:AK58)),MIN(EXP((AL59-$J59)*$G59),1),"")</f>
        <v/>
      </c>
      <c r="AO59" s="106" t="b">
        <f>IF(AND(NOT(AK59),AND(AK$4:AK58)),TRUE,AK59)</f>
        <v>0</v>
      </c>
      <c r="AP59" s="102" t="e">
        <f>IF(AND(NOT(ISBLANK(Jumpoverwrite8)),AND(NOT(AO59),AND(AO$4:AO58))),($J59*$G59-LN(1+Jumpoverwrite8*AQ$2))/$G59,_xll.qlInterpolationInterpolate(AO$3,$F59,TRUE))</f>
        <v>#NUM!</v>
      </c>
      <c r="AQ59" s="107" t="str">
        <f>IF(AND(NOT(AO59),AND(AO$4:AO58)),MIN(EXP((AP59-$J59)*$G59),1),"")</f>
        <v/>
      </c>
      <c r="AS59" s="106" t="b">
        <f>IF(AND(NOT(AO59),AND(AO$4:AO58)),TRUE,AO59)</f>
        <v>0</v>
      </c>
      <c r="AT59" s="102" t="e">
        <f>IF(AND(NOT(ISBLANK(Jumpoverwrite9)),AND(NOT(AS59),AND(AS$4:AS58))),($J59*$G59-LN(1+Jumpoverwrite9*AU$2))/$G59,_xll.qlInterpolationInterpolate(AS$3,$F59,TRUE))</f>
        <v>#NUM!</v>
      </c>
      <c r="AU59" s="107" t="str">
        <f>IF(AND(NOT(AS59),AND(AS$4:AS58)),MIN(EXP((AT59-$J59)*$G59),1),"")</f>
        <v/>
      </c>
      <c r="AW59" s="106" t="b">
        <f>IF(AND(NOT(AS59),AND(AS$4:AS58)),TRUE,AS59)</f>
        <v>0</v>
      </c>
      <c r="AX59" s="102" t="e">
        <f>IF(AND(NOT(ISBLANK(Jumpoverwrite10)),AND(NOT(AW59),AND(AW$4:AW58))),($J59*$G59-LN(1+Jumpoverwrite10*AY$2))/$G59,_xll.qlInterpolationInterpolate(AW$3,$F59,TRUE))</f>
        <v>#NUM!</v>
      </c>
      <c r="AY59" s="107" t="str">
        <f>IF(AND(NOT(AW59),AND(AW$4:AW58)),MIN(EXP((AX59-$J59)*$G59),1),"")</f>
        <v/>
      </c>
      <c r="BA59" s="106" t="b">
        <f>IF(AND(NOT(AW59),AND(AW$4:AW58)),TRUE,AW59)</f>
        <v>0</v>
      </c>
      <c r="BB59" s="102" t="e">
        <f>IF(AND(NOT(ISBLANK(Jumpoverwrite11)),AND(NOT(BA59),AND(BA$4:BA58))),($J59*$G59-LN(1+Jumpoverwrite11*BC$2))/$G59,_xll.qlInterpolationInterpolate(BA$3,$F59,TRUE))</f>
        <v>#NUM!</v>
      </c>
      <c r="BC59" s="107" t="str">
        <f>IF(AND(NOT(BA59),AND(BA$4:BA58)),MIN(EXP((BB59-$J59)*$G59),1),"")</f>
        <v/>
      </c>
      <c r="BE59" s="106" t="b">
        <f>IF(AND(NOT(BA59),AND(BA$4:BA58)),TRUE,BA59)</f>
        <v>0</v>
      </c>
      <c r="BF59" s="102" t="e">
        <f>IF(AND(NOT(ISBLANK(Jumpoverwrite12)),AND(NOT(BE59),AND(BE$4:BE58))),($J59*$G59-LN(1+Jumpoverwrite12*BG$2))/$G59,_xll.qlInterpolationInterpolate(BE$3,$F59,TRUE))</f>
        <v>#NUM!</v>
      </c>
      <c r="BG59" s="107" t="str">
        <f>IF(AND(NOT(BE59),AND(BE$4:BE58)),MIN(EXP((BF59-$J59)*$G59),1),"")</f>
        <v/>
      </c>
      <c r="BI59" s="106" t="b">
        <f t="shared" si="5"/>
        <v>0</v>
      </c>
      <c r="BJ59" s="102" t="e">
        <f>IF(AND(NOT(ISBLANK(jumpoverwrite13)),AND(NOT(BI59),AND(BI$4:BI58))),($J59*$G59-LN(1+jumpoverwrite13*BK$2))/$G59,_xll.qlInterpolationInterpolate(BI$3,$F59,TRUE))</f>
        <v>#NUM!</v>
      </c>
      <c r="BK59" s="107" t="str">
        <f>IF(AND(NOT(BI59),AND(BI$4:BI58)),MIN(EXP((BJ59-$J59)*$G59),1),"")</f>
        <v/>
      </c>
    </row>
    <row r="60" spans="1:63" x14ac:dyDescent="0.2">
      <c r="A60" s="94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0" t="e">
        <f t="shared" si="4"/>
        <v>#N/A</v>
      </c>
      <c r="G60" s="121" t="e">
        <f>_xll.qlDayCounterYearFraction(DayCounter,D59,D60)</f>
        <v>#NUM!</v>
      </c>
      <c r="I60" s="138" t="b">
        <f t="shared" si="2"/>
        <v>0</v>
      </c>
      <c r="J60" s="137" t="e">
        <v>#N/A</v>
      </c>
      <c r="K60" s="111" t="e">
        <f t="shared" si="3"/>
        <v>#VALUE!</v>
      </c>
      <c r="L60" s="100"/>
      <c r="M60" s="106" t="b">
        <f>IF(AND(NOT(I60),AND(I$4:I59)),TRUE,I60)</f>
        <v>0</v>
      </c>
      <c r="N60" s="102" t="e">
        <f>IF(AND(NOT(ISBLANK(Jumpoverwrite1)),AND(NOT(M60),AND(M$4:M59))),($J60*$G60-LN(1+Jumpoverwrite1*O$2))/$G60,_xll.qlInterpolationInterpolate(M$3,$F60,TRUE))</f>
        <v>#NUM!</v>
      </c>
      <c r="O60" s="107" t="str">
        <f>IF(AND(NOT(M60),AND(M$4:M59)),MIN(EXP((N60-$J60)*$G60),1),"")</f>
        <v/>
      </c>
      <c r="P60" s="109"/>
      <c r="Q60" s="106" t="b">
        <f>IF(AND(NOT(M60),AND(M$4:M59)),TRUE,M60)</f>
        <v>0</v>
      </c>
      <c r="R60" s="102" t="e">
        <f>IF(AND(NOT(ISBLANK(Jumpoverwrite2)),AND(NOT(Q60),AND(Q$4:Q59))),($J60*$G60-LN(1+Jumpoverwrite2*S$2))/$G60,_xll.qlInterpolationInterpolate(Q$3,$F60,TRUE))</f>
        <v>#NUM!</v>
      </c>
      <c r="S60" s="107" t="str">
        <f>IF(AND(NOT(Q60),AND(Q$4:Q59)),MIN(EXP((R60-$J60)*$G60),1),"")</f>
        <v/>
      </c>
      <c r="T60" s="109"/>
      <c r="U60" s="106" t="b">
        <f>IF(AND(NOT(Q60),AND(Q$4:Q59)),TRUE,Q60)</f>
        <v>0</v>
      </c>
      <c r="V60" s="102" t="e">
        <f>IF(AND(NOT(ISBLANK(Jumpoverwrite3)),AND(NOT(U60),AND(U$4:U59))),($J60*$G60-LN(1+Jumpoverwrite3*W$2))/$G60,_xll.qlInterpolationInterpolate(U$3,$F60,TRUE))</f>
        <v>#NUM!</v>
      </c>
      <c r="W60" s="107" t="str">
        <f>IF(AND(NOT(U60),AND(U$4:U59)),MIN(EXP((V60-$J60)*$G60),1),"")</f>
        <v/>
      </c>
      <c r="X60" s="109"/>
      <c r="Y60" s="106" t="b">
        <f>IF(AND(NOT(U60),AND(U$4:U59)),TRUE,U60)</f>
        <v>0</v>
      </c>
      <c r="Z60" s="102" t="e">
        <f>IF(AND(NOT(ISBLANK(Jumpoverwrite4)),AND(NOT(Y60),AND(Y$4:Y59))),($J60*$G60-LN(1+Jumpoverwrite4*AA$2))/$G60,_xll.qlInterpolationInterpolate(Y$3,$F60,TRUE))</f>
        <v>#NUM!</v>
      </c>
      <c r="AA60" s="107" t="str">
        <f>IF(AND(NOT(Y60),AND(Y$4:Y59)),MIN(EXP((Z60-$J60)*$G60),1),"")</f>
        <v/>
      </c>
      <c r="AB60" s="109"/>
      <c r="AC60" s="106" t="b">
        <f>IF(AND(NOT(Y60),AND(Y$4:Y59)),TRUE,Y60)</f>
        <v>0</v>
      </c>
      <c r="AD60" s="102" t="e">
        <f>IF(AND(NOT(ISBLANK(Jumpoverwrite5)),AND(NOT(AC60),AND(AC$4:AC59))),($J60*$G60-LN(1+Jumpoverwrite5*AE$2))/$G60,_xll.qlInterpolationInterpolate(AC$3,$F60,TRUE))</f>
        <v>#NUM!</v>
      </c>
      <c r="AE60" s="107" t="str">
        <f>IF(AND(NOT(AC60),AND(AC$4:AC59)),MIN(EXP((AD60-$J60)*$G60),1),"")</f>
        <v/>
      </c>
      <c r="AF60" s="109"/>
      <c r="AG60" s="106" t="b">
        <f>IF(AND(NOT(AC60),AND(AC$4:AC59)),TRUE,AC60)</f>
        <v>0</v>
      </c>
      <c r="AH60" s="102" t="e">
        <f>IF(AND(NOT(ISBLANK(Jumpoverwrite6)),AND(NOT(AG60),AND(AG$4:AG59))),($J60*$G60-LN(1+Jumpoverwrite6*AI$2))/$G60,_xll.qlInterpolationInterpolate(AG$3,$F60,TRUE))</f>
        <v>#NUM!</v>
      </c>
      <c r="AI60" s="107" t="str">
        <f>IF(AND(NOT(AG60),AND(AG$4:AG59)),MIN(EXP((AH60-$J60)*$G60),1),"")</f>
        <v/>
      </c>
      <c r="AJ60" s="109"/>
      <c r="AK60" s="106" t="b">
        <f>IF(AND(NOT(AG60),AND(AG$4:AG59)),TRUE,AG60)</f>
        <v>0</v>
      </c>
      <c r="AL60" s="102" t="e">
        <f>IF(AND(NOT(ISBLANK(Jumpoverwrite7)),AND(NOT(AK60),AND(AK$4:AK59))),($J60*$G60-LN(1+Jumpoverwrite7*AM$2))/$G60,_xll.qlInterpolationInterpolate(AK$3,$F60,TRUE))</f>
        <v>#NUM!</v>
      </c>
      <c r="AM60" s="107" t="str">
        <f>IF(AND(NOT(AK60),AND(AK$4:AK59)),MIN(EXP((AL60-$J60)*$G60),1),"")</f>
        <v/>
      </c>
      <c r="AO60" s="106" t="b">
        <f>IF(AND(NOT(AK60),AND(AK$4:AK59)),TRUE,AK60)</f>
        <v>0</v>
      </c>
      <c r="AP60" s="102" t="e">
        <f>IF(AND(NOT(ISBLANK(Jumpoverwrite8)),AND(NOT(AO60),AND(AO$4:AO59))),($J60*$G60-LN(1+Jumpoverwrite8*AQ$2))/$G60,_xll.qlInterpolationInterpolate(AO$3,$F60,TRUE))</f>
        <v>#NUM!</v>
      </c>
      <c r="AQ60" s="107" t="str">
        <f>IF(AND(NOT(AO60),AND(AO$4:AO59)),MIN(EXP((AP60-$J60)*$G60),1),"")</f>
        <v/>
      </c>
      <c r="AS60" s="106" t="b">
        <f>IF(AND(NOT(AO60),AND(AO$4:AO59)),TRUE,AO60)</f>
        <v>0</v>
      </c>
      <c r="AT60" s="102" t="e">
        <f>IF(AND(NOT(ISBLANK(Jumpoverwrite9)),AND(NOT(AS60),AND(AS$4:AS59))),($J60*$G60-LN(1+Jumpoverwrite9*AU$2))/$G60,_xll.qlInterpolationInterpolate(AS$3,$F60,TRUE))</f>
        <v>#NUM!</v>
      </c>
      <c r="AU60" s="107" t="str">
        <f>IF(AND(NOT(AS60),AND(AS$4:AS59)),MIN(EXP((AT60-$J60)*$G60),1),"")</f>
        <v/>
      </c>
      <c r="AW60" s="106" t="b">
        <f>IF(AND(NOT(AS60),AND(AS$4:AS59)),TRUE,AS60)</f>
        <v>0</v>
      </c>
      <c r="AX60" s="102" t="e">
        <f>IF(AND(NOT(ISBLANK(Jumpoverwrite10)),AND(NOT(AW60),AND(AW$4:AW59))),($J60*$G60-LN(1+Jumpoverwrite10*AY$2))/$G60,_xll.qlInterpolationInterpolate(AW$3,$F60,TRUE))</f>
        <v>#NUM!</v>
      </c>
      <c r="AY60" s="107" t="str">
        <f>IF(AND(NOT(AW60),AND(AW$4:AW59)),MIN(EXP((AX60-$J60)*$G60),1),"")</f>
        <v/>
      </c>
      <c r="BA60" s="106" t="b">
        <f>IF(AND(NOT(AW60),AND(AW$4:AW59)),TRUE,AW60)</f>
        <v>0</v>
      </c>
      <c r="BB60" s="102" t="e">
        <f>IF(AND(NOT(ISBLANK(Jumpoverwrite11)),AND(NOT(BA60),AND(BA$4:BA59))),($J60*$G60-LN(1+Jumpoverwrite11*BC$2))/$G60,_xll.qlInterpolationInterpolate(BA$3,$F60,TRUE))</f>
        <v>#NUM!</v>
      </c>
      <c r="BC60" s="107" t="str">
        <f>IF(AND(NOT(BA60),AND(BA$4:BA59)),MIN(EXP((BB60-$J60)*$G60),1),"")</f>
        <v/>
      </c>
      <c r="BE60" s="106" t="b">
        <f>IF(AND(NOT(BA60),AND(BA$4:BA59)),TRUE,BA60)</f>
        <v>0</v>
      </c>
      <c r="BF60" s="102" t="e">
        <f>IF(AND(NOT(ISBLANK(Jumpoverwrite12)),AND(NOT(BE60),AND(BE$4:BE59))),($J60*$G60-LN(1+Jumpoverwrite12*BG$2))/$G60,_xll.qlInterpolationInterpolate(BE$3,$F60,TRUE))</f>
        <v>#NUM!</v>
      </c>
      <c r="BG60" s="107" t="str">
        <f>IF(AND(NOT(BE60),AND(BE$4:BE59)),MIN(EXP((BF60-$J60)*$G60),1),"")</f>
        <v/>
      </c>
      <c r="BI60" s="106" t="b">
        <f t="shared" si="5"/>
        <v>0</v>
      </c>
      <c r="BJ60" s="102" t="e">
        <f>IF(AND(NOT(ISBLANK(jumpoverwrite13)),AND(NOT(BI60),AND(BI$4:BI59))),($J60*$G60-LN(1+jumpoverwrite13*BK$2))/$G60,_xll.qlInterpolationInterpolate(BI$3,$F60,TRUE))</f>
        <v>#NUM!</v>
      </c>
      <c r="BK60" s="107" t="str">
        <f>IF(AND(NOT(BI60),AND(BI$4:BI59)),MIN(EXP((BJ60-$J60)*$G60),1),"")</f>
        <v/>
      </c>
    </row>
    <row r="61" spans="1:63" x14ac:dyDescent="0.2">
      <c r="A61" s="94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0" t="e">
        <f t="shared" si="4"/>
        <v>#N/A</v>
      </c>
      <c r="G61" s="121" t="e">
        <f>_xll.qlDayCounterYearFraction(DayCounter,D60,D61)</f>
        <v>#NUM!</v>
      </c>
      <c r="I61" s="138" t="b">
        <f t="shared" si="2"/>
        <v>0</v>
      </c>
      <c r="J61" s="137" t="e">
        <v>#N/A</v>
      </c>
      <c r="K61" s="111" t="e">
        <f t="shared" si="3"/>
        <v>#VALUE!</v>
      </c>
      <c r="L61" s="100"/>
      <c r="M61" s="106" t="b">
        <f>IF(AND(NOT(I61),AND(I$4:I60)),TRUE,I61)</f>
        <v>0</v>
      </c>
      <c r="N61" s="102" t="e">
        <f>IF(AND(NOT(ISBLANK(Jumpoverwrite1)),AND(NOT(M61),AND(M$4:M60))),($J61*$G61-LN(1+Jumpoverwrite1*O$2))/$G61,_xll.qlInterpolationInterpolate(M$3,$F61,TRUE))</f>
        <v>#NUM!</v>
      </c>
      <c r="O61" s="107" t="str">
        <f>IF(AND(NOT(M61),AND(M$4:M60)),MIN(EXP((N61-$J61)*$G61),1),"")</f>
        <v/>
      </c>
      <c r="P61" s="109"/>
      <c r="Q61" s="106" t="b">
        <f>IF(AND(NOT(M61),AND(M$4:M60)),TRUE,M61)</f>
        <v>0</v>
      </c>
      <c r="R61" s="102" t="e">
        <f>IF(AND(NOT(ISBLANK(Jumpoverwrite2)),AND(NOT(Q61),AND(Q$4:Q60))),($J61*$G61-LN(1+Jumpoverwrite2*S$2))/$G61,_xll.qlInterpolationInterpolate(Q$3,$F61,TRUE))</f>
        <v>#NUM!</v>
      </c>
      <c r="S61" s="107" t="str">
        <f>IF(AND(NOT(Q61),AND(Q$4:Q60)),MIN(EXP((R61-$J61)*$G61),1),"")</f>
        <v/>
      </c>
      <c r="T61" s="109"/>
      <c r="U61" s="106" t="b">
        <f>IF(AND(NOT(Q61),AND(Q$4:Q60)),TRUE,Q61)</f>
        <v>0</v>
      </c>
      <c r="V61" s="102" t="e">
        <f>IF(AND(NOT(ISBLANK(Jumpoverwrite3)),AND(NOT(U61),AND(U$4:U60))),($J61*$G61-LN(1+Jumpoverwrite3*W$2))/$G61,_xll.qlInterpolationInterpolate(U$3,$F61,TRUE))</f>
        <v>#NUM!</v>
      </c>
      <c r="W61" s="107" t="str">
        <f>IF(AND(NOT(U61),AND(U$4:U60)),MIN(EXP((V61-$J61)*$G61),1),"")</f>
        <v/>
      </c>
      <c r="X61" s="109"/>
      <c r="Y61" s="106" t="b">
        <f>IF(AND(NOT(U61),AND(U$4:U60)),TRUE,U61)</f>
        <v>0</v>
      </c>
      <c r="Z61" s="102" t="e">
        <f>IF(AND(NOT(ISBLANK(Jumpoverwrite4)),AND(NOT(Y61),AND(Y$4:Y60))),($J61*$G61-LN(1+Jumpoverwrite4*AA$2))/$G61,_xll.qlInterpolationInterpolate(Y$3,$F61,TRUE))</f>
        <v>#NUM!</v>
      </c>
      <c r="AA61" s="107" t="str">
        <f>IF(AND(NOT(Y61),AND(Y$4:Y60)),MIN(EXP((Z61-$J61)*$G61),1),"")</f>
        <v/>
      </c>
      <c r="AB61" s="109"/>
      <c r="AC61" s="106" t="b">
        <f>IF(AND(NOT(Y61),AND(Y$4:Y60)),TRUE,Y61)</f>
        <v>0</v>
      </c>
      <c r="AD61" s="102" t="e">
        <f>IF(AND(NOT(ISBLANK(Jumpoverwrite5)),AND(NOT(AC61),AND(AC$4:AC60))),($J61*$G61-LN(1+Jumpoverwrite5*AE$2))/$G61,_xll.qlInterpolationInterpolate(AC$3,$F61,TRUE))</f>
        <v>#NUM!</v>
      </c>
      <c r="AE61" s="107" t="str">
        <f>IF(AND(NOT(AC61),AND(AC$4:AC60)),MIN(EXP((AD61-$J61)*$G61),1),"")</f>
        <v/>
      </c>
      <c r="AF61" s="109"/>
      <c r="AG61" s="106" t="b">
        <f>IF(AND(NOT(AC61),AND(AC$4:AC60)),TRUE,AC61)</f>
        <v>0</v>
      </c>
      <c r="AH61" s="102" t="e">
        <f>IF(AND(NOT(ISBLANK(Jumpoverwrite6)),AND(NOT(AG61),AND(AG$4:AG60))),($J61*$G61-LN(1+Jumpoverwrite6*AI$2))/$G61,_xll.qlInterpolationInterpolate(AG$3,$F61,TRUE))</f>
        <v>#NUM!</v>
      </c>
      <c r="AI61" s="107" t="str">
        <f>IF(AND(NOT(AG61),AND(AG$4:AG60)),MIN(EXP((AH61-$J61)*$G61),1),"")</f>
        <v/>
      </c>
      <c r="AJ61" s="109"/>
      <c r="AK61" s="106" t="b">
        <f>IF(AND(NOT(AG61),AND(AG$4:AG60)),TRUE,AG61)</f>
        <v>0</v>
      </c>
      <c r="AL61" s="102" t="e">
        <f>IF(AND(NOT(ISBLANK(Jumpoverwrite7)),AND(NOT(AK61),AND(AK$4:AK60))),($J61*$G61-LN(1+Jumpoverwrite7*AM$2))/$G61,_xll.qlInterpolationInterpolate(AK$3,$F61,TRUE))</f>
        <v>#NUM!</v>
      </c>
      <c r="AM61" s="107" t="str">
        <f>IF(AND(NOT(AK61),AND(AK$4:AK60)),MIN(EXP((AL61-$J61)*$G61),1),"")</f>
        <v/>
      </c>
      <c r="AO61" s="106" t="b">
        <f>IF(AND(NOT(AK61),AND(AK$4:AK60)),TRUE,AK61)</f>
        <v>0</v>
      </c>
      <c r="AP61" s="102" t="e">
        <f>IF(AND(NOT(ISBLANK(Jumpoverwrite8)),AND(NOT(AO61),AND(AO$4:AO60))),($J61*$G61-LN(1+Jumpoverwrite8*AQ$2))/$G61,_xll.qlInterpolationInterpolate(AO$3,$F61,TRUE))</f>
        <v>#NUM!</v>
      </c>
      <c r="AQ61" s="107" t="str">
        <f>IF(AND(NOT(AO61),AND(AO$4:AO60)),MIN(EXP((AP61-$J61)*$G61),1),"")</f>
        <v/>
      </c>
      <c r="AS61" s="106" t="b">
        <f>IF(AND(NOT(AO61),AND(AO$4:AO60)),TRUE,AO61)</f>
        <v>0</v>
      </c>
      <c r="AT61" s="102" t="e">
        <f>IF(AND(NOT(ISBLANK(Jumpoverwrite9)),AND(NOT(AS61),AND(AS$4:AS60))),($J61*$G61-LN(1+Jumpoverwrite9*AU$2))/$G61,_xll.qlInterpolationInterpolate(AS$3,$F61,TRUE))</f>
        <v>#NUM!</v>
      </c>
      <c r="AU61" s="107" t="str">
        <f>IF(AND(NOT(AS61),AND(AS$4:AS60)),MIN(EXP((AT61-$J61)*$G61),1),"")</f>
        <v/>
      </c>
      <c r="AW61" s="106" t="b">
        <f>IF(AND(NOT(AS61),AND(AS$4:AS60)),TRUE,AS61)</f>
        <v>0</v>
      </c>
      <c r="AX61" s="102" t="e">
        <f>IF(AND(NOT(ISBLANK(Jumpoverwrite10)),AND(NOT(AW61),AND(AW$4:AW60))),($J61*$G61-LN(1+Jumpoverwrite10*AY$2))/$G61,_xll.qlInterpolationInterpolate(AW$3,$F61,TRUE))</f>
        <v>#NUM!</v>
      </c>
      <c r="AY61" s="107" t="str">
        <f>IF(AND(NOT(AW61),AND(AW$4:AW60)),MIN(EXP((AX61-$J61)*$G61),1),"")</f>
        <v/>
      </c>
      <c r="BA61" s="106" t="b">
        <f>IF(AND(NOT(AW61),AND(AW$4:AW60)),TRUE,AW61)</f>
        <v>0</v>
      </c>
      <c r="BB61" s="102" t="e">
        <f>IF(AND(NOT(ISBLANK(Jumpoverwrite11)),AND(NOT(BA61),AND(BA$4:BA60))),($J61*$G61-LN(1+Jumpoverwrite11*BC$2))/$G61,_xll.qlInterpolationInterpolate(BA$3,$F61,TRUE))</f>
        <v>#NUM!</v>
      </c>
      <c r="BC61" s="107" t="str">
        <f>IF(AND(NOT(BA61),AND(BA$4:BA60)),MIN(EXP((BB61-$J61)*$G61),1),"")</f>
        <v/>
      </c>
      <c r="BE61" s="106" t="b">
        <f>IF(AND(NOT(BA61),AND(BA$4:BA60)),TRUE,BA61)</f>
        <v>0</v>
      </c>
      <c r="BF61" s="102" t="e">
        <f>IF(AND(NOT(ISBLANK(Jumpoverwrite12)),AND(NOT(BE61),AND(BE$4:BE60))),($J61*$G61-LN(1+Jumpoverwrite12*BG$2))/$G61,_xll.qlInterpolationInterpolate(BE$3,$F61,TRUE))</f>
        <v>#NUM!</v>
      </c>
      <c r="BG61" s="107" t="str">
        <f>IF(AND(NOT(BE61),AND(BE$4:BE60)),MIN(EXP((BF61-$J61)*$G61),1),"")</f>
        <v/>
      </c>
      <c r="BI61" s="106" t="b">
        <f t="shared" si="5"/>
        <v>0</v>
      </c>
      <c r="BJ61" s="102" t="e">
        <f>IF(AND(NOT(ISBLANK(jumpoverwrite13)),AND(NOT(BI61),AND(BI$4:BI60))),($J61*$G61-LN(1+jumpoverwrite13*BK$2))/$G61,_xll.qlInterpolationInterpolate(BI$3,$F61,TRUE))</f>
        <v>#NUM!</v>
      </c>
      <c r="BK61" s="107" t="str">
        <f>IF(AND(NOT(BI61),AND(BI$4:BI60)),MIN(EXP((BJ61-$J61)*$G61),1),"")</f>
        <v/>
      </c>
    </row>
    <row r="62" spans="1:63" x14ac:dyDescent="0.2">
      <c r="A62" s="94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0" t="e">
        <f t="shared" si="4"/>
        <v>#N/A</v>
      </c>
      <c r="G62" s="121" t="e">
        <f>_xll.qlDayCounterYearFraction(DayCounter,D61,D62)</f>
        <v>#NUM!</v>
      </c>
      <c r="I62" s="138" t="b">
        <f t="shared" si="2"/>
        <v>0</v>
      </c>
      <c r="J62" s="137" t="e">
        <v>#N/A</v>
      </c>
      <c r="K62" s="111" t="e">
        <f t="shared" si="3"/>
        <v>#VALUE!</v>
      </c>
      <c r="L62" s="100"/>
      <c r="M62" s="106" t="b">
        <f>IF(AND(NOT(I62),AND(I$4:I61)),TRUE,I62)</f>
        <v>0</v>
      </c>
      <c r="N62" s="102" t="e">
        <f>IF(AND(NOT(ISBLANK(Jumpoverwrite1)),AND(NOT(M62),AND(M$4:M61))),($J62*$G62-LN(1+Jumpoverwrite1*O$2))/$G62,_xll.qlInterpolationInterpolate(M$3,$F62,TRUE))</f>
        <v>#NUM!</v>
      </c>
      <c r="O62" s="107" t="str">
        <f>IF(AND(NOT(M62),AND(M$4:M61)),MIN(EXP((N62-$J62)*$G62),1),"")</f>
        <v/>
      </c>
      <c r="P62" s="109"/>
      <c r="Q62" s="106" t="b">
        <f>IF(AND(NOT(M62),AND(M$4:M61)),TRUE,M62)</f>
        <v>0</v>
      </c>
      <c r="R62" s="102" t="e">
        <f>IF(AND(NOT(ISBLANK(Jumpoverwrite2)),AND(NOT(Q62),AND(Q$4:Q61))),($J62*$G62-LN(1+Jumpoverwrite2*S$2))/$G62,_xll.qlInterpolationInterpolate(Q$3,$F62,TRUE))</f>
        <v>#NUM!</v>
      </c>
      <c r="S62" s="107" t="str">
        <f>IF(AND(NOT(Q62),AND(Q$4:Q61)),MIN(EXP((R62-$J62)*$G62),1),"")</f>
        <v/>
      </c>
      <c r="T62" s="109"/>
      <c r="U62" s="106" t="b">
        <f>IF(AND(NOT(Q62),AND(Q$4:Q61)),TRUE,Q62)</f>
        <v>0</v>
      </c>
      <c r="V62" s="102" t="e">
        <f>IF(AND(NOT(ISBLANK(Jumpoverwrite3)),AND(NOT(U62),AND(U$4:U61))),($J62*$G62-LN(1+Jumpoverwrite3*W$2))/$G62,_xll.qlInterpolationInterpolate(U$3,$F62,TRUE))</f>
        <v>#NUM!</v>
      </c>
      <c r="W62" s="107" t="str">
        <f>IF(AND(NOT(U62),AND(U$4:U61)),MIN(EXP((V62-$J62)*$G62),1),"")</f>
        <v/>
      </c>
      <c r="X62" s="109"/>
      <c r="Y62" s="106" t="b">
        <f>IF(AND(NOT(U62),AND(U$4:U61)),TRUE,U62)</f>
        <v>0</v>
      </c>
      <c r="Z62" s="102" t="e">
        <f>IF(AND(NOT(ISBLANK(Jumpoverwrite4)),AND(NOT(Y62),AND(Y$4:Y61))),($J62*$G62-LN(1+Jumpoverwrite4*AA$2))/$G62,_xll.qlInterpolationInterpolate(Y$3,$F62,TRUE))</f>
        <v>#NUM!</v>
      </c>
      <c r="AA62" s="107" t="str">
        <f>IF(AND(NOT(Y62),AND(Y$4:Y61)),MIN(EXP((Z62-$J62)*$G62),1),"")</f>
        <v/>
      </c>
      <c r="AB62" s="109"/>
      <c r="AC62" s="106" t="b">
        <f>IF(AND(NOT(Y62),AND(Y$4:Y61)),TRUE,Y62)</f>
        <v>0</v>
      </c>
      <c r="AD62" s="102" t="e">
        <f>IF(AND(NOT(ISBLANK(Jumpoverwrite5)),AND(NOT(AC62),AND(AC$4:AC61))),($J62*$G62-LN(1+Jumpoverwrite5*AE$2))/$G62,_xll.qlInterpolationInterpolate(AC$3,$F62,TRUE))</f>
        <v>#NUM!</v>
      </c>
      <c r="AE62" s="107" t="str">
        <f>IF(AND(NOT(AC62),AND(AC$4:AC61)),MIN(EXP((AD62-$J62)*$G62),1),"")</f>
        <v/>
      </c>
      <c r="AF62" s="109"/>
      <c r="AG62" s="106" t="b">
        <f>IF(AND(NOT(AC62),AND(AC$4:AC61)),TRUE,AC62)</f>
        <v>0</v>
      </c>
      <c r="AH62" s="102" t="e">
        <f>IF(AND(NOT(ISBLANK(Jumpoverwrite6)),AND(NOT(AG62),AND(AG$4:AG61))),($J62*$G62-LN(1+Jumpoverwrite6*AI$2))/$G62,_xll.qlInterpolationInterpolate(AG$3,$F62,TRUE))</f>
        <v>#NUM!</v>
      </c>
      <c r="AI62" s="107" t="str">
        <f>IF(AND(NOT(AG62),AND(AG$4:AG61)),MIN(EXP((AH62-$J62)*$G62),1),"")</f>
        <v/>
      </c>
      <c r="AJ62" s="109"/>
      <c r="AK62" s="106" t="b">
        <f>IF(AND(NOT(AG62),AND(AG$4:AG61)),TRUE,AG62)</f>
        <v>0</v>
      </c>
      <c r="AL62" s="102" t="e">
        <f>IF(AND(NOT(ISBLANK(Jumpoverwrite7)),AND(NOT(AK62),AND(AK$4:AK61))),($J62*$G62-LN(1+Jumpoverwrite7*AM$2))/$G62,_xll.qlInterpolationInterpolate(AK$3,$F62,TRUE))</f>
        <v>#NUM!</v>
      </c>
      <c r="AM62" s="107" t="str">
        <f>IF(AND(NOT(AK62),AND(AK$4:AK61)),MIN(EXP((AL62-$J62)*$G62),1),"")</f>
        <v/>
      </c>
      <c r="AO62" s="106" t="b">
        <f>IF(AND(NOT(AK62),AND(AK$4:AK61)),TRUE,AK62)</f>
        <v>0</v>
      </c>
      <c r="AP62" s="102" t="e">
        <f>IF(AND(NOT(ISBLANK(Jumpoverwrite8)),AND(NOT(AO62),AND(AO$4:AO61))),($J62*$G62-LN(1+Jumpoverwrite8*AQ$2))/$G62,_xll.qlInterpolationInterpolate(AO$3,$F62,TRUE))</f>
        <v>#NUM!</v>
      </c>
      <c r="AQ62" s="107" t="str">
        <f>IF(AND(NOT(AO62),AND(AO$4:AO61)),MIN(EXP((AP62-$J62)*$G62),1),"")</f>
        <v/>
      </c>
      <c r="AS62" s="106" t="b">
        <f>IF(AND(NOT(AO62),AND(AO$4:AO61)),TRUE,AO62)</f>
        <v>0</v>
      </c>
      <c r="AT62" s="102" t="e">
        <f>IF(AND(NOT(ISBLANK(Jumpoverwrite9)),AND(NOT(AS62),AND(AS$4:AS61))),($J62*$G62-LN(1+Jumpoverwrite9*AU$2))/$G62,_xll.qlInterpolationInterpolate(AS$3,$F62,TRUE))</f>
        <v>#NUM!</v>
      </c>
      <c r="AU62" s="107" t="str">
        <f>IF(AND(NOT(AS62),AND(AS$4:AS61)),MIN(EXP((AT62-$J62)*$G62),1),"")</f>
        <v/>
      </c>
      <c r="AW62" s="106" t="b">
        <f>IF(AND(NOT(AS62),AND(AS$4:AS61)),TRUE,AS62)</f>
        <v>0</v>
      </c>
      <c r="AX62" s="102" t="e">
        <f>IF(AND(NOT(ISBLANK(Jumpoverwrite10)),AND(NOT(AW62),AND(AW$4:AW61))),($J62*$G62-LN(1+Jumpoverwrite10*AY$2))/$G62,_xll.qlInterpolationInterpolate(AW$3,$F62,TRUE))</f>
        <v>#NUM!</v>
      </c>
      <c r="AY62" s="107" t="str">
        <f>IF(AND(NOT(AW62),AND(AW$4:AW61)),MIN(EXP((AX62-$J62)*$G62),1),"")</f>
        <v/>
      </c>
      <c r="BA62" s="106" t="b">
        <f>IF(AND(NOT(AW62),AND(AW$4:AW61)),TRUE,AW62)</f>
        <v>0</v>
      </c>
      <c r="BB62" s="102" t="e">
        <f>IF(AND(NOT(ISBLANK(Jumpoverwrite11)),AND(NOT(BA62),AND(BA$4:BA61))),($J62*$G62-LN(1+Jumpoverwrite11*BC$2))/$G62,_xll.qlInterpolationInterpolate(BA$3,$F62,TRUE))</f>
        <v>#NUM!</v>
      </c>
      <c r="BC62" s="107" t="str">
        <f>IF(AND(NOT(BA62),AND(BA$4:BA61)),MIN(EXP((BB62-$J62)*$G62),1),"")</f>
        <v/>
      </c>
      <c r="BE62" s="106" t="b">
        <f>IF(AND(NOT(BA62),AND(BA$4:BA61)),TRUE,BA62)</f>
        <v>0</v>
      </c>
      <c r="BF62" s="102" t="e">
        <f>IF(AND(NOT(ISBLANK(Jumpoverwrite12)),AND(NOT(BE62),AND(BE$4:BE61))),($J62*$G62-LN(1+Jumpoverwrite12*BG$2))/$G62,_xll.qlInterpolationInterpolate(BE$3,$F62,TRUE))</f>
        <v>#NUM!</v>
      </c>
      <c r="BG62" s="107" t="str">
        <f>IF(AND(NOT(BE62),AND(BE$4:BE61)),MIN(EXP((BF62-$J62)*$G62),1),"")</f>
        <v/>
      </c>
      <c r="BI62" s="106" t="b">
        <f t="shared" si="5"/>
        <v>0</v>
      </c>
      <c r="BJ62" s="102" t="e">
        <f>IF(AND(NOT(ISBLANK(jumpoverwrite13)),AND(NOT(BI62),AND(BI$4:BI61))),($J62*$G62-LN(1+jumpoverwrite13*BK$2))/$G62,_xll.qlInterpolationInterpolate(BI$3,$F62,TRUE))</f>
        <v>#NUM!</v>
      </c>
      <c r="BK62" s="107" t="str">
        <f>IF(AND(NOT(BI62),AND(BI$4:BI61)),MIN(EXP((BJ62-$J62)*$G62),1),"")</f>
        <v/>
      </c>
    </row>
    <row r="63" spans="1:63" x14ac:dyDescent="0.2">
      <c r="A63" s="94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0" t="e">
        <f t="shared" si="4"/>
        <v>#N/A</v>
      </c>
      <c r="G63" s="121" t="e">
        <f>_xll.qlDayCounterYearFraction(DayCounter,D62,D63)</f>
        <v>#NUM!</v>
      </c>
      <c r="I63" s="138" t="b">
        <f t="shared" si="2"/>
        <v>0</v>
      </c>
      <c r="J63" s="137" t="e">
        <v>#N/A</v>
      </c>
      <c r="K63" s="111" t="e">
        <f t="shared" si="3"/>
        <v>#VALUE!</v>
      </c>
      <c r="L63" s="100"/>
      <c r="M63" s="106" t="b">
        <f>IF(AND(NOT(I63),AND(I$4:I62)),TRUE,I63)</f>
        <v>0</v>
      </c>
      <c r="N63" s="102" t="e">
        <f>IF(AND(NOT(ISBLANK(Jumpoverwrite1)),AND(NOT(M63),AND(M$4:M62))),($J63*$G63-LN(1+Jumpoverwrite1*O$2))/$G63,_xll.qlInterpolationInterpolate(M$3,$F63,TRUE))</f>
        <v>#NUM!</v>
      </c>
      <c r="O63" s="107" t="str">
        <f>IF(AND(NOT(M63),AND(M$4:M62)),MIN(EXP((N63-$J63)*$G63),1),"")</f>
        <v/>
      </c>
      <c r="P63" s="109"/>
      <c r="Q63" s="106" t="b">
        <f>IF(AND(NOT(M63),AND(M$4:M62)),TRUE,M63)</f>
        <v>0</v>
      </c>
      <c r="R63" s="102" t="e">
        <f>IF(AND(NOT(ISBLANK(Jumpoverwrite2)),AND(NOT(Q63),AND(Q$4:Q62))),($J63*$G63-LN(1+Jumpoverwrite2*S$2))/$G63,_xll.qlInterpolationInterpolate(Q$3,$F63,TRUE))</f>
        <v>#NUM!</v>
      </c>
      <c r="S63" s="107" t="str">
        <f>IF(AND(NOT(Q63),AND(Q$4:Q62)),MIN(EXP((R63-$J63)*$G63),1),"")</f>
        <v/>
      </c>
      <c r="T63" s="109"/>
      <c r="U63" s="106" t="b">
        <f>IF(AND(NOT(Q63),AND(Q$4:Q62)),TRUE,Q63)</f>
        <v>0</v>
      </c>
      <c r="V63" s="102" t="e">
        <f>IF(AND(NOT(ISBLANK(Jumpoverwrite3)),AND(NOT(U63),AND(U$4:U62))),($J63*$G63-LN(1+Jumpoverwrite3*W$2))/$G63,_xll.qlInterpolationInterpolate(U$3,$F63,TRUE))</f>
        <v>#NUM!</v>
      </c>
      <c r="W63" s="107" t="str">
        <f>IF(AND(NOT(U63),AND(U$4:U62)),MIN(EXP((V63-$J63)*$G63),1),"")</f>
        <v/>
      </c>
      <c r="X63" s="109"/>
      <c r="Y63" s="106" t="b">
        <f>IF(AND(NOT(U63),AND(U$4:U62)),TRUE,U63)</f>
        <v>0</v>
      </c>
      <c r="Z63" s="102" t="e">
        <f>IF(AND(NOT(ISBLANK(Jumpoverwrite4)),AND(NOT(Y63),AND(Y$4:Y62))),($J63*$G63-LN(1+Jumpoverwrite4*AA$2))/$G63,_xll.qlInterpolationInterpolate(Y$3,$F63,TRUE))</f>
        <v>#NUM!</v>
      </c>
      <c r="AA63" s="107" t="str">
        <f>IF(AND(NOT(Y63),AND(Y$4:Y62)),MIN(EXP((Z63-$J63)*$G63),1),"")</f>
        <v/>
      </c>
      <c r="AB63" s="109"/>
      <c r="AC63" s="106" t="b">
        <f>IF(AND(NOT(Y63),AND(Y$4:Y62)),TRUE,Y63)</f>
        <v>0</v>
      </c>
      <c r="AD63" s="102" t="e">
        <f>IF(AND(NOT(ISBLANK(Jumpoverwrite5)),AND(NOT(AC63),AND(AC$4:AC62))),($J63*$G63-LN(1+Jumpoverwrite5*AE$2))/$G63,_xll.qlInterpolationInterpolate(AC$3,$F63,TRUE))</f>
        <v>#NUM!</v>
      </c>
      <c r="AE63" s="107" t="str">
        <f>IF(AND(NOT(AC63),AND(AC$4:AC62)),MIN(EXP((AD63-$J63)*$G63),1),"")</f>
        <v/>
      </c>
      <c r="AF63" s="109"/>
      <c r="AG63" s="106" t="b">
        <f>IF(AND(NOT(AC63),AND(AC$4:AC62)),TRUE,AC63)</f>
        <v>0</v>
      </c>
      <c r="AH63" s="102" t="e">
        <f>IF(AND(NOT(ISBLANK(Jumpoverwrite6)),AND(NOT(AG63),AND(AG$4:AG62))),($J63*$G63-LN(1+Jumpoverwrite6*AI$2))/$G63,_xll.qlInterpolationInterpolate(AG$3,$F63,TRUE))</f>
        <v>#NUM!</v>
      </c>
      <c r="AI63" s="107" t="str">
        <f>IF(AND(NOT(AG63),AND(AG$4:AG62)),MIN(EXP((AH63-$J63)*$G63),1),"")</f>
        <v/>
      </c>
      <c r="AJ63" s="109"/>
      <c r="AK63" s="106" t="b">
        <f>IF(AND(NOT(AG63),AND(AG$4:AG62)),TRUE,AG63)</f>
        <v>0</v>
      </c>
      <c r="AL63" s="102" t="e">
        <f>IF(AND(NOT(ISBLANK(Jumpoverwrite7)),AND(NOT(AK63),AND(AK$4:AK62))),($J63*$G63-LN(1+Jumpoverwrite7*AM$2))/$G63,_xll.qlInterpolationInterpolate(AK$3,$F63,TRUE))</f>
        <v>#NUM!</v>
      </c>
      <c r="AM63" s="107" t="str">
        <f>IF(AND(NOT(AK63),AND(AK$4:AK62)),MIN(EXP((AL63-$J63)*$G63),1),"")</f>
        <v/>
      </c>
      <c r="AO63" s="106" t="b">
        <f>IF(AND(NOT(AK63),AND(AK$4:AK62)),TRUE,AK63)</f>
        <v>0</v>
      </c>
      <c r="AP63" s="102" t="e">
        <f>IF(AND(NOT(ISBLANK(Jumpoverwrite8)),AND(NOT(AO63),AND(AO$4:AO62))),($J63*$G63-LN(1+Jumpoverwrite8*AQ$2))/$G63,_xll.qlInterpolationInterpolate(AO$3,$F63,TRUE))</f>
        <v>#NUM!</v>
      </c>
      <c r="AQ63" s="107" t="str">
        <f>IF(AND(NOT(AO63),AND(AO$4:AO62)),MIN(EXP((AP63-$J63)*$G63),1),"")</f>
        <v/>
      </c>
      <c r="AS63" s="106" t="b">
        <f>IF(AND(NOT(AO63),AND(AO$4:AO62)),TRUE,AO63)</f>
        <v>0</v>
      </c>
      <c r="AT63" s="102" t="e">
        <f>IF(AND(NOT(ISBLANK(Jumpoverwrite9)),AND(NOT(AS63),AND(AS$4:AS62))),($J63*$G63-LN(1+Jumpoverwrite9*AU$2))/$G63,_xll.qlInterpolationInterpolate(AS$3,$F63,TRUE))</f>
        <v>#NUM!</v>
      </c>
      <c r="AU63" s="107" t="str">
        <f>IF(AND(NOT(AS63),AND(AS$4:AS62)),MIN(EXP((AT63-$J63)*$G63),1),"")</f>
        <v/>
      </c>
      <c r="AW63" s="106" t="b">
        <f>IF(AND(NOT(AS63),AND(AS$4:AS62)),TRUE,AS63)</f>
        <v>0</v>
      </c>
      <c r="AX63" s="102" t="e">
        <f>IF(AND(NOT(ISBLANK(Jumpoverwrite10)),AND(NOT(AW63),AND(AW$4:AW62))),($J63*$G63-LN(1+Jumpoverwrite10*AY$2))/$G63,_xll.qlInterpolationInterpolate(AW$3,$F63,TRUE))</f>
        <v>#NUM!</v>
      </c>
      <c r="AY63" s="107" t="str">
        <f>IF(AND(NOT(AW63),AND(AW$4:AW62)),MIN(EXP((AX63-$J63)*$G63),1),"")</f>
        <v/>
      </c>
      <c r="BA63" s="106" t="b">
        <f>IF(AND(NOT(AW63),AND(AW$4:AW62)),TRUE,AW63)</f>
        <v>0</v>
      </c>
      <c r="BB63" s="102" t="e">
        <f>IF(AND(NOT(ISBLANK(Jumpoverwrite11)),AND(NOT(BA63),AND(BA$4:BA62))),($J63*$G63-LN(1+Jumpoverwrite11*BC$2))/$G63,_xll.qlInterpolationInterpolate(BA$3,$F63,TRUE))</f>
        <v>#NUM!</v>
      </c>
      <c r="BC63" s="107" t="str">
        <f>IF(AND(NOT(BA63),AND(BA$4:BA62)),MIN(EXP((BB63-$J63)*$G63),1),"")</f>
        <v/>
      </c>
      <c r="BE63" s="106" t="b">
        <f>IF(AND(NOT(BA63),AND(BA$4:BA62)),TRUE,BA63)</f>
        <v>0</v>
      </c>
      <c r="BF63" s="102" t="e">
        <f>IF(AND(NOT(ISBLANK(Jumpoverwrite12)),AND(NOT(BE63),AND(BE$4:BE62))),($J63*$G63-LN(1+Jumpoverwrite12*BG$2))/$G63,_xll.qlInterpolationInterpolate(BE$3,$F63,TRUE))</f>
        <v>#NUM!</v>
      </c>
      <c r="BG63" s="107" t="str">
        <f>IF(AND(NOT(BE63),AND(BE$4:BE62)),MIN(EXP((BF63-$J63)*$G63),1),"")</f>
        <v/>
      </c>
      <c r="BI63" s="106" t="b">
        <f t="shared" si="5"/>
        <v>0</v>
      </c>
      <c r="BJ63" s="102" t="e">
        <f>IF(AND(NOT(ISBLANK(jumpoverwrite13)),AND(NOT(BI63),AND(BI$4:BI62))),($J63*$G63-LN(1+jumpoverwrite13*BK$2))/$G63,_xll.qlInterpolationInterpolate(BI$3,$F63,TRUE))</f>
        <v>#NUM!</v>
      </c>
      <c r="BK63" s="107" t="str">
        <f>IF(AND(NOT(BI63),AND(BI$4:BI62)),MIN(EXP((BJ63-$J63)*$G63),1),"")</f>
        <v/>
      </c>
    </row>
    <row r="64" spans="1:63" x14ac:dyDescent="0.2">
      <c r="A64" s="94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0" t="e">
        <f t="shared" si="4"/>
        <v>#N/A</v>
      </c>
      <c r="G64" s="121" t="e">
        <f>_xll.qlDayCounterYearFraction(DayCounter,D63,D64)</f>
        <v>#NUM!</v>
      </c>
      <c r="I64" s="138" t="b">
        <f t="shared" si="2"/>
        <v>0</v>
      </c>
      <c r="J64" s="137" t="e">
        <v>#N/A</v>
      </c>
      <c r="K64" s="111" t="e">
        <f t="shared" si="3"/>
        <v>#VALUE!</v>
      </c>
      <c r="L64" s="100"/>
      <c r="M64" s="106" t="b">
        <f>IF(AND(NOT(I64),AND(I$4:I63)),TRUE,I64)</f>
        <v>0</v>
      </c>
      <c r="N64" s="102" t="e">
        <f>IF(AND(NOT(ISBLANK(Jumpoverwrite1)),AND(NOT(M64),AND(M$4:M63))),($J64*$G64-LN(1+Jumpoverwrite1*O$2))/$G64,_xll.qlInterpolationInterpolate(M$3,$F64,TRUE))</f>
        <v>#NUM!</v>
      </c>
      <c r="O64" s="107" t="str">
        <f>IF(AND(NOT(M64),AND(M$4:M63)),MIN(EXP((N64-$J64)*$G64),1),"")</f>
        <v/>
      </c>
      <c r="P64" s="109"/>
      <c r="Q64" s="106" t="b">
        <f>IF(AND(NOT(M64),AND(M$4:M63)),TRUE,M64)</f>
        <v>0</v>
      </c>
      <c r="R64" s="102" t="e">
        <f>IF(AND(NOT(ISBLANK(Jumpoverwrite2)),AND(NOT(Q64),AND(Q$4:Q63))),($J64*$G64-LN(1+Jumpoverwrite2*S$2))/$G64,_xll.qlInterpolationInterpolate(Q$3,$F64,TRUE))</f>
        <v>#NUM!</v>
      </c>
      <c r="S64" s="107" t="str">
        <f>IF(AND(NOT(Q64),AND(Q$4:Q63)),MIN(EXP((R64-$J64)*$G64),1),"")</f>
        <v/>
      </c>
      <c r="T64" s="109"/>
      <c r="U64" s="106" t="b">
        <f>IF(AND(NOT(Q64),AND(Q$4:Q63)),TRUE,Q64)</f>
        <v>0</v>
      </c>
      <c r="V64" s="102" t="e">
        <f>IF(AND(NOT(ISBLANK(Jumpoverwrite3)),AND(NOT(U64),AND(U$4:U63))),($J64*$G64-LN(1+Jumpoverwrite3*W$2))/$G64,_xll.qlInterpolationInterpolate(U$3,$F64,TRUE))</f>
        <v>#NUM!</v>
      </c>
      <c r="W64" s="107" t="str">
        <f>IF(AND(NOT(U64),AND(U$4:U63)),MIN(EXP((V64-$J64)*$G64),1),"")</f>
        <v/>
      </c>
      <c r="X64" s="109"/>
      <c r="Y64" s="106" t="b">
        <f>IF(AND(NOT(U64),AND(U$4:U63)),TRUE,U64)</f>
        <v>0</v>
      </c>
      <c r="Z64" s="102" t="e">
        <f>IF(AND(NOT(ISBLANK(Jumpoverwrite4)),AND(NOT(Y64),AND(Y$4:Y63))),($J64*$G64-LN(1+Jumpoverwrite4*AA$2))/$G64,_xll.qlInterpolationInterpolate(Y$3,$F64,TRUE))</f>
        <v>#NUM!</v>
      </c>
      <c r="AA64" s="107" t="str">
        <f>IF(AND(NOT(Y64),AND(Y$4:Y63)),MIN(EXP((Z64-$J64)*$G64),1),"")</f>
        <v/>
      </c>
      <c r="AB64" s="109"/>
      <c r="AC64" s="106" t="b">
        <f>IF(AND(NOT(Y64),AND(Y$4:Y63)),TRUE,Y64)</f>
        <v>0</v>
      </c>
      <c r="AD64" s="102" t="e">
        <f>IF(AND(NOT(ISBLANK(Jumpoverwrite5)),AND(NOT(AC64),AND(AC$4:AC63))),($J64*$G64-LN(1+Jumpoverwrite5*AE$2))/$G64,_xll.qlInterpolationInterpolate(AC$3,$F64,TRUE))</f>
        <v>#NUM!</v>
      </c>
      <c r="AE64" s="107" t="str">
        <f>IF(AND(NOT(AC64),AND(AC$4:AC63)),MIN(EXP((AD64-$J64)*$G64),1),"")</f>
        <v/>
      </c>
      <c r="AF64" s="109"/>
      <c r="AG64" s="106" t="b">
        <f>IF(AND(NOT(AC64),AND(AC$4:AC63)),TRUE,AC64)</f>
        <v>0</v>
      </c>
      <c r="AH64" s="102" t="e">
        <f>IF(AND(NOT(ISBLANK(Jumpoverwrite6)),AND(NOT(AG64),AND(AG$4:AG63))),($J64*$G64-LN(1+Jumpoverwrite6*AI$2))/$G64,_xll.qlInterpolationInterpolate(AG$3,$F64,TRUE))</f>
        <v>#NUM!</v>
      </c>
      <c r="AI64" s="107" t="str">
        <f>IF(AND(NOT(AG64),AND(AG$4:AG63)),MIN(EXP((AH64-$J64)*$G64),1),"")</f>
        <v/>
      </c>
      <c r="AJ64" s="109"/>
      <c r="AK64" s="106" t="b">
        <f>IF(AND(NOT(AG64),AND(AG$4:AG63)),TRUE,AG64)</f>
        <v>0</v>
      </c>
      <c r="AL64" s="102" t="e">
        <f>IF(AND(NOT(ISBLANK(Jumpoverwrite7)),AND(NOT(AK64),AND(AK$4:AK63))),($J64*$G64-LN(1+Jumpoverwrite7*AM$2))/$G64,_xll.qlInterpolationInterpolate(AK$3,$F64,TRUE))</f>
        <v>#NUM!</v>
      </c>
      <c r="AM64" s="107" t="str">
        <f>IF(AND(NOT(AK64),AND(AK$4:AK63)),MIN(EXP((AL64-$J64)*$G64),1),"")</f>
        <v/>
      </c>
      <c r="AO64" s="106" t="b">
        <f>IF(AND(NOT(AK64),AND(AK$4:AK63)),TRUE,AK64)</f>
        <v>0</v>
      </c>
      <c r="AP64" s="102" t="e">
        <f>IF(AND(NOT(ISBLANK(Jumpoverwrite8)),AND(NOT(AO64),AND(AO$4:AO63))),($J64*$G64-LN(1+Jumpoverwrite8*AQ$2))/$G64,_xll.qlInterpolationInterpolate(AO$3,$F64,TRUE))</f>
        <v>#NUM!</v>
      </c>
      <c r="AQ64" s="107" t="str">
        <f>IF(AND(NOT(AO64),AND(AO$4:AO63)),MIN(EXP((AP64-$J64)*$G64),1),"")</f>
        <v/>
      </c>
      <c r="AS64" s="106" t="b">
        <f>IF(AND(NOT(AO64),AND(AO$4:AO63)),TRUE,AO64)</f>
        <v>0</v>
      </c>
      <c r="AT64" s="102" t="e">
        <f>IF(AND(NOT(ISBLANK(Jumpoverwrite9)),AND(NOT(AS64),AND(AS$4:AS63))),($J64*$G64-LN(1+Jumpoverwrite9*AU$2))/$G64,_xll.qlInterpolationInterpolate(AS$3,$F64,TRUE))</f>
        <v>#NUM!</v>
      </c>
      <c r="AU64" s="107" t="str">
        <f>IF(AND(NOT(AS64),AND(AS$4:AS63)),MIN(EXP((AT64-$J64)*$G64),1),"")</f>
        <v/>
      </c>
      <c r="AW64" s="106" t="b">
        <f>IF(AND(NOT(AS64),AND(AS$4:AS63)),TRUE,AS64)</f>
        <v>0</v>
      </c>
      <c r="AX64" s="102" t="e">
        <f>IF(AND(NOT(ISBLANK(Jumpoverwrite10)),AND(NOT(AW64),AND(AW$4:AW63))),($J64*$G64-LN(1+Jumpoverwrite10*AY$2))/$G64,_xll.qlInterpolationInterpolate(AW$3,$F64,TRUE))</f>
        <v>#NUM!</v>
      </c>
      <c r="AY64" s="107" t="str">
        <f>IF(AND(NOT(AW64),AND(AW$4:AW63)),MIN(EXP((AX64-$J64)*$G64),1),"")</f>
        <v/>
      </c>
      <c r="BA64" s="106" t="b">
        <f>IF(AND(NOT(AW64),AND(AW$4:AW63)),TRUE,AW64)</f>
        <v>0</v>
      </c>
      <c r="BB64" s="102" t="e">
        <f>IF(AND(NOT(ISBLANK(Jumpoverwrite11)),AND(NOT(BA64),AND(BA$4:BA63))),($J64*$G64-LN(1+Jumpoverwrite11*BC$2))/$G64,_xll.qlInterpolationInterpolate(BA$3,$F64,TRUE))</f>
        <v>#NUM!</v>
      </c>
      <c r="BC64" s="107" t="str">
        <f>IF(AND(NOT(BA64),AND(BA$4:BA63)),MIN(EXP((BB64-$J64)*$G64),1),"")</f>
        <v/>
      </c>
      <c r="BE64" s="106" t="b">
        <f>IF(AND(NOT(BA64),AND(BA$4:BA63)),TRUE,BA64)</f>
        <v>0</v>
      </c>
      <c r="BF64" s="102" t="e">
        <f>IF(AND(NOT(ISBLANK(Jumpoverwrite12)),AND(NOT(BE64),AND(BE$4:BE63))),($J64*$G64-LN(1+Jumpoverwrite12*BG$2))/$G64,_xll.qlInterpolationInterpolate(BE$3,$F64,TRUE))</f>
        <v>#NUM!</v>
      </c>
      <c r="BG64" s="107" t="str">
        <f>IF(AND(NOT(BE64),AND(BE$4:BE63)),MIN(EXP((BF64-$J64)*$G64),1),"")</f>
        <v/>
      </c>
      <c r="BI64" s="106" t="b">
        <f t="shared" si="5"/>
        <v>0</v>
      </c>
      <c r="BJ64" s="102" t="e">
        <f>IF(AND(NOT(ISBLANK(jumpoverwrite13)),AND(NOT(BI64),AND(BI$4:BI63))),($J64*$G64-LN(1+jumpoverwrite13*BK$2))/$G64,_xll.qlInterpolationInterpolate(BI$3,$F64,TRUE))</f>
        <v>#NUM!</v>
      </c>
      <c r="BK64" s="107" t="str">
        <f>IF(AND(NOT(BI64),AND(BI$4:BI63)),MIN(EXP((BJ64-$J64)*$G64),1),"")</f>
        <v/>
      </c>
    </row>
    <row r="65" spans="1:63" x14ac:dyDescent="0.2">
      <c r="A65" s="94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0" t="e">
        <f t="shared" si="4"/>
        <v>#N/A</v>
      </c>
      <c r="G65" s="121" t="e">
        <f>_xll.qlDayCounterYearFraction(DayCounter,D64,D65)</f>
        <v>#NUM!</v>
      </c>
      <c r="I65" s="138" t="b">
        <f t="shared" si="2"/>
        <v>0</v>
      </c>
      <c r="J65" s="137" t="e">
        <v>#N/A</v>
      </c>
      <c r="K65" s="111" t="e">
        <f t="shared" si="3"/>
        <v>#VALUE!</v>
      </c>
      <c r="L65" s="100"/>
      <c r="M65" s="106" t="b">
        <f>IF(AND(NOT(I65),AND(I$4:I64)),TRUE,I65)</f>
        <v>0</v>
      </c>
      <c r="N65" s="102" t="e">
        <f>IF(AND(NOT(ISBLANK(Jumpoverwrite1)),AND(NOT(M65),AND(M$4:M64))),($J65*$G65-LN(1+Jumpoverwrite1*O$2))/$G65,_xll.qlInterpolationInterpolate(M$3,$F65,TRUE))</f>
        <v>#NUM!</v>
      </c>
      <c r="O65" s="107" t="str">
        <f>IF(AND(NOT(M65),AND(M$4:M64)),MIN(EXP((N65-$J65)*$G65),1),"")</f>
        <v/>
      </c>
      <c r="P65" s="109"/>
      <c r="Q65" s="106" t="b">
        <f>IF(AND(NOT(M65),AND(M$4:M64)),TRUE,M65)</f>
        <v>0</v>
      </c>
      <c r="R65" s="102" t="e">
        <f>IF(AND(NOT(ISBLANK(Jumpoverwrite2)),AND(NOT(Q65),AND(Q$4:Q64))),($J65*$G65-LN(1+Jumpoverwrite2*S$2))/$G65,_xll.qlInterpolationInterpolate(Q$3,$F65,TRUE))</f>
        <v>#NUM!</v>
      </c>
      <c r="S65" s="107" t="str">
        <f>IF(AND(NOT(Q65),AND(Q$4:Q64)),MIN(EXP((R65-$J65)*$G65),1),"")</f>
        <v/>
      </c>
      <c r="T65" s="109"/>
      <c r="U65" s="106" t="b">
        <f>IF(AND(NOT(Q65),AND(Q$4:Q64)),TRUE,Q65)</f>
        <v>0</v>
      </c>
      <c r="V65" s="102" t="e">
        <f>IF(AND(NOT(ISBLANK(Jumpoverwrite3)),AND(NOT(U65),AND(U$4:U64))),($J65*$G65-LN(1+Jumpoverwrite3*W$2))/$G65,_xll.qlInterpolationInterpolate(U$3,$F65,TRUE))</f>
        <v>#NUM!</v>
      </c>
      <c r="W65" s="107" t="str">
        <f>IF(AND(NOT(U65),AND(U$4:U64)),MIN(EXP((V65-$J65)*$G65),1),"")</f>
        <v/>
      </c>
      <c r="X65" s="109"/>
      <c r="Y65" s="106" t="b">
        <f>IF(AND(NOT(U65),AND(U$4:U64)),TRUE,U65)</f>
        <v>0</v>
      </c>
      <c r="Z65" s="102" t="e">
        <f>IF(AND(NOT(ISBLANK(Jumpoverwrite4)),AND(NOT(Y65),AND(Y$4:Y64))),($J65*$G65-LN(1+Jumpoverwrite4*AA$2))/$G65,_xll.qlInterpolationInterpolate(Y$3,$F65,TRUE))</f>
        <v>#NUM!</v>
      </c>
      <c r="AA65" s="107" t="str">
        <f>IF(AND(NOT(Y65),AND(Y$4:Y64)),MIN(EXP((Z65-$J65)*$G65),1),"")</f>
        <v/>
      </c>
      <c r="AB65" s="109"/>
      <c r="AC65" s="106" t="b">
        <f>IF(AND(NOT(Y65),AND(Y$4:Y64)),TRUE,Y65)</f>
        <v>0</v>
      </c>
      <c r="AD65" s="102" t="e">
        <f>IF(AND(NOT(ISBLANK(Jumpoverwrite5)),AND(NOT(AC65),AND(AC$4:AC64))),($J65*$G65-LN(1+Jumpoverwrite5*AE$2))/$G65,_xll.qlInterpolationInterpolate(AC$3,$F65,TRUE))</f>
        <v>#NUM!</v>
      </c>
      <c r="AE65" s="107" t="str">
        <f>IF(AND(NOT(AC65),AND(AC$4:AC64)),MIN(EXP((AD65-$J65)*$G65),1),"")</f>
        <v/>
      </c>
      <c r="AF65" s="109"/>
      <c r="AG65" s="106" t="b">
        <f>IF(AND(NOT(AC65),AND(AC$4:AC64)),TRUE,AC65)</f>
        <v>0</v>
      </c>
      <c r="AH65" s="102" t="e">
        <f>IF(AND(NOT(ISBLANK(Jumpoverwrite6)),AND(NOT(AG65),AND(AG$4:AG64))),($J65*$G65-LN(1+Jumpoverwrite6*AI$2))/$G65,_xll.qlInterpolationInterpolate(AG$3,$F65,TRUE))</f>
        <v>#NUM!</v>
      </c>
      <c r="AI65" s="107" t="str">
        <f>IF(AND(NOT(AG65),AND(AG$4:AG64)),MIN(EXP((AH65-$J65)*$G65),1),"")</f>
        <v/>
      </c>
      <c r="AJ65" s="109"/>
      <c r="AK65" s="106" t="b">
        <f>IF(AND(NOT(AG65),AND(AG$4:AG64)),TRUE,AG65)</f>
        <v>0</v>
      </c>
      <c r="AL65" s="102" t="e">
        <f>IF(AND(NOT(ISBLANK(Jumpoverwrite7)),AND(NOT(AK65),AND(AK$4:AK64))),($J65*$G65-LN(1+Jumpoverwrite7*AM$2))/$G65,_xll.qlInterpolationInterpolate(AK$3,$F65,TRUE))</f>
        <v>#NUM!</v>
      </c>
      <c r="AM65" s="107" t="str">
        <f>IF(AND(NOT(AK65),AND(AK$4:AK64)),MIN(EXP((AL65-$J65)*$G65),1),"")</f>
        <v/>
      </c>
      <c r="AO65" s="106" t="b">
        <f>IF(AND(NOT(AK65),AND(AK$4:AK64)),TRUE,AK65)</f>
        <v>0</v>
      </c>
      <c r="AP65" s="102" t="e">
        <f>IF(AND(NOT(ISBLANK(Jumpoverwrite8)),AND(NOT(AO65),AND(AO$4:AO64))),($J65*$G65-LN(1+Jumpoverwrite8*AQ$2))/$G65,_xll.qlInterpolationInterpolate(AO$3,$F65,TRUE))</f>
        <v>#NUM!</v>
      </c>
      <c r="AQ65" s="107" t="str">
        <f>IF(AND(NOT(AO65),AND(AO$4:AO64)),MIN(EXP((AP65-$J65)*$G65),1),"")</f>
        <v/>
      </c>
      <c r="AS65" s="106" t="b">
        <f>IF(AND(NOT(AO65),AND(AO$4:AO64)),TRUE,AO65)</f>
        <v>0</v>
      </c>
      <c r="AT65" s="102" t="e">
        <f>IF(AND(NOT(ISBLANK(Jumpoverwrite9)),AND(NOT(AS65),AND(AS$4:AS64))),($J65*$G65-LN(1+Jumpoverwrite9*AU$2))/$G65,_xll.qlInterpolationInterpolate(AS$3,$F65,TRUE))</f>
        <v>#NUM!</v>
      </c>
      <c r="AU65" s="107" t="str">
        <f>IF(AND(NOT(AS65),AND(AS$4:AS64)),MIN(EXP((AT65-$J65)*$G65),1),"")</f>
        <v/>
      </c>
      <c r="AW65" s="106" t="b">
        <f>IF(AND(NOT(AS65),AND(AS$4:AS64)),TRUE,AS65)</f>
        <v>0</v>
      </c>
      <c r="AX65" s="102" t="e">
        <f>IF(AND(NOT(ISBLANK(Jumpoverwrite10)),AND(NOT(AW65),AND(AW$4:AW64))),($J65*$G65-LN(1+Jumpoverwrite10*AY$2))/$G65,_xll.qlInterpolationInterpolate(AW$3,$F65,TRUE))</f>
        <v>#NUM!</v>
      </c>
      <c r="AY65" s="107" t="str">
        <f>IF(AND(NOT(AW65),AND(AW$4:AW64)),MIN(EXP((AX65-$J65)*$G65),1),"")</f>
        <v/>
      </c>
      <c r="BA65" s="106" t="b">
        <f>IF(AND(NOT(AW65),AND(AW$4:AW64)),TRUE,AW65)</f>
        <v>0</v>
      </c>
      <c r="BB65" s="102" t="e">
        <f>IF(AND(NOT(ISBLANK(Jumpoverwrite11)),AND(NOT(BA65),AND(BA$4:BA64))),($J65*$G65-LN(1+Jumpoverwrite11*BC$2))/$G65,_xll.qlInterpolationInterpolate(BA$3,$F65,TRUE))</f>
        <v>#NUM!</v>
      </c>
      <c r="BC65" s="107" t="str">
        <f>IF(AND(NOT(BA65),AND(BA$4:BA64)),MIN(EXP((BB65-$J65)*$G65),1),"")</f>
        <v/>
      </c>
      <c r="BE65" s="106" t="b">
        <f>IF(AND(NOT(BA65),AND(BA$4:BA64)),TRUE,BA65)</f>
        <v>0</v>
      </c>
      <c r="BF65" s="102" t="e">
        <f>IF(AND(NOT(ISBLANK(Jumpoverwrite12)),AND(NOT(BE65),AND(BE$4:BE64))),($J65*$G65-LN(1+Jumpoverwrite12*BG$2))/$G65,_xll.qlInterpolationInterpolate(BE$3,$F65,TRUE))</f>
        <v>#NUM!</v>
      </c>
      <c r="BG65" s="107" t="str">
        <f>IF(AND(NOT(BE65),AND(BE$4:BE64)),MIN(EXP((BF65-$J65)*$G65),1),"")</f>
        <v/>
      </c>
      <c r="BI65" s="106" t="b">
        <f t="shared" si="5"/>
        <v>0</v>
      </c>
      <c r="BJ65" s="102" t="e">
        <f>IF(AND(NOT(ISBLANK(jumpoverwrite13)),AND(NOT(BI65),AND(BI$4:BI64))),($J65*$G65-LN(1+jumpoverwrite13*BK$2))/$G65,_xll.qlInterpolationInterpolate(BI$3,$F65,TRUE))</f>
        <v>#NUM!</v>
      </c>
      <c r="BK65" s="107" t="str">
        <f>IF(AND(NOT(BI65),AND(BI$4:BI64)),MIN(EXP((BJ65-$J65)*$G65),1),"")</f>
        <v/>
      </c>
    </row>
    <row r="66" spans="1:63" x14ac:dyDescent="0.2">
      <c r="A66" s="94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0" t="e">
        <f t="shared" si="4"/>
        <v>#N/A</v>
      </c>
      <c r="G66" s="121" t="e">
        <f>_xll.qlDayCounterYearFraction(DayCounter,D65,D66)</f>
        <v>#NUM!</v>
      </c>
      <c r="I66" s="138" t="b">
        <f t="shared" si="2"/>
        <v>0</v>
      </c>
      <c r="J66" s="137" t="e">
        <v>#N/A</v>
      </c>
      <c r="K66" s="111" t="e">
        <f t="shared" si="3"/>
        <v>#VALUE!</v>
      </c>
      <c r="L66" s="100"/>
      <c r="M66" s="106" t="b">
        <f>IF(AND(NOT(I66),AND(I$4:I65)),TRUE,I66)</f>
        <v>0</v>
      </c>
      <c r="N66" s="102" t="e">
        <f>IF(AND(NOT(ISBLANK(Jumpoverwrite1)),AND(NOT(M66),AND(M$4:M65))),($J66*$G66-LN(1+Jumpoverwrite1*O$2))/$G66,_xll.qlInterpolationInterpolate(M$3,$F66,TRUE))</f>
        <v>#NUM!</v>
      </c>
      <c r="O66" s="107" t="str">
        <f>IF(AND(NOT(M66),AND(M$4:M65)),MIN(EXP((N66-$J66)*$G66),1),"")</f>
        <v/>
      </c>
      <c r="P66" s="109"/>
      <c r="Q66" s="106" t="b">
        <f>IF(AND(NOT(M66),AND(M$4:M65)),TRUE,M66)</f>
        <v>0</v>
      </c>
      <c r="R66" s="102" t="e">
        <f>IF(AND(NOT(ISBLANK(Jumpoverwrite2)),AND(NOT(Q66),AND(Q$4:Q65))),($J66*$G66-LN(1+Jumpoverwrite2*S$2))/$G66,_xll.qlInterpolationInterpolate(Q$3,$F66,TRUE))</f>
        <v>#NUM!</v>
      </c>
      <c r="S66" s="107" t="str">
        <f>IF(AND(NOT(Q66),AND(Q$4:Q65)),MIN(EXP((R66-$J66)*$G66),1),"")</f>
        <v/>
      </c>
      <c r="T66" s="109"/>
      <c r="U66" s="106" t="b">
        <f>IF(AND(NOT(Q66),AND(Q$4:Q65)),TRUE,Q66)</f>
        <v>0</v>
      </c>
      <c r="V66" s="102" t="e">
        <f>IF(AND(NOT(ISBLANK(Jumpoverwrite3)),AND(NOT(U66),AND(U$4:U65))),($J66*$G66-LN(1+Jumpoverwrite3*W$2))/$G66,_xll.qlInterpolationInterpolate(U$3,$F66,TRUE))</f>
        <v>#NUM!</v>
      </c>
      <c r="W66" s="107" t="str">
        <f>IF(AND(NOT(U66),AND(U$4:U65)),MIN(EXP((V66-$J66)*$G66),1),"")</f>
        <v/>
      </c>
      <c r="X66" s="109"/>
      <c r="Y66" s="106" t="b">
        <f>IF(AND(NOT(U66),AND(U$4:U65)),TRUE,U66)</f>
        <v>0</v>
      </c>
      <c r="Z66" s="102" t="e">
        <f>IF(AND(NOT(ISBLANK(Jumpoverwrite4)),AND(NOT(Y66),AND(Y$4:Y65))),($J66*$G66-LN(1+Jumpoverwrite4*AA$2))/$G66,_xll.qlInterpolationInterpolate(Y$3,$F66,TRUE))</f>
        <v>#NUM!</v>
      </c>
      <c r="AA66" s="107" t="str">
        <f>IF(AND(NOT(Y66),AND(Y$4:Y65)),MIN(EXP((Z66-$J66)*$G66),1),"")</f>
        <v/>
      </c>
      <c r="AB66" s="109"/>
      <c r="AC66" s="106" t="b">
        <f>IF(AND(NOT(Y66),AND(Y$4:Y65)),TRUE,Y66)</f>
        <v>0</v>
      </c>
      <c r="AD66" s="102" t="e">
        <f>IF(AND(NOT(ISBLANK(Jumpoverwrite5)),AND(NOT(AC66),AND(AC$4:AC65))),($J66*$G66-LN(1+Jumpoverwrite5*AE$2))/$G66,_xll.qlInterpolationInterpolate(AC$3,$F66,TRUE))</f>
        <v>#NUM!</v>
      </c>
      <c r="AE66" s="107" t="str">
        <f>IF(AND(NOT(AC66),AND(AC$4:AC65)),MIN(EXP((AD66-$J66)*$G66),1),"")</f>
        <v/>
      </c>
      <c r="AF66" s="109"/>
      <c r="AG66" s="106" t="b">
        <f>IF(AND(NOT(AC66),AND(AC$4:AC65)),TRUE,AC66)</f>
        <v>0</v>
      </c>
      <c r="AH66" s="102" t="e">
        <f>IF(AND(NOT(ISBLANK(Jumpoverwrite6)),AND(NOT(AG66),AND(AG$4:AG65))),($J66*$G66-LN(1+Jumpoverwrite6*AI$2))/$G66,_xll.qlInterpolationInterpolate(AG$3,$F66,TRUE))</f>
        <v>#NUM!</v>
      </c>
      <c r="AI66" s="107" t="str">
        <f>IF(AND(NOT(AG66),AND(AG$4:AG65)),MIN(EXP((AH66-$J66)*$G66),1),"")</f>
        <v/>
      </c>
      <c r="AJ66" s="109"/>
      <c r="AK66" s="106" t="b">
        <f>IF(AND(NOT(AG66),AND(AG$4:AG65)),TRUE,AG66)</f>
        <v>0</v>
      </c>
      <c r="AL66" s="102" t="e">
        <f>IF(AND(NOT(ISBLANK(Jumpoverwrite7)),AND(NOT(AK66),AND(AK$4:AK65))),($J66*$G66-LN(1+Jumpoverwrite7*AM$2))/$G66,_xll.qlInterpolationInterpolate(AK$3,$F66,TRUE))</f>
        <v>#NUM!</v>
      </c>
      <c r="AM66" s="107" t="str">
        <f>IF(AND(NOT(AK66),AND(AK$4:AK65)),MIN(EXP((AL66-$J66)*$G66),1),"")</f>
        <v/>
      </c>
      <c r="AO66" s="106" t="b">
        <f>IF(AND(NOT(AK66),AND(AK$4:AK65)),TRUE,AK66)</f>
        <v>0</v>
      </c>
      <c r="AP66" s="102" t="e">
        <f>IF(AND(NOT(ISBLANK(Jumpoverwrite8)),AND(NOT(AO66),AND(AO$4:AO65))),($J66*$G66-LN(1+Jumpoverwrite8*AQ$2))/$G66,_xll.qlInterpolationInterpolate(AO$3,$F66,TRUE))</f>
        <v>#NUM!</v>
      </c>
      <c r="AQ66" s="107" t="str">
        <f>IF(AND(NOT(AO66),AND(AO$4:AO65)),MIN(EXP((AP66-$J66)*$G66),1),"")</f>
        <v/>
      </c>
      <c r="AS66" s="106" t="b">
        <f>IF(AND(NOT(AO66),AND(AO$4:AO65)),TRUE,AO66)</f>
        <v>0</v>
      </c>
      <c r="AT66" s="102" t="e">
        <f>IF(AND(NOT(ISBLANK(Jumpoverwrite9)),AND(NOT(AS66),AND(AS$4:AS65))),($J66*$G66-LN(1+Jumpoverwrite9*AU$2))/$G66,_xll.qlInterpolationInterpolate(AS$3,$F66,TRUE))</f>
        <v>#NUM!</v>
      </c>
      <c r="AU66" s="107" t="str">
        <f>IF(AND(NOT(AS66),AND(AS$4:AS65)),MIN(EXP((AT66-$J66)*$G66),1),"")</f>
        <v/>
      </c>
      <c r="AW66" s="106" t="b">
        <f>IF(AND(NOT(AS66),AND(AS$4:AS65)),TRUE,AS66)</f>
        <v>0</v>
      </c>
      <c r="AX66" s="102" t="e">
        <f>IF(AND(NOT(ISBLANK(Jumpoverwrite10)),AND(NOT(AW66),AND(AW$4:AW65))),($J66*$G66-LN(1+Jumpoverwrite10*AY$2))/$G66,_xll.qlInterpolationInterpolate(AW$3,$F66,TRUE))</f>
        <v>#NUM!</v>
      </c>
      <c r="AY66" s="107" t="str">
        <f>IF(AND(NOT(AW66),AND(AW$4:AW65)),MIN(EXP((AX66-$J66)*$G66),1),"")</f>
        <v/>
      </c>
      <c r="BA66" s="106" t="b">
        <f>IF(AND(NOT(AW66),AND(AW$4:AW65)),TRUE,AW66)</f>
        <v>0</v>
      </c>
      <c r="BB66" s="102" t="e">
        <f>IF(AND(NOT(ISBLANK(Jumpoverwrite11)),AND(NOT(BA66),AND(BA$4:BA65))),($J66*$G66-LN(1+Jumpoverwrite11*BC$2))/$G66,_xll.qlInterpolationInterpolate(BA$3,$F66,TRUE))</f>
        <v>#NUM!</v>
      </c>
      <c r="BC66" s="107" t="str">
        <f>IF(AND(NOT(BA66),AND(BA$4:BA65)),MIN(EXP((BB66-$J66)*$G66),1),"")</f>
        <v/>
      </c>
      <c r="BE66" s="106" t="b">
        <f>IF(AND(NOT(BA66),AND(BA$4:BA65)),TRUE,BA66)</f>
        <v>0</v>
      </c>
      <c r="BF66" s="102" t="e">
        <f>IF(AND(NOT(ISBLANK(Jumpoverwrite12)),AND(NOT(BE66),AND(BE$4:BE65))),($J66*$G66-LN(1+Jumpoverwrite12*BG$2))/$G66,_xll.qlInterpolationInterpolate(BE$3,$F66,TRUE))</f>
        <v>#NUM!</v>
      </c>
      <c r="BG66" s="107" t="str">
        <f>IF(AND(NOT(BE66),AND(BE$4:BE65)),MIN(EXP((BF66-$J66)*$G66),1),"")</f>
        <v/>
      </c>
      <c r="BI66" s="106" t="b">
        <f t="shared" si="5"/>
        <v>0</v>
      </c>
      <c r="BJ66" s="102" t="e">
        <f>IF(AND(NOT(ISBLANK(jumpoverwrite13)),AND(NOT(BI66),AND(BI$4:BI65))),($J66*$G66-LN(1+jumpoverwrite13*BK$2))/$G66,_xll.qlInterpolationInterpolate(BI$3,$F66,TRUE))</f>
        <v>#NUM!</v>
      </c>
      <c r="BK66" s="107" t="str">
        <f>IF(AND(NOT(BI66),AND(BI$4:BI65)),MIN(EXP((BJ66-$J66)*$G66),1),"")</f>
        <v/>
      </c>
    </row>
    <row r="67" spans="1:63" x14ac:dyDescent="0.2">
      <c r="A67" s="94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0" t="e">
        <f t="shared" si="4"/>
        <v>#N/A</v>
      </c>
      <c r="G67" s="121" t="e">
        <f>_xll.qlDayCounterYearFraction(DayCounter,D66,D67)</f>
        <v>#NUM!</v>
      </c>
      <c r="I67" s="138" t="b">
        <f t="shared" si="2"/>
        <v>0</v>
      </c>
      <c r="J67" s="137" t="e">
        <v>#N/A</v>
      </c>
      <c r="K67" s="111" t="e">
        <f t="shared" si="3"/>
        <v>#VALUE!</v>
      </c>
      <c r="L67" s="100"/>
      <c r="M67" s="106" t="b">
        <f>IF(AND(NOT(I67),AND(I$4:I66)),TRUE,I67)</f>
        <v>0</v>
      </c>
      <c r="N67" s="102" t="e">
        <f>IF(AND(NOT(ISBLANK(Jumpoverwrite1)),AND(NOT(M67),AND(M$4:M66))),($J67*$G67-LN(1+Jumpoverwrite1*O$2))/$G67,_xll.qlInterpolationInterpolate(M$3,$F67,TRUE))</f>
        <v>#NUM!</v>
      </c>
      <c r="O67" s="107" t="str">
        <f>IF(AND(NOT(M67),AND(M$4:M66)),MIN(EXP((N67-$J67)*$G67),1),"")</f>
        <v/>
      </c>
      <c r="P67" s="109"/>
      <c r="Q67" s="106" t="b">
        <f>IF(AND(NOT(M67),AND(M$4:M66)),TRUE,M67)</f>
        <v>0</v>
      </c>
      <c r="R67" s="102" t="e">
        <f>IF(AND(NOT(ISBLANK(Jumpoverwrite2)),AND(NOT(Q67),AND(Q$4:Q66))),($J67*$G67-LN(1+Jumpoverwrite2*S$2))/$G67,_xll.qlInterpolationInterpolate(Q$3,$F67,TRUE))</f>
        <v>#NUM!</v>
      </c>
      <c r="S67" s="107" t="str">
        <f>IF(AND(NOT(Q67),AND(Q$4:Q66)),MIN(EXP((R67-$J67)*$G67),1),"")</f>
        <v/>
      </c>
      <c r="T67" s="109"/>
      <c r="U67" s="106" t="b">
        <f>IF(AND(NOT(Q67),AND(Q$4:Q66)),TRUE,Q67)</f>
        <v>0</v>
      </c>
      <c r="V67" s="102" t="e">
        <f>IF(AND(NOT(ISBLANK(Jumpoverwrite3)),AND(NOT(U67),AND(U$4:U66))),($J67*$G67-LN(1+Jumpoverwrite3*W$2))/$G67,_xll.qlInterpolationInterpolate(U$3,$F67,TRUE))</f>
        <v>#NUM!</v>
      </c>
      <c r="W67" s="107" t="str">
        <f>IF(AND(NOT(U67),AND(U$4:U66)),MIN(EXP((V67-$J67)*$G67),1),"")</f>
        <v/>
      </c>
      <c r="X67" s="109"/>
      <c r="Y67" s="106" t="b">
        <f>IF(AND(NOT(U67),AND(U$4:U66)),TRUE,U67)</f>
        <v>0</v>
      </c>
      <c r="Z67" s="102" t="e">
        <f>IF(AND(NOT(ISBLANK(Jumpoverwrite4)),AND(NOT(Y67),AND(Y$4:Y66))),($J67*$G67-LN(1+Jumpoverwrite4*AA$2))/$G67,_xll.qlInterpolationInterpolate(Y$3,$F67,TRUE))</f>
        <v>#NUM!</v>
      </c>
      <c r="AA67" s="107" t="str">
        <f>IF(AND(NOT(Y67),AND(Y$4:Y66)),MIN(EXP((Z67-$J67)*$G67),1),"")</f>
        <v/>
      </c>
      <c r="AB67" s="109"/>
      <c r="AC67" s="106" t="b">
        <f>IF(AND(NOT(Y67),AND(Y$4:Y66)),TRUE,Y67)</f>
        <v>0</v>
      </c>
      <c r="AD67" s="102" t="e">
        <f>IF(AND(NOT(ISBLANK(Jumpoverwrite5)),AND(NOT(AC67),AND(AC$4:AC66))),($J67*$G67-LN(1+Jumpoverwrite5*AE$2))/$G67,_xll.qlInterpolationInterpolate(AC$3,$F67,TRUE))</f>
        <v>#NUM!</v>
      </c>
      <c r="AE67" s="107" t="str">
        <f>IF(AND(NOT(AC67),AND(AC$4:AC66)),MIN(EXP((AD67-$J67)*$G67),1),"")</f>
        <v/>
      </c>
      <c r="AF67" s="109"/>
      <c r="AG67" s="106" t="b">
        <f>IF(AND(NOT(AC67),AND(AC$4:AC66)),TRUE,AC67)</f>
        <v>0</v>
      </c>
      <c r="AH67" s="102" t="e">
        <f>IF(AND(NOT(ISBLANK(Jumpoverwrite6)),AND(NOT(AG67),AND(AG$4:AG66))),($J67*$G67-LN(1+Jumpoverwrite6*AI$2))/$G67,_xll.qlInterpolationInterpolate(AG$3,$F67,TRUE))</f>
        <v>#NUM!</v>
      </c>
      <c r="AI67" s="107" t="str">
        <f>IF(AND(NOT(AG67),AND(AG$4:AG66)),MIN(EXP((AH67-$J67)*$G67),1),"")</f>
        <v/>
      </c>
      <c r="AJ67" s="109"/>
      <c r="AK67" s="106" t="b">
        <f>IF(AND(NOT(AG67),AND(AG$4:AG66)),TRUE,AG67)</f>
        <v>0</v>
      </c>
      <c r="AL67" s="102" t="e">
        <f>IF(AND(NOT(ISBLANK(Jumpoverwrite7)),AND(NOT(AK67),AND(AK$4:AK66))),($J67*$G67-LN(1+Jumpoverwrite7*AM$2))/$G67,_xll.qlInterpolationInterpolate(AK$3,$F67,TRUE))</f>
        <v>#NUM!</v>
      </c>
      <c r="AM67" s="107" t="str">
        <f>IF(AND(NOT(AK67),AND(AK$4:AK66)),MIN(EXP((AL67-$J67)*$G67),1),"")</f>
        <v/>
      </c>
      <c r="AO67" s="106" t="b">
        <f>IF(AND(NOT(AK67),AND(AK$4:AK66)),TRUE,AK67)</f>
        <v>0</v>
      </c>
      <c r="AP67" s="102" t="e">
        <f>IF(AND(NOT(ISBLANK(Jumpoverwrite8)),AND(NOT(AO67),AND(AO$4:AO66))),($J67*$G67-LN(1+Jumpoverwrite8*AQ$2))/$G67,_xll.qlInterpolationInterpolate(AO$3,$F67,TRUE))</f>
        <v>#NUM!</v>
      </c>
      <c r="AQ67" s="107" t="str">
        <f>IF(AND(NOT(AO67),AND(AO$4:AO66)),MIN(EXP((AP67-$J67)*$G67),1),"")</f>
        <v/>
      </c>
      <c r="AS67" s="106" t="b">
        <f>IF(AND(NOT(AO67),AND(AO$4:AO66)),TRUE,AO67)</f>
        <v>0</v>
      </c>
      <c r="AT67" s="102" t="e">
        <f>IF(AND(NOT(ISBLANK(Jumpoverwrite9)),AND(NOT(AS67),AND(AS$4:AS66))),($J67*$G67-LN(1+Jumpoverwrite9*AU$2))/$G67,_xll.qlInterpolationInterpolate(AS$3,$F67,TRUE))</f>
        <v>#NUM!</v>
      </c>
      <c r="AU67" s="107" t="str">
        <f>IF(AND(NOT(AS67),AND(AS$4:AS66)),MIN(EXP((AT67-$J67)*$G67),1),"")</f>
        <v/>
      </c>
      <c r="AW67" s="106" t="b">
        <f>IF(AND(NOT(AS67),AND(AS$4:AS66)),TRUE,AS67)</f>
        <v>0</v>
      </c>
      <c r="AX67" s="102" t="e">
        <f>IF(AND(NOT(ISBLANK(Jumpoverwrite10)),AND(NOT(AW67),AND(AW$4:AW66))),($J67*$G67-LN(1+Jumpoverwrite10*AY$2))/$G67,_xll.qlInterpolationInterpolate(AW$3,$F67,TRUE))</f>
        <v>#NUM!</v>
      </c>
      <c r="AY67" s="107" t="str">
        <f>IF(AND(NOT(AW67),AND(AW$4:AW66)),MIN(EXP((AX67-$J67)*$G67),1),"")</f>
        <v/>
      </c>
      <c r="BA67" s="106" t="b">
        <f>IF(AND(NOT(AW67),AND(AW$4:AW66)),TRUE,AW67)</f>
        <v>0</v>
      </c>
      <c r="BB67" s="102" t="e">
        <f>IF(AND(NOT(ISBLANK(Jumpoverwrite11)),AND(NOT(BA67),AND(BA$4:BA66))),($J67*$G67-LN(1+Jumpoverwrite11*BC$2))/$G67,_xll.qlInterpolationInterpolate(BA$3,$F67,TRUE))</f>
        <v>#NUM!</v>
      </c>
      <c r="BC67" s="107" t="str">
        <f>IF(AND(NOT(BA67),AND(BA$4:BA66)),MIN(EXP((BB67-$J67)*$G67),1),"")</f>
        <v/>
      </c>
      <c r="BE67" s="106" t="b">
        <f>IF(AND(NOT(BA67),AND(BA$4:BA66)),TRUE,BA67)</f>
        <v>0</v>
      </c>
      <c r="BF67" s="102" t="e">
        <f>IF(AND(NOT(ISBLANK(Jumpoverwrite12)),AND(NOT(BE67),AND(BE$4:BE66))),($J67*$G67-LN(1+Jumpoverwrite12*BG$2))/$G67,_xll.qlInterpolationInterpolate(BE$3,$F67,TRUE))</f>
        <v>#NUM!</v>
      </c>
      <c r="BG67" s="107" t="str">
        <f>IF(AND(NOT(BE67),AND(BE$4:BE66)),MIN(EXP((BF67-$J67)*$G67),1),"")</f>
        <v/>
      </c>
      <c r="BI67" s="106" t="b">
        <f t="shared" si="5"/>
        <v>0</v>
      </c>
      <c r="BJ67" s="102" t="e">
        <f>IF(AND(NOT(ISBLANK(jumpoverwrite13)),AND(NOT(BI67),AND(BI$4:BI66))),($J67*$G67-LN(1+jumpoverwrite13*BK$2))/$G67,_xll.qlInterpolationInterpolate(BI$3,$F67,TRUE))</f>
        <v>#NUM!</v>
      </c>
      <c r="BK67" s="107" t="str">
        <f>IF(AND(NOT(BI67),AND(BI$4:BI66)),MIN(EXP((BJ67-$J67)*$G67),1),"")</f>
        <v/>
      </c>
    </row>
    <row r="68" spans="1:63" x14ac:dyDescent="0.2">
      <c r="A68" s="94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0" t="e">
        <f t="shared" si="4"/>
        <v>#N/A</v>
      </c>
      <c r="G68" s="121" t="e">
        <f>_xll.qlDayCounterYearFraction(DayCounter,D67,D68)</f>
        <v>#NUM!</v>
      </c>
      <c r="I68" s="138" t="b">
        <f t="shared" si="2"/>
        <v>0</v>
      </c>
      <c r="J68" s="137" t="e">
        <v>#N/A</v>
      </c>
      <c r="K68" s="111" t="e">
        <f t="shared" si="3"/>
        <v>#VALUE!</v>
      </c>
      <c r="L68" s="100"/>
      <c r="M68" s="106" t="b">
        <f>IF(AND(NOT(I68),AND(I$4:I67)),TRUE,I68)</f>
        <v>0</v>
      </c>
      <c r="N68" s="102" t="e">
        <f>IF(AND(NOT(ISBLANK(Jumpoverwrite1)),AND(NOT(M68),AND(M$4:M67))),($J68*$G68-LN(1+Jumpoverwrite1*O$2))/$G68,_xll.qlInterpolationInterpolate(M$3,$F68,TRUE))</f>
        <v>#NUM!</v>
      </c>
      <c r="O68" s="107" t="str">
        <f>IF(AND(NOT(M68),AND(M$4:M67)),MIN(EXP((N68-$J68)*$G68),1),"")</f>
        <v/>
      </c>
      <c r="P68" s="109"/>
      <c r="Q68" s="106" t="b">
        <f>IF(AND(NOT(M68),AND(M$4:M67)),TRUE,M68)</f>
        <v>0</v>
      </c>
      <c r="R68" s="102" t="e">
        <f>IF(AND(NOT(ISBLANK(Jumpoverwrite2)),AND(NOT(Q68),AND(Q$4:Q67))),($J68*$G68-LN(1+Jumpoverwrite2*S$2))/$G68,_xll.qlInterpolationInterpolate(Q$3,$F68,TRUE))</f>
        <v>#NUM!</v>
      </c>
      <c r="S68" s="107" t="str">
        <f>IF(AND(NOT(Q68),AND(Q$4:Q67)),MIN(EXP((R68-$J68)*$G68),1),"")</f>
        <v/>
      </c>
      <c r="T68" s="109"/>
      <c r="U68" s="106" t="b">
        <f>IF(AND(NOT(Q68),AND(Q$4:Q67)),TRUE,Q68)</f>
        <v>0</v>
      </c>
      <c r="V68" s="102" t="e">
        <f>IF(AND(NOT(ISBLANK(Jumpoverwrite3)),AND(NOT(U68),AND(U$4:U67))),($J68*$G68-LN(1+Jumpoverwrite3*W$2))/$G68,_xll.qlInterpolationInterpolate(U$3,$F68,TRUE))</f>
        <v>#NUM!</v>
      </c>
      <c r="W68" s="107" t="str">
        <f>IF(AND(NOT(U68),AND(U$4:U67)),MIN(EXP((V68-$J68)*$G68),1),"")</f>
        <v/>
      </c>
      <c r="X68" s="109"/>
      <c r="Y68" s="106" t="b">
        <f>IF(AND(NOT(U68),AND(U$4:U67)),TRUE,U68)</f>
        <v>0</v>
      </c>
      <c r="Z68" s="102" t="e">
        <f>IF(AND(NOT(ISBLANK(Jumpoverwrite4)),AND(NOT(Y68),AND(Y$4:Y67))),($J68*$G68-LN(1+Jumpoverwrite4*AA$2))/$G68,_xll.qlInterpolationInterpolate(Y$3,$F68,TRUE))</f>
        <v>#NUM!</v>
      </c>
      <c r="AA68" s="107" t="str">
        <f>IF(AND(NOT(Y68),AND(Y$4:Y67)),MIN(EXP((Z68-$J68)*$G68),1),"")</f>
        <v/>
      </c>
      <c r="AB68" s="109"/>
      <c r="AC68" s="106" t="b">
        <f>IF(AND(NOT(Y68),AND(Y$4:Y67)),TRUE,Y68)</f>
        <v>0</v>
      </c>
      <c r="AD68" s="102" t="e">
        <f>IF(AND(NOT(ISBLANK(Jumpoverwrite5)),AND(NOT(AC68),AND(AC$4:AC67))),($J68*$G68-LN(1+Jumpoverwrite5*AE$2))/$G68,_xll.qlInterpolationInterpolate(AC$3,$F68,TRUE))</f>
        <v>#NUM!</v>
      </c>
      <c r="AE68" s="107" t="str">
        <f>IF(AND(NOT(AC68),AND(AC$4:AC67)),MIN(EXP((AD68-$J68)*$G68),1),"")</f>
        <v/>
      </c>
      <c r="AF68" s="109"/>
      <c r="AG68" s="106" t="b">
        <f>IF(AND(NOT(AC68),AND(AC$4:AC67)),TRUE,AC68)</f>
        <v>0</v>
      </c>
      <c r="AH68" s="102" t="e">
        <f>IF(AND(NOT(ISBLANK(Jumpoverwrite6)),AND(NOT(AG68),AND(AG$4:AG67))),($J68*$G68-LN(1+Jumpoverwrite6*AI$2))/$G68,_xll.qlInterpolationInterpolate(AG$3,$F68,TRUE))</f>
        <v>#NUM!</v>
      </c>
      <c r="AI68" s="107" t="str">
        <f>IF(AND(NOT(AG68),AND(AG$4:AG67)),MIN(EXP((AH68-$J68)*$G68),1),"")</f>
        <v/>
      </c>
      <c r="AJ68" s="109"/>
      <c r="AK68" s="106" t="b">
        <f>IF(AND(NOT(AG68),AND(AG$4:AG67)),TRUE,AG68)</f>
        <v>0</v>
      </c>
      <c r="AL68" s="102" t="e">
        <f>IF(AND(NOT(ISBLANK(Jumpoverwrite7)),AND(NOT(AK68),AND(AK$4:AK67))),($J68*$G68-LN(1+Jumpoverwrite7*AM$2))/$G68,_xll.qlInterpolationInterpolate(AK$3,$F68,TRUE))</f>
        <v>#NUM!</v>
      </c>
      <c r="AM68" s="107" t="str">
        <f>IF(AND(NOT(AK68),AND(AK$4:AK67)),MIN(EXP((AL68-$J68)*$G68),1),"")</f>
        <v/>
      </c>
      <c r="AO68" s="106" t="b">
        <f>IF(AND(NOT(AK68),AND(AK$4:AK67)),TRUE,AK68)</f>
        <v>0</v>
      </c>
      <c r="AP68" s="102" t="e">
        <f>IF(AND(NOT(ISBLANK(Jumpoverwrite8)),AND(NOT(AO68),AND(AO$4:AO67))),($J68*$G68-LN(1+Jumpoverwrite8*AQ$2))/$G68,_xll.qlInterpolationInterpolate(AO$3,$F68,TRUE))</f>
        <v>#NUM!</v>
      </c>
      <c r="AQ68" s="107" t="str">
        <f>IF(AND(NOT(AO68),AND(AO$4:AO67)),MIN(EXP((AP68-$J68)*$G68),1),"")</f>
        <v/>
      </c>
      <c r="AS68" s="106" t="b">
        <f>IF(AND(NOT(AO68),AND(AO$4:AO67)),TRUE,AO68)</f>
        <v>0</v>
      </c>
      <c r="AT68" s="102" t="e">
        <f>IF(AND(NOT(ISBLANK(Jumpoverwrite9)),AND(NOT(AS68),AND(AS$4:AS67))),($J68*$G68-LN(1+Jumpoverwrite9*AU$2))/$G68,_xll.qlInterpolationInterpolate(AS$3,$F68,TRUE))</f>
        <v>#NUM!</v>
      </c>
      <c r="AU68" s="107" t="str">
        <f>IF(AND(NOT(AS68),AND(AS$4:AS67)),MIN(EXP((AT68-$J68)*$G68),1),"")</f>
        <v/>
      </c>
      <c r="AW68" s="106" t="b">
        <f>IF(AND(NOT(AS68),AND(AS$4:AS67)),TRUE,AS68)</f>
        <v>0</v>
      </c>
      <c r="AX68" s="102" t="e">
        <f>IF(AND(NOT(ISBLANK(Jumpoverwrite10)),AND(NOT(AW68),AND(AW$4:AW67))),($J68*$G68-LN(1+Jumpoverwrite10*AY$2))/$G68,_xll.qlInterpolationInterpolate(AW$3,$F68,TRUE))</f>
        <v>#NUM!</v>
      </c>
      <c r="AY68" s="107" t="str">
        <f>IF(AND(NOT(AW68),AND(AW$4:AW67)),MIN(EXP((AX68-$J68)*$G68),1),"")</f>
        <v/>
      </c>
      <c r="BA68" s="106" t="b">
        <f>IF(AND(NOT(AW68),AND(AW$4:AW67)),TRUE,AW68)</f>
        <v>0</v>
      </c>
      <c r="BB68" s="102" t="e">
        <f>IF(AND(NOT(ISBLANK(Jumpoverwrite11)),AND(NOT(BA68),AND(BA$4:BA67))),($J68*$G68-LN(1+Jumpoverwrite11*BC$2))/$G68,_xll.qlInterpolationInterpolate(BA$3,$F68,TRUE))</f>
        <v>#NUM!</v>
      </c>
      <c r="BC68" s="107" t="str">
        <f>IF(AND(NOT(BA68),AND(BA$4:BA67)),MIN(EXP((BB68-$J68)*$G68),1),"")</f>
        <v/>
      </c>
      <c r="BE68" s="106" t="b">
        <f>IF(AND(NOT(BA68),AND(BA$4:BA67)),TRUE,BA68)</f>
        <v>0</v>
      </c>
      <c r="BF68" s="102" t="e">
        <f>IF(AND(NOT(ISBLANK(Jumpoverwrite12)),AND(NOT(BE68),AND(BE$4:BE67))),($J68*$G68-LN(1+Jumpoverwrite12*BG$2))/$G68,_xll.qlInterpolationInterpolate(BE$3,$F68,TRUE))</f>
        <v>#NUM!</v>
      </c>
      <c r="BG68" s="107" t="str">
        <f>IF(AND(NOT(BE68),AND(BE$4:BE67)),MIN(EXP((BF68-$J68)*$G68),1),"")</f>
        <v/>
      </c>
      <c r="BI68" s="106" t="b">
        <f t="shared" si="5"/>
        <v>0</v>
      </c>
      <c r="BJ68" s="102" t="e">
        <f>IF(AND(NOT(ISBLANK(jumpoverwrite13)),AND(NOT(BI68),AND(BI$4:BI67))),($J68*$G68-LN(1+jumpoverwrite13*BK$2))/$G68,_xll.qlInterpolationInterpolate(BI$3,$F68,TRUE))</f>
        <v>#NUM!</v>
      </c>
      <c r="BK68" s="107" t="str">
        <f>IF(AND(NOT(BI68),AND(BI$4:BI67)),MIN(EXP((BJ68-$J68)*$G68),1),"")</f>
        <v/>
      </c>
    </row>
    <row r="69" spans="1:63" x14ac:dyDescent="0.2">
      <c r="A69" s="94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0" t="e">
        <f t="shared" si="4"/>
        <v>#N/A</v>
      </c>
      <c r="G69" s="121" t="e">
        <f>_xll.qlDayCounterYearFraction(DayCounter,D68,D69)</f>
        <v>#NUM!</v>
      </c>
      <c r="I69" s="138" t="b">
        <f t="shared" si="2"/>
        <v>0</v>
      </c>
      <c r="J69" s="137" t="e">
        <v>#N/A</v>
      </c>
      <c r="K69" s="111" t="e">
        <f t="shared" si="3"/>
        <v>#VALUE!</v>
      </c>
      <c r="L69" s="100"/>
      <c r="M69" s="106" t="b">
        <f>IF(AND(NOT(I69),AND(I$4:I68)),TRUE,I69)</f>
        <v>0</v>
      </c>
      <c r="N69" s="102" t="e">
        <f>IF(AND(NOT(ISBLANK(Jumpoverwrite1)),AND(NOT(M69),AND(M$4:M68))),($J69*$G69-LN(1+Jumpoverwrite1*O$2))/$G69,_xll.qlInterpolationInterpolate(M$3,$F69,TRUE))</f>
        <v>#NUM!</v>
      </c>
      <c r="O69" s="107" t="str">
        <f>IF(AND(NOT(M69),AND(M$4:M68)),MIN(EXP((N69-$J69)*$G69),1),"")</f>
        <v/>
      </c>
      <c r="P69" s="109"/>
      <c r="Q69" s="106" t="b">
        <f>IF(AND(NOT(M69),AND(M$4:M68)),TRUE,M69)</f>
        <v>0</v>
      </c>
      <c r="R69" s="102" t="e">
        <f>IF(AND(NOT(ISBLANK(Jumpoverwrite2)),AND(NOT(Q69),AND(Q$4:Q68))),($J69*$G69-LN(1+Jumpoverwrite2*S$2))/$G69,_xll.qlInterpolationInterpolate(Q$3,$F69,TRUE))</f>
        <v>#NUM!</v>
      </c>
      <c r="S69" s="107" t="str">
        <f>IF(AND(NOT(Q69),AND(Q$4:Q68)),MIN(EXP((R69-$J69)*$G69),1),"")</f>
        <v/>
      </c>
      <c r="T69" s="109"/>
      <c r="U69" s="106" t="b">
        <f>IF(AND(NOT(Q69),AND(Q$4:Q68)),TRUE,Q69)</f>
        <v>0</v>
      </c>
      <c r="V69" s="102" t="e">
        <f>IF(AND(NOT(ISBLANK(Jumpoverwrite3)),AND(NOT(U69),AND(U$4:U68))),($J69*$G69-LN(1+Jumpoverwrite3*W$2))/$G69,_xll.qlInterpolationInterpolate(U$3,$F69,TRUE))</f>
        <v>#NUM!</v>
      </c>
      <c r="W69" s="107" t="str">
        <f>IF(AND(NOT(U69),AND(U$4:U68)),MIN(EXP((V69-$J69)*$G69),1),"")</f>
        <v/>
      </c>
      <c r="X69" s="109"/>
      <c r="Y69" s="106" t="b">
        <f>IF(AND(NOT(U69),AND(U$4:U68)),TRUE,U69)</f>
        <v>0</v>
      </c>
      <c r="Z69" s="102" t="e">
        <f>IF(AND(NOT(ISBLANK(Jumpoverwrite4)),AND(NOT(Y69),AND(Y$4:Y68))),($J69*$G69-LN(1+Jumpoverwrite4*AA$2))/$G69,_xll.qlInterpolationInterpolate(Y$3,$F69,TRUE))</f>
        <v>#NUM!</v>
      </c>
      <c r="AA69" s="107" t="str">
        <f>IF(AND(NOT(Y69),AND(Y$4:Y68)),MIN(EXP((Z69-$J69)*$G69),1),"")</f>
        <v/>
      </c>
      <c r="AB69" s="109"/>
      <c r="AC69" s="106" t="b">
        <f>IF(AND(NOT(Y69),AND(Y$4:Y68)),TRUE,Y69)</f>
        <v>0</v>
      </c>
      <c r="AD69" s="102" t="e">
        <f>IF(AND(NOT(ISBLANK(Jumpoverwrite5)),AND(NOT(AC69),AND(AC$4:AC68))),($J69*$G69-LN(1+Jumpoverwrite5*AE$2))/$G69,_xll.qlInterpolationInterpolate(AC$3,$F69,TRUE))</f>
        <v>#NUM!</v>
      </c>
      <c r="AE69" s="107" t="str">
        <f>IF(AND(NOT(AC69),AND(AC$4:AC68)),MIN(EXP((AD69-$J69)*$G69),1),"")</f>
        <v/>
      </c>
      <c r="AF69" s="109"/>
      <c r="AG69" s="106" t="b">
        <f>IF(AND(NOT(AC69),AND(AC$4:AC68)),TRUE,AC69)</f>
        <v>0</v>
      </c>
      <c r="AH69" s="102" t="e">
        <f>IF(AND(NOT(ISBLANK(Jumpoverwrite6)),AND(NOT(AG69),AND(AG$4:AG68))),($J69*$G69-LN(1+Jumpoverwrite6*AI$2))/$G69,_xll.qlInterpolationInterpolate(AG$3,$F69,TRUE))</f>
        <v>#NUM!</v>
      </c>
      <c r="AI69" s="107" t="str">
        <f>IF(AND(NOT(AG69),AND(AG$4:AG68)),MIN(EXP((AH69-$J69)*$G69),1),"")</f>
        <v/>
      </c>
      <c r="AJ69" s="109"/>
      <c r="AK69" s="106" t="b">
        <f>IF(AND(NOT(AG69),AND(AG$4:AG68)),TRUE,AG69)</f>
        <v>0</v>
      </c>
      <c r="AL69" s="102" t="e">
        <f>IF(AND(NOT(ISBLANK(Jumpoverwrite7)),AND(NOT(AK69),AND(AK$4:AK68))),($J69*$G69-LN(1+Jumpoverwrite7*AM$2))/$G69,_xll.qlInterpolationInterpolate(AK$3,$F69,TRUE))</f>
        <v>#NUM!</v>
      </c>
      <c r="AM69" s="107" t="str">
        <f>IF(AND(NOT(AK69),AND(AK$4:AK68)),MIN(EXP((AL69-$J69)*$G69),1),"")</f>
        <v/>
      </c>
      <c r="AO69" s="106" t="b">
        <f>IF(AND(NOT(AK69),AND(AK$4:AK68)),TRUE,AK69)</f>
        <v>0</v>
      </c>
      <c r="AP69" s="102" t="e">
        <f>IF(AND(NOT(ISBLANK(Jumpoverwrite8)),AND(NOT(AO69),AND(AO$4:AO68))),($J69*$G69-LN(1+Jumpoverwrite8*AQ$2))/$G69,_xll.qlInterpolationInterpolate(AO$3,$F69,TRUE))</f>
        <v>#NUM!</v>
      </c>
      <c r="AQ69" s="107" t="str">
        <f>IF(AND(NOT(AO69),AND(AO$4:AO68)),MIN(EXP((AP69-$J69)*$G69),1),"")</f>
        <v/>
      </c>
      <c r="AS69" s="106" t="b">
        <f>IF(AND(NOT(AO69),AND(AO$4:AO68)),TRUE,AO69)</f>
        <v>0</v>
      </c>
      <c r="AT69" s="102" t="e">
        <f>IF(AND(NOT(ISBLANK(Jumpoverwrite9)),AND(NOT(AS69),AND(AS$4:AS68))),($J69*$G69-LN(1+Jumpoverwrite9*AU$2))/$G69,_xll.qlInterpolationInterpolate(AS$3,$F69,TRUE))</f>
        <v>#NUM!</v>
      </c>
      <c r="AU69" s="107" t="str">
        <f>IF(AND(NOT(AS69),AND(AS$4:AS68)),MIN(EXP((AT69-$J69)*$G69),1),"")</f>
        <v/>
      </c>
      <c r="AW69" s="106" t="b">
        <f>IF(AND(NOT(AS69),AND(AS$4:AS68)),TRUE,AS69)</f>
        <v>0</v>
      </c>
      <c r="AX69" s="102" t="e">
        <f>IF(AND(NOT(ISBLANK(Jumpoverwrite10)),AND(NOT(AW69),AND(AW$4:AW68))),($J69*$G69-LN(1+Jumpoverwrite10*AY$2))/$G69,_xll.qlInterpolationInterpolate(AW$3,$F69,TRUE))</f>
        <v>#NUM!</v>
      </c>
      <c r="AY69" s="107" t="str">
        <f>IF(AND(NOT(AW69),AND(AW$4:AW68)),MIN(EXP((AX69-$J69)*$G69),1),"")</f>
        <v/>
      </c>
      <c r="BA69" s="106" t="b">
        <f>IF(AND(NOT(AW69),AND(AW$4:AW68)),TRUE,AW69)</f>
        <v>0</v>
      </c>
      <c r="BB69" s="102" t="e">
        <f>IF(AND(NOT(ISBLANK(Jumpoverwrite11)),AND(NOT(BA69),AND(BA$4:BA68))),($J69*$G69-LN(1+Jumpoverwrite11*BC$2))/$G69,_xll.qlInterpolationInterpolate(BA$3,$F69,TRUE))</f>
        <v>#NUM!</v>
      </c>
      <c r="BC69" s="107" t="str">
        <f>IF(AND(NOT(BA69),AND(BA$4:BA68)),MIN(EXP((BB69-$J69)*$G69),1),"")</f>
        <v/>
      </c>
      <c r="BE69" s="106" t="b">
        <f>IF(AND(NOT(BA69),AND(BA$4:BA68)),TRUE,BA69)</f>
        <v>0</v>
      </c>
      <c r="BF69" s="102" t="e">
        <f>IF(AND(NOT(ISBLANK(Jumpoverwrite12)),AND(NOT(BE69),AND(BE$4:BE68))),($J69*$G69-LN(1+Jumpoverwrite12*BG$2))/$G69,_xll.qlInterpolationInterpolate(BE$3,$F69,TRUE))</f>
        <v>#NUM!</v>
      </c>
      <c r="BG69" s="107" t="str">
        <f>IF(AND(NOT(BE69),AND(BE$4:BE68)),MIN(EXP((BF69-$J69)*$G69),1),"")</f>
        <v/>
      </c>
      <c r="BI69" s="106" t="b">
        <f t="shared" ref="BI69:BI100" si="6">IF(ISERROR(K69),FALSE,IF(YEAR(K69)-YEAR(SettlementDate)=2,FALSE,TRUE))</f>
        <v>0</v>
      </c>
      <c r="BJ69" s="102" t="e">
        <f>IF(AND(NOT(ISBLANK(jumpoverwrite13)),AND(NOT(BI69),AND(BI$4:BI68))),($J69*$G69-LN(1+jumpoverwrite13*BK$2))/$G69,_xll.qlInterpolationInterpolate(BI$3,$F69,TRUE))</f>
        <v>#NUM!</v>
      </c>
      <c r="BK69" s="107" t="str">
        <f>IF(AND(NOT(BI69),AND(BI$4:BI68)),MIN(EXP((BJ69-$J69)*$G69),1),"")</f>
        <v/>
      </c>
    </row>
    <row r="70" spans="1:63" x14ac:dyDescent="0.2">
      <c r="A70" s="94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0" t="e">
        <f t="shared" si="4"/>
        <v>#N/A</v>
      </c>
      <c r="G70" s="121" t="e">
        <f>_xll.qlDayCounterYearFraction(DayCounter,D69,D70)</f>
        <v>#NUM!</v>
      </c>
      <c r="I70" s="138" t="b">
        <f t="shared" ref="I70:I129" si="7">IF(ISERROR(K70),FALSE,IF(OR(MONTH(K70)-MONTH(K69)=1,YEAR(K70)-YEAR(K69)=1),FALSE,TRUE))</f>
        <v>0</v>
      </c>
      <c r="J70" s="137" t="e">
        <v>#N/A</v>
      </c>
      <c r="K70" s="111" t="e">
        <f t="shared" ref="K70:K129" si="8">D70</f>
        <v>#VALUE!</v>
      </c>
      <c r="L70" s="100"/>
      <c r="M70" s="106" t="b">
        <f>IF(AND(NOT(I70),AND(I$4:I69)),TRUE,I70)</f>
        <v>0</v>
      </c>
      <c r="N70" s="102" t="e">
        <f>IF(AND(NOT(ISBLANK(Jumpoverwrite1)),AND(NOT(M70),AND(M$4:M69))),($J70*$G70-LN(1+Jumpoverwrite1*O$2))/$G70,_xll.qlInterpolationInterpolate(M$3,$F70,TRUE))</f>
        <v>#NUM!</v>
      </c>
      <c r="O70" s="107" t="str">
        <f>IF(AND(NOT(M70),AND(M$4:M69)),MIN(EXP((N70-$J70)*$G70),1),"")</f>
        <v/>
      </c>
      <c r="P70" s="109"/>
      <c r="Q70" s="106" t="b">
        <f>IF(AND(NOT(M70),AND(M$4:M69)),TRUE,M70)</f>
        <v>0</v>
      </c>
      <c r="R70" s="102" t="e">
        <f>IF(AND(NOT(ISBLANK(Jumpoverwrite2)),AND(NOT(Q70),AND(Q$4:Q69))),($J70*$G70-LN(1+Jumpoverwrite2*S$2))/$G70,_xll.qlInterpolationInterpolate(Q$3,$F70,TRUE))</f>
        <v>#NUM!</v>
      </c>
      <c r="S70" s="107" t="str">
        <f>IF(AND(NOT(Q70),AND(Q$4:Q69)),MIN(EXP((R70-$J70)*$G70),1),"")</f>
        <v/>
      </c>
      <c r="T70" s="109"/>
      <c r="U70" s="106" t="b">
        <f>IF(AND(NOT(Q70),AND(Q$4:Q69)),TRUE,Q70)</f>
        <v>0</v>
      </c>
      <c r="V70" s="102" t="e">
        <f>IF(AND(NOT(ISBLANK(Jumpoverwrite3)),AND(NOT(U70),AND(U$4:U69))),($J70*$G70-LN(1+Jumpoverwrite3*W$2))/$G70,_xll.qlInterpolationInterpolate(U$3,$F70,TRUE))</f>
        <v>#NUM!</v>
      </c>
      <c r="W70" s="107" t="str">
        <f>IF(AND(NOT(U70),AND(U$4:U69)),MIN(EXP((V70-$J70)*$G70),1),"")</f>
        <v/>
      </c>
      <c r="X70" s="109"/>
      <c r="Y70" s="106" t="b">
        <f>IF(AND(NOT(U70),AND(U$4:U69)),TRUE,U70)</f>
        <v>0</v>
      </c>
      <c r="Z70" s="102" t="e">
        <f>IF(AND(NOT(ISBLANK(Jumpoverwrite4)),AND(NOT(Y70),AND(Y$4:Y69))),($J70*$G70-LN(1+Jumpoverwrite4*AA$2))/$G70,_xll.qlInterpolationInterpolate(Y$3,$F70,TRUE))</f>
        <v>#NUM!</v>
      </c>
      <c r="AA70" s="107" t="str">
        <f>IF(AND(NOT(Y70),AND(Y$4:Y69)),MIN(EXP((Z70-$J70)*$G70),1),"")</f>
        <v/>
      </c>
      <c r="AB70" s="109"/>
      <c r="AC70" s="106" t="b">
        <f>IF(AND(NOT(Y70),AND(Y$4:Y69)),TRUE,Y70)</f>
        <v>0</v>
      </c>
      <c r="AD70" s="102" t="e">
        <f>IF(AND(NOT(ISBLANK(Jumpoverwrite5)),AND(NOT(AC70),AND(AC$4:AC69))),($J70*$G70-LN(1+Jumpoverwrite5*AE$2))/$G70,_xll.qlInterpolationInterpolate(AC$3,$F70,TRUE))</f>
        <v>#NUM!</v>
      </c>
      <c r="AE70" s="107" t="str">
        <f>IF(AND(NOT(AC70),AND(AC$4:AC69)),MIN(EXP((AD70-$J70)*$G70),1),"")</f>
        <v/>
      </c>
      <c r="AF70" s="109"/>
      <c r="AG70" s="106" t="b">
        <f>IF(AND(NOT(AC70),AND(AC$4:AC69)),TRUE,AC70)</f>
        <v>0</v>
      </c>
      <c r="AH70" s="102" t="e">
        <f>IF(AND(NOT(ISBLANK(Jumpoverwrite6)),AND(NOT(AG70),AND(AG$4:AG69))),($J70*$G70-LN(1+Jumpoverwrite6*AI$2))/$G70,_xll.qlInterpolationInterpolate(AG$3,$F70,TRUE))</f>
        <v>#NUM!</v>
      </c>
      <c r="AI70" s="107" t="str">
        <f>IF(AND(NOT(AG70),AND(AG$4:AG69)),MIN(EXP((AH70-$J70)*$G70),1),"")</f>
        <v/>
      </c>
      <c r="AJ70" s="109"/>
      <c r="AK70" s="106" t="b">
        <f>IF(AND(NOT(AG70),AND(AG$4:AG69)),TRUE,AG70)</f>
        <v>0</v>
      </c>
      <c r="AL70" s="102" t="e">
        <f>IF(AND(NOT(ISBLANK(Jumpoverwrite7)),AND(NOT(AK70),AND(AK$4:AK69))),($J70*$G70-LN(1+Jumpoverwrite7*AM$2))/$G70,_xll.qlInterpolationInterpolate(AK$3,$F70,TRUE))</f>
        <v>#NUM!</v>
      </c>
      <c r="AM70" s="107" t="str">
        <f>IF(AND(NOT(AK70),AND(AK$4:AK69)),MIN(EXP((AL70-$J70)*$G70),1),"")</f>
        <v/>
      </c>
      <c r="AO70" s="106" t="b">
        <f>IF(AND(NOT(AK70),AND(AK$4:AK69)),TRUE,AK70)</f>
        <v>0</v>
      </c>
      <c r="AP70" s="102" t="e">
        <f>IF(AND(NOT(ISBLANK(Jumpoverwrite8)),AND(NOT(AO70),AND(AO$4:AO69))),($J70*$G70-LN(1+Jumpoverwrite8*AQ$2))/$G70,_xll.qlInterpolationInterpolate(AO$3,$F70,TRUE))</f>
        <v>#NUM!</v>
      </c>
      <c r="AQ70" s="107" t="str">
        <f>IF(AND(NOT(AO70),AND(AO$4:AO69)),MIN(EXP((AP70-$J70)*$G70),1),"")</f>
        <v/>
      </c>
      <c r="AS70" s="106" t="b">
        <f>IF(AND(NOT(AO70),AND(AO$4:AO69)),TRUE,AO70)</f>
        <v>0</v>
      </c>
      <c r="AT70" s="102" t="e">
        <f>IF(AND(NOT(ISBLANK(Jumpoverwrite9)),AND(NOT(AS70),AND(AS$4:AS69))),($J70*$G70-LN(1+Jumpoverwrite9*AU$2))/$G70,_xll.qlInterpolationInterpolate(AS$3,$F70,TRUE))</f>
        <v>#NUM!</v>
      </c>
      <c r="AU70" s="107" t="str">
        <f>IF(AND(NOT(AS70),AND(AS$4:AS69)),MIN(EXP((AT70-$J70)*$G70),1),"")</f>
        <v/>
      </c>
      <c r="AW70" s="106" t="b">
        <f>IF(AND(NOT(AS70),AND(AS$4:AS69)),TRUE,AS70)</f>
        <v>0</v>
      </c>
      <c r="AX70" s="102" t="e">
        <f>IF(AND(NOT(ISBLANK(Jumpoverwrite10)),AND(NOT(AW70),AND(AW$4:AW69))),($J70*$G70-LN(1+Jumpoverwrite10*AY$2))/$G70,_xll.qlInterpolationInterpolate(AW$3,$F70,TRUE))</f>
        <v>#NUM!</v>
      </c>
      <c r="AY70" s="107" t="str">
        <f>IF(AND(NOT(AW70),AND(AW$4:AW69)),MIN(EXP((AX70-$J70)*$G70),1),"")</f>
        <v/>
      </c>
      <c r="BA70" s="106" t="b">
        <f>IF(AND(NOT(AW70),AND(AW$4:AW69)),TRUE,AW70)</f>
        <v>0</v>
      </c>
      <c r="BB70" s="102" t="e">
        <f>IF(AND(NOT(ISBLANK(Jumpoverwrite11)),AND(NOT(BA70),AND(BA$4:BA69))),($J70*$G70-LN(1+Jumpoverwrite11*BC$2))/$G70,_xll.qlInterpolationInterpolate(BA$3,$F70,TRUE))</f>
        <v>#NUM!</v>
      </c>
      <c r="BC70" s="107" t="str">
        <f>IF(AND(NOT(BA70),AND(BA$4:BA69)),MIN(EXP((BB70-$J70)*$G70),1),"")</f>
        <v/>
      </c>
      <c r="BE70" s="106" t="b">
        <f>IF(AND(NOT(BA70),AND(BA$4:BA69)),TRUE,BA70)</f>
        <v>0</v>
      </c>
      <c r="BF70" s="102" t="e">
        <f>IF(AND(NOT(ISBLANK(Jumpoverwrite12)),AND(NOT(BE70),AND(BE$4:BE69))),($J70*$G70-LN(1+Jumpoverwrite12*BG$2))/$G70,_xll.qlInterpolationInterpolate(BE$3,$F70,TRUE))</f>
        <v>#NUM!</v>
      </c>
      <c r="BG70" s="107" t="str">
        <f>IF(AND(NOT(BE70),AND(BE$4:BE69)),MIN(EXP((BF70-$J70)*$G70),1),"")</f>
        <v/>
      </c>
      <c r="BI70" s="106" t="b">
        <f t="shared" si="6"/>
        <v>0</v>
      </c>
      <c r="BJ70" s="102" t="e">
        <f>IF(AND(NOT(ISBLANK(jumpoverwrite13)),AND(NOT(BI70),AND(BI$4:BI69))),($J70*$G70-LN(1+jumpoverwrite13*BK$2))/$G70,_xll.qlInterpolationInterpolate(BI$3,$F70,TRUE))</f>
        <v>#NUM!</v>
      </c>
      <c r="BK70" s="107" t="str">
        <f>IF(AND(NOT(BI70),AND(BI$4:BI69)),MIN(EXP((BJ70-$J70)*$G70),1),"")</f>
        <v/>
      </c>
    </row>
    <row r="71" spans="1:63" x14ac:dyDescent="0.2">
      <c r="A71" s="94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0" t="e">
        <f t="shared" si="4"/>
        <v>#N/A</v>
      </c>
      <c r="G71" s="121" t="e">
        <f>_xll.qlDayCounterYearFraction(DayCounter,D70,D71)</f>
        <v>#NUM!</v>
      </c>
      <c r="I71" s="138" t="b">
        <f t="shared" si="7"/>
        <v>0</v>
      </c>
      <c r="J71" s="137" t="e">
        <v>#N/A</v>
      </c>
      <c r="K71" s="111" t="e">
        <f t="shared" si="8"/>
        <v>#VALUE!</v>
      </c>
      <c r="L71" s="100"/>
      <c r="M71" s="106" t="b">
        <f>IF(AND(NOT(I71),AND(I$4:I70)),TRUE,I71)</f>
        <v>0</v>
      </c>
      <c r="N71" s="102" t="e">
        <f>IF(AND(NOT(ISBLANK(Jumpoverwrite1)),AND(NOT(M71),AND(M$4:M70))),($J71*$G71-LN(1+Jumpoverwrite1*O$2))/$G71,_xll.qlInterpolationInterpolate(M$3,$F71,TRUE))</f>
        <v>#NUM!</v>
      </c>
      <c r="O71" s="107" t="str">
        <f>IF(AND(NOT(M71),AND(M$4:M70)),MIN(EXP((N71-$J71)*$G71),1),"")</f>
        <v/>
      </c>
      <c r="P71" s="109"/>
      <c r="Q71" s="106" t="b">
        <f>IF(AND(NOT(M71),AND(M$4:M70)),TRUE,M71)</f>
        <v>0</v>
      </c>
      <c r="R71" s="102" t="e">
        <f>IF(AND(NOT(ISBLANK(Jumpoverwrite2)),AND(NOT(Q71),AND(Q$4:Q70))),($J71*$G71-LN(1+Jumpoverwrite2*S$2))/$G71,_xll.qlInterpolationInterpolate(Q$3,$F71,TRUE))</f>
        <v>#NUM!</v>
      </c>
      <c r="S71" s="107" t="str">
        <f>IF(AND(NOT(Q71),AND(Q$4:Q70)),MIN(EXP((R71-$J71)*$G71),1),"")</f>
        <v/>
      </c>
      <c r="T71" s="109"/>
      <c r="U71" s="106" t="b">
        <f>IF(AND(NOT(Q71),AND(Q$4:Q70)),TRUE,Q71)</f>
        <v>0</v>
      </c>
      <c r="V71" s="102" t="e">
        <f>IF(AND(NOT(ISBLANK(Jumpoverwrite3)),AND(NOT(U71),AND(U$4:U70))),($J71*$G71-LN(1+Jumpoverwrite3*W$2))/$G71,_xll.qlInterpolationInterpolate(U$3,$F71,TRUE))</f>
        <v>#NUM!</v>
      </c>
      <c r="W71" s="107" t="str">
        <f>IF(AND(NOT(U71),AND(U$4:U70)),MIN(EXP((V71-$J71)*$G71),1),"")</f>
        <v/>
      </c>
      <c r="X71" s="109"/>
      <c r="Y71" s="106" t="b">
        <f>IF(AND(NOT(U71),AND(U$4:U70)),TRUE,U71)</f>
        <v>0</v>
      </c>
      <c r="Z71" s="102" t="e">
        <f>IF(AND(NOT(ISBLANK(Jumpoverwrite4)),AND(NOT(Y71),AND(Y$4:Y70))),($J71*$G71-LN(1+Jumpoverwrite4*AA$2))/$G71,_xll.qlInterpolationInterpolate(Y$3,$F71,TRUE))</f>
        <v>#NUM!</v>
      </c>
      <c r="AA71" s="107" t="str">
        <f>IF(AND(NOT(Y71),AND(Y$4:Y70)),MIN(EXP((Z71-$J71)*$G71),1),"")</f>
        <v/>
      </c>
      <c r="AB71" s="109"/>
      <c r="AC71" s="106" t="b">
        <f>IF(AND(NOT(Y71),AND(Y$4:Y70)),TRUE,Y71)</f>
        <v>0</v>
      </c>
      <c r="AD71" s="102" t="e">
        <f>IF(AND(NOT(ISBLANK(Jumpoverwrite5)),AND(NOT(AC71),AND(AC$4:AC70))),($J71*$G71-LN(1+Jumpoverwrite5*AE$2))/$G71,_xll.qlInterpolationInterpolate(AC$3,$F71,TRUE))</f>
        <v>#NUM!</v>
      </c>
      <c r="AE71" s="107" t="str">
        <f>IF(AND(NOT(AC71),AND(AC$4:AC70)),MIN(EXP((AD71-$J71)*$G71),1),"")</f>
        <v/>
      </c>
      <c r="AF71" s="109"/>
      <c r="AG71" s="106" t="b">
        <f>IF(AND(NOT(AC71),AND(AC$4:AC70)),TRUE,AC71)</f>
        <v>0</v>
      </c>
      <c r="AH71" s="102" t="e">
        <f>IF(AND(NOT(ISBLANK(Jumpoverwrite6)),AND(NOT(AG71),AND(AG$4:AG70))),($J71*$G71-LN(1+Jumpoverwrite6*AI$2))/$G71,_xll.qlInterpolationInterpolate(AG$3,$F71,TRUE))</f>
        <v>#NUM!</v>
      </c>
      <c r="AI71" s="107" t="str">
        <f>IF(AND(NOT(AG71),AND(AG$4:AG70)),MIN(EXP((AH71-$J71)*$G71),1),"")</f>
        <v/>
      </c>
      <c r="AJ71" s="109"/>
      <c r="AK71" s="106" t="b">
        <f>IF(AND(NOT(AG71),AND(AG$4:AG70)),TRUE,AG71)</f>
        <v>0</v>
      </c>
      <c r="AL71" s="102" t="e">
        <f>IF(AND(NOT(ISBLANK(Jumpoverwrite7)),AND(NOT(AK71),AND(AK$4:AK70))),($J71*$G71-LN(1+Jumpoverwrite7*AM$2))/$G71,_xll.qlInterpolationInterpolate(AK$3,$F71,TRUE))</f>
        <v>#NUM!</v>
      </c>
      <c r="AM71" s="107" t="str">
        <f>IF(AND(NOT(AK71),AND(AK$4:AK70)),MIN(EXP((AL71-$J71)*$G71),1),"")</f>
        <v/>
      </c>
      <c r="AO71" s="106" t="b">
        <f>IF(AND(NOT(AK71),AND(AK$4:AK70)),TRUE,AK71)</f>
        <v>0</v>
      </c>
      <c r="AP71" s="102" t="e">
        <f>IF(AND(NOT(ISBLANK(Jumpoverwrite8)),AND(NOT(AO71),AND(AO$4:AO70))),($J71*$G71-LN(1+Jumpoverwrite8*AQ$2))/$G71,_xll.qlInterpolationInterpolate(AO$3,$F71,TRUE))</f>
        <v>#NUM!</v>
      </c>
      <c r="AQ71" s="107" t="str">
        <f>IF(AND(NOT(AO71),AND(AO$4:AO70)),MIN(EXP((AP71-$J71)*$G71),1),"")</f>
        <v/>
      </c>
      <c r="AS71" s="106" t="b">
        <f>IF(AND(NOT(AO71),AND(AO$4:AO70)),TRUE,AO71)</f>
        <v>0</v>
      </c>
      <c r="AT71" s="102" t="e">
        <f>IF(AND(NOT(ISBLANK(Jumpoverwrite9)),AND(NOT(AS71),AND(AS$4:AS70))),($J71*$G71-LN(1+Jumpoverwrite9*AU$2))/$G71,_xll.qlInterpolationInterpolate(AS$3,$F71,TRUE))</f>
        <v>#NUM!</v>
      </c>
      <c r="AU71" s="107" t="str">
        <f>IF(AND(NOT(AS71),AND(AS$4:AS70)),MIN(EXP((AT71-$J71)*$G71),1),"")</f>
        <v/>
      </c>
      <c r="AW71" s="106" t="b">
        <f>IF(AND(NOT(AS71),AND(AS$4:AS70)),TRUE,AS71)</f>
        <v>0</v>
      </c>
      <c r="AX71" s="102" t="e">
        <f>IF(AND(NOT(ISBLANK(Jumpoverwrite10)),AND(NOT(AW71),AND(AW$4:AW70))),($J71*$G71-LN(1+Jumpoverwrite10*AY$2))/$G71,_xll.qlInterpolationInterpolate(AW$3,$F71,TRUE))</f>
        <v>#NUM!</v>
      </c>
      <c r="AY71" s="107" t="str">
        <f>IF(AND(NOT(AW71),AND(AW$4:AW70)),MIN(EXP((AX71-$J71)*$G71),1),"")</f>
        <v/>
      </c>
      <c r="BA71" s="106" t="b">
        <f>IF(AND(NOT(AW71),AND(AW$4:AW70)),TRUE,AW71)</f>
        <v>0</v>
      </c>
      <c r="BB71" s="102" t="e">
        <f>IF(AND(NOT(ISBLANK(Jumpoverwrite11)),AND(NOT(BA71),AND(BA$4:BA70))),($J71*$G71-LN(1+Jumpoverwrite11*BC$2))/$G71,_xll.qlInterpolationInterpolate(BA$3,$F71,TRUE))</f>
        <v>#NUM!</v>
      </c>
      <c r="BC71" s="107" t="str">
        <f>IF(AND(NOT(BA71),AND(BA$4:BA70)),MIN(EXP((BB71-$J71)*$G71),1),"")</f>
        <v/>
      </c>
      <c r="BE71" s="106" t="b">
        <f>IF(AND(NOT(BA71),AND(BA$4:BA70)),TRUE,BA71)</f>
        <v>0</v>
      </c>
      <c r="BF71" s="102" t="e">
        <f>IF(AND(NOT(ISBLANK(Jumpoverwrite12)),AND(NOT(BE71),AND(BE$4:BE70))),($J71*$G71-LN(1+Jumpoverwrite12*BG$2))/$G71,_xll.qlInterpolationInterpolate(BE$3,$F71,TRUE))</f>
        <v>#NUM!</v>
      </c>
      <c r="BG71" s="107" t="str">
        <f>IF(AND(NOT(BE71),AND(BE$4:BE70)),MIN(EXP((BF71-$J71)*$G71),1),"")</f>
        <v/>
      </c>
      <c r="BI71" s="106" t="b">
        <f t="shared" si="6"/>
        <v>0</v>
      </c>
      <c r="BJ71" s="102" t="e">
        <f>IF(AND(NOT(ISBLANK(jumpoverwrite13)),AND(NOT(BI71),AND(BI$4:BI70))),($J71*$G71-LN(1+jumpoverwrite13*BK$2))/$G71,_xll.qlInterpolationInterpolate(BI$3,$F71,TRUE))</f>
        <v>#NUM!</v>
      </c>
      <c r="BK71" s="107" t="str">
        <f>IF(AND(NOT(BI71),AND(BI$4:BI70)),MIN(EXP((BJ71-$J71)*$G71),1),"")</f>
        <v/>
      </c>
    </row>
    <row r="72" spans="1:63" x14ac:dyDescent="0.2">
      <c r="A72" s="94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0" t="e">
        <f t="shared" si="4"/>
        <v>#N/A</v>
      </c>
      <c r="G72" s="121" t="e">
        <f>_xll.qlDayCounterYearFraction(DayCounter,D71,D72)</f>
        <v>#NUM!</v>
      </c>
      <c r="I72" s="138" t="b">
        <f t="shared" si="7"/>
        <v>0</v>
      </c>
      <c r="J72" s="137" t="e">
        <v>#N/A</v>
      </c>
      <c r="K72" s="111" t="e">
        <f t="shared" si="8"/>
        <v>#VALUE!</v>
      </c>
      <c r="L72" s="100"/>
      <c r="M72" s="106" t="b">
        <f>IF(AND(NOT(I72),AND(I$4:I71)),TRUE,I72)</f>
        <v>0</v>
      </c>
      <c r="N72" s="102" t="e">
        <f>IF(AND(NOT(ISBLANK(Jumpoverwrite1)),AND(NOT(M72),AND(M$4:M71))),($J72*$G72-LN(1+Jumpoverwrite1*O$2))/$G72,_xll.qlInterpolationInterpolate(M$3,$F72,TRUE))</f>
        <v>#NUM!</v>
      </c>
      <c r="O72" s="107" t="str">
        <f>IF(AND(NOT(M72),AND(M$4:M71)),MIN(EXP((N72-$J72)*$G72),1),"")</f>
        <v/>
      </c>
      <c r="P72" s="109"/>
      <c r="Q72" s="106" t="b">
        <f>IF(AND(NOT(M72),AND(M$4:M71)),TRUE,M72)</f>
        <v>0</v>
      </c>
      <c r="R72" s="102" t="e">
        <f>IF(AND(NOT(ISBLANK(Jumpoverwrite2)),AND(NOT(Q72),AND(Q$4:Q71))),($J72*$G72-LN(1+Jumpoverwrite2*S$2))/$G72,_xll.qlInterpolationInterpolate(Q$3,$F72,TRUE))</f>
        <v>#NUM!</v>
      </c>
      <c r="S72" s="107" t="str">
        <f>IF(AND(NOT(Q72),AND(Q$4:Q71)),MIN(EXP((R72-$J72)*$G72),1),"")</f>
        <v/>
      </c>
      <c r="T72" s="109"/>
      <c r="U72" s="106" t="b">
        <f>IF(AND(NOT(Q72),AND(Q$4:Q71)),TRUE,Q72)</f>
        <v>0</v>
      </c>
      <c r="V72" s="102" t="e">
        <f>IF(AND(NOT(ISBLANK(Jumpoverwrite3)),AND(NOT(U72),AND(U$4:U71))),($J72*$G72-LN(1+Jumpoverwrite3*W$2))/$G72,_xll.qlInterpolationInterpolate(U$3,$F72,TRUE))</f>
        <v>#NUM!</v>
      </c>
      <c r="W72" s="107" t="str">
        <f>IF(AND(NOT(U72),AND(U$4:U71)),MIN(EXP((V72-$J72)*$G72),1),"")</f>
        <v/>
      </c>
      <c r="X72" s="109"/>
      <c r="Y72" s="106" t="b">
        <f>IF(AND(NOT(U72),AND(U$4:U71)),TRUE,U72)</f>
        <v>0</v>
      </c>
      <c r="Z72" s="102" t="e">
        <f>IF(AND(NOT(ISBLANK(Jumpoverwrite4)),AND(NOT(Y72),AND(Y$4:Y71))),($J72*$G72-LN(1+Jumpoverwrite4*AA$2))/$G72,_xll.qlInterpolationInterpolate(Y$3,$F72,TRUE))</f>
        <v>#NUM!</v>
      </c>
      <c r="AA72" s="107" t="str">
        <f>IF(AND(NOT(Y72),AND(Y$4:Y71)),MIN(EXP((Z72-$J72)*$G72),1),"")</f>
        <v/>
      </c>
      <c r="AB72" s="109"/>
      <c r="AC72" s="106" t="b">
        <f>IF(AND(NOT(Y72),AND(Y$4:Y71)),TRUE,Y72)</f>
        <v>0</v>
      </c>
      <c r="AD72" s="102" t="e">
        <f>IF(AND(NOT(ISBLANK(Jumpoverwrite5)),AND(NOT(AC72),AND(AC$4:AC71))),($J72*$G72-LN(1+Jumpoverwrite5*AE$2))/$G72,_xll.qlInterpolationInterpolate(AC$3,$F72,TRUE))</f>
        <v>#NUM!</v>
      </c>
      <c r="AE72" s="107" t="str">
        <f>IF(AND(NOT(AC72),AND(AC$4:AC71)),MIN(EXP((AD72-$J72)*$G72),1),"")</f>
        <v/>
      </c>
      <c r="AF72" s="109"/>
      <c r="AG72" s="106" t="b">
        <f>IF(AND(NOT(AC72),AND(AC$4:AC71)),TRUE,AC72)</f>
        <v>0</v>
      </c>
      <c r="AH72" s="102" t="e">
        <f>IF(AND(NOT(ISBLANK(Jumpoverwrite6)),AND(NOT(AG72),AND(AG$4:AG71))),($J72*$G72-LN(1+Jumpoverwrite6*AI$2))/$G72,_xll.qlInterpolationInterpolate(AG$3,$F72,TRUE))</f>
        <v>#NUM!</v>
      </c>
      <c r="AI72" s="107" t="str">
        <f>IF(AND(NOT(AG72),AND(AG$4:AG71)),MIN(EXP((AH72-$J72)*$G72),1),"")</f>
        <v/>
      </c>
      <c r="AJ72" s="109"/>
      <c r="AK72" s="106" t="b">
        <f>IF(AND(NOT(AG72),AND(AG$4:AG71)),TRUE,AG72)</f>
        <v>0</v>
      </c>
      <c r="AL72" s="102" t="e">
        <f>IF(AND(NOT(ISBLANK(Jumpoverwrite7)),AND(NOT(AK72),AND(AK$4:AK71))),($J72*$G72-LN(1+Jumpoverwrite7*AM$2))/$G72,_xll.qlInterpolationInterpolate(AK$3,$F72,TRUE))</f>
        <v>#NUM!</v>
      </c>
      <c r="AM72" s="107" t="str">
        <f>IF(AND(NOT(AK72),AND(AK$4:AK71)),MIN(EXP((AL72-$J72)*$G72),1),"")</f>
        <v/>
      </c>
      <c r="AO72" s="106" t="b">
        <f>IF(AND(NOT(AK72),AND(AK$4:AK71)),TRUE,AK72)</f>
        <v>0</v>
      </c>
      <c r="AP72" s="102" t="e">
        <f>IF(AND(NOT(ISBLANK(Jumpoverwrite8)),AND(NOT(AO72),AND(AO$4:AO71))),($J72*$G72-LN(1+Jumpoverwrite8*AQ$2))/$G72,_xll.qlInterpolationInterpolate(AO$3,$F72,TRUE))</f>
        <v>#NUM!</v>
      </c>
      <c r="AQ72" s="107" t="str">
        <f>IF(AND(NOT(AO72),AND(AO$4:AO71)),MIN(EXP((AP72-$J72)*$G72),1),"")</f>
        <v/>
      </c>
      <c r="AS72" s="106" t="b">
        <f>IF(AND(NOT(AO72),AND(AO$4:AO71)),TRUE,AO72)</f>
        <v>0</v>
      </c>
      <c r="AT72" s="102" t="e">
        <f>IF(AND(NOT(ISBLANK(Jumpoverwrite9)),AND(NOT(AS72),AND(AS$4:AS71))),($J72*$G72-LN(1+Jumpoverwrite9*AU$2))/$G72,_xll.qlInterpolationInterpolate(AS$3,$F72,TRUE))</f>
        <v>#NUM!</v>
      </c>
      <c r="AU72" s="107" t="str">
        <f>IF(AND(NOT(AS72),AND(AS$4:AS71)),MIN(EXP((AT72-$J72)*$G72),1),"")</f>
        <v/>
      </c>
      <c r="AW72" s="106" t="b">
        <f>IF(AND(NOT(AS72),AND(AS$4:AS71)),TRUE,AS72)</f>
        <v>0</v>
      </c>
      <c r="AX72" s="102" t="e">
        <f>IF(AND(NOT(ISBLANK(Jumpoverwrite10)),AND(NOT(AW72),AND(AW$4:AW71))),($J72*$G72-LN(1+Jumpoverwrite10*AY$2))/$G72,_xll.qlInterpolationInterpolate(AW$3,$F72,TRUE))</f>
        <v>#NUM!</v>
      </c>
      <c r="AY72" s="107" t="str">
        <f>IF(AND(NOT(AW72),AND(AW$4:AW71)),MIN(EXP((AX72-$J72)*$G72),1),"")</f>
        <v/>
      </c>
      <c r="BA72" s="106" t="b">
        <f>IF(AND(NOT(AW72),AND(AW$4:AW71)),TRUE,AW72)</f>
        <v>0</v>
      </c>
      <c r="BB72" s="102" t="e">
        <f>IF(AND(NOT(ISBLANK(Jumpoverwrite11)),AND(NOT(BA72),AND(BA$4:BA71))),($J72*$G72-LN(1+Jumpoverwrite11*BC$2))/$G72,_xll.qlInterpolationInterpolate(BA$3,$F72,TRUE))</f>
        <v>#NUM!</v>
      </c>
      <c r="BC72" s="107" t="str">
        <f>IF(AND(NOT(BA72),AND(BA$4:BA71)),MIN(EXP((BB72-$J72)*$G72),1),"")</f>
        <v/>
      </c>
      <c r="BE72" s="106" t="b">
        <f>IF(AND(NOT(BA72),AND(BA$4:BA71)),TRUE,BA72)</f>
        <v>0</v>
      </c>
      <c r="BF72" s="102" t="e">
        <f>IF(AND(NOT(ISBLANK(Jumpoverwrite12)),AND(NOT(BE72),AND(BE$4:BE71))),($J72*$G72-LN(1+Jumpoverwrite12*BG$2))/$G72,_xll.qlInterpolationInterpolate(BE$3,$F72,TRUE))</f>
        <v>#NUM!</v>
      </c>
      <c r="BG72" s="107" t="str">
        <f>IF(AND(NOT(BE72),AND(BE$4:BE71)),MIN(EXP((BF72-$J72)*$G72),1),"")</f>
        <v/>
      </c>
      <c r="BI72" s="106" t="b">
        <f t="shared" si="6"/>
        <v>0</v>
      </c>
      <c r="BJ72" s="102" t="e">
        <f>IF(AND(NOT(ISBLANK(jumpoverwrite13)),AND(NOT(BI72),AND(BI$4:BI71))),($J72*$G72-LN(1+jumpoverwrite13*BK$2))/$G72,_xll.qlInterpolationInterpolate(BI$3,$F72,TRUE))</f>
        <v>#NUM!</v>
      </c>
      <c r="BK72" s="107" t="str">
        <f>IF(AND(NOT(BI72),AND(BI$4:BI71)),MIN(EXP((BJ72-$J72)*$G72),1),"")</f>
        <v/>
      </c>
    </row>
    <row r="73" spans="1:63" x14ac:dyDescent="0.2">
      <c r="A73" s="94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0" t="e">
        <f t="shared" si="4"/>
        <v>#N/A</v>
      </c>
      <c r="G73" s="121" t="e">
        <f>_xll.qlDayCounterYearFraction(DayCounter,D72,D73)</f>
        <v>#NUM!</v>
      </c>
      <c r="I73" s="138" t="b">
        <f t="shared" si="7"/>
        <v>0</v>
      </c>
      <c r="J73" s="137" t="e">
        <v>#N/A</v>
      </c>
      <c r="K73" s="111" t="e">
        <f t="shared" si="8"/>
        <v>#VALUE!</v>
      </c>
      <c r="L73" s="100"/>
      <c r="M73" s="106" t="b">
        <f>IF(AND(NOT(I73),AND(I$4:I72)),TRUE,I73)</f>
        <v>0</v>
      </c>
      <c r="N73" s="102" t="e">
        <f>IF(AND(NOT(ISBLANK(Jumpoverwrite1)),AND(NOT(M73),AND(M$4:M72))),($J73*$G73-LN(1+Jumpoverwrite1*O$2))/$G73,_xll.qlInterpolationInterpolate(M$3,$F73,TRUE))</f>
        <v>#NUM!</v>
      </c>
      <c r="O73" s="107" t="str">
        <f>IF(AND(NOT(M73),AND(M$4:M72)),MIN(EXP((N73-$J73)*$G73),1),"")</f>
        <v/>
      </c>
      <c r="P73" s="109"/>
      <c r="Q73" s="106" t="b">
        <f>IF(AND(NOT(M73),AND(M$4:M72)),TRUE,M73)</f>
        <v>0</v>
      </c>
      <c r="R73" s="102" t="e">
        <f>IF(AND(NOT(ISBLANK(Jumpoverwrite2)),AND(NOT(Q73),AND(Q$4:Q72))),($J73*$G73-LN(1+Jumpoverwrite2*S$2))/$G73,_xll.qlInterpolationInterpolate(Q$3,$F73,TRUE))</f>
        <v>#NUM!</v>
      </c>
      <c r="S73" s="107" t="str">
        <f>IF(AND(NOT(Q73),AND(Q$4:Q72)),MIN(EXP((R73-$J73)*$G73),1),"")</f>
        <v/>
      </c>
      <c r="T73" s="109"/>
      <c r="U73" s="106" t="b">
        <f>IF(AND(NOT(Q73),AND(Q$4:Q72)),TRUE,Q73)</f>
        <v>0</v>
      </c>
      <c r="V73" s="102" t="e">
        <f>IF(AND(NOT(ISBLANK(Jumpoverwrite3)),AND(NOT(U73),AND(U$4:U72))),($J73*$G73-LN(1+Jumpoverwrite3*W$2))/$G73,_xll.qlInterpolationInterpolate(U$3,$F73,TRUE))</f>
        <v>#NUM!</v>
      </c>
      <c r="W73" s="107" t="str">
        <f>IF(AND(NOT(U73),AND(U$4:U72)),MIN(EXP((V73-$J73)*$G73),1),"")</f>
        <v/>
      </c>
      <c r="X73" s="109"/>
      <c r="Y73" s="106" t="b">
        <f>IF(AND(NOT(U73),AND(U$4:U72)),TRUE,U73)</f>
        <v>0</v>
      </c>
      <c r="Z73" s="102" t="e">
        <f>IF(AND(NOT(ISBLANK(Jumpoverwrite4)),AND(NOT(Y73),AND(Y$4:Y72))),($J73*$G73-LN(1+Jumpoverwrite4*AA$2))/$G73,_xll.qlInterpolationInterpolate(Y$3,$F73,TRUE))</f>
        <v>#NUM!</v>
      </c>
      <c r="AA73" s="107" t="str">
        <f>IF(AND(NOT(Y73),AND(Y$4:Y72)),MIN(EXP((Z73-$J73)*$G73),1),"")</f>
        <v/>
      </c>
      <c r="AB73" s="109"/>
      <c r="AC73" s="106" t="b">
        <f>IF(AND(NOT(Y73),AND(Y$4:Y72)),TRUE,Y73)</f>
        <v>0</v>
      </c>
      <c r="AD73" s="102" t="e">
        <f>IF(AND(NOT(ISBLANK(Jumpoverwrite5)),AND(NOT(AC73),AND(AC$4:AC72))),($J73*$G73-LN(1+Jumpoverwrite5*AE$2))/$G73,_xll.qlInterpolationInterpolate(AC$3,$F73,TRUE))</f>
        <v>#NUM!</v>
      </c>
      <c r="AE73" s="107" t="str">
        <f>IF(AND(NOT(AC73),AND(AC$4:AC72)),MIN(EXP((AD73-$J73)*$G73),1),"")</f>
        <v/>
      </c>
      <c r="AF73" s="109"/>
      <c r="AG73" s="106" t="b">
        <f>IF(AND(NOT(AC73),AND(AC$4:AC72)),TRUE,AC73)</f>
        <v>0</v>
      </c>
      <c r="AH73" s="102" t="e">
        <f>IF(AND(NOT(ISBLANK(Jumpoverwrite6)),AND(NOT(AG73),AND(AG$4:AG72))),($J73*$G73-LN(1+Jumpoverwrite6*AI$2))/$G73,_xll.qlInterpolationInterpolate(AG$3,$F73,TRUE))</f>
        <v>#NUM!</v>
      </c>
      <c r="AI73" s="107" t="str">
        <f>IF(AND(NOT(AG73),AND(AG$4:AG72)),MIN(EXP((AH73-$J73)*$G73),1),"")</f>
        <v/>
      </c>
      <c r="AJ73" s="109"/>
      <c r="AK73" s="106" t="b">
        <f>IF(AND(NOT(AG73),AND(AG$4:AG72)),TRUE,AG73)</f>
        <v>0</v>
      </c>
      <c r="AL73" s="102" t="e">
        <f>IF(AND(NOT(ISBLANK(Jumpoverwrite7)),AND(NOT(AK73),AND(AK$4:AK72))),($J73*$G73-LN(1+Jumpoverwrite7*AM$2))/$G73,_xll.qlInterpolationInterpolate(AK$3,$F73,TRUE))</f>
        <v>#NUM!</v>
      </c>
      <c r="AM73" s="107" t="str">
        <f>IF(AND(NOT(AK73),AND(AK$4:AK72)),MIN(EXP((AL73-$J73)*$G73),1),"")</f>
        <v/>
      </c>
      <c r="AO73" s="106" t="b">
        <f>IF(AND(NOT(AK73),AND(AK$4:AK72)),TRUE,AK73)</f>
        <v>0</v>
      </c>
      <c r="AP73" s="102" t="e">
        <f>IF(AND(NOT(ISBLANK(Jumpoverwrite8)),AND(NOT(AO73),AND(AO$4:AO72))),($J73*$G73-LN(1+Jumpoverwrite8*AQ$2))/$G73,_xll.qlInterpolationInterpolate(AO$3,$F73,TRUE))</f>
        <v>#NUM!</v>
      </c>
      <c r="AQ73" s="107" t="str">
        <f>IF(AND(NOT(AO73),AND(AO$4:AO72)),MIN(EXP((AP73-$J73)*$G73),1),"")</f>
        <v/>
      </c>
      <c r="AS73" s="106" t="b">
        <f>IF(AND(NOT(AO73),AND(AO$4:AO72)),TRUE,AO73)</f>
        <v>0</v>
      </c>
      <c r="AT73" s="102" t="e">
        <f>IF(AND(NOT(ISBLANK(Jumpoverwrite9)),AND(NOT(AS73),AND(AS$4:AS72))),($J73*$G73-LN(1+Jumpoverwrite9*AU$2))/$G73,_xll.qlInterpolationInterpolate(AS$3,$F73,TRUE))</f>
        <v>#NUM!</v>
      </c>
      <c r="AU73" s="107" t="str">
        <f>IF(AND(NOT(AS73),AND(AS$4:AS72)),MIN(EXP((AT73-$J73)*$G73),1),"")</f>
        <v/>
      </c>
      <c r="AW73" s="106" t="b">
        <f>IF(AND(NOT(AS73),AND(AS$4:AS72)),TRUE,AS73)</f>
        <v>0</v>
      </c>
      <c r="AX73" s="102" t="e">
        <f>IF(AND(NOT(ISBLANK(Jumpoverwrite10)),AND(NOT(AW73),AND(AW$4:AW72))),($J73*$G73-LN(1+Jumpoverwrite10*AY$2))/$G73,_xll.qlInterpolationInterpolate(AW$3,$F73,TRUE))</f>
        <v>#NUM!</v>
      </c>
      <c r="AY73" s="107" t="str">
        <f>IF(AND(NOT(AW73),AND(AW$4:AW72)),MIN(EXP((AX73-$J73)*$G73),1),"")</f>
        <v/>
      </c>
      <c r="BA73" s="106" t="b">
        <f>IF(AND(NOT(AW73),AND(AW$4:AW72)),TRUE,AW73)</f>
        <v>0</v>
      </c>
      <c r="BB73" s="102" t="e">
        <f>IF(AND(NOT(ISBLANK(Jumpoverwrite11)),AND(NOT(BA73),AND(BA$4:BA72))),($J73*$G73-LN(1+Jumpoverwrite11*BC$2))/$G73,_xll.qlInterpolationInterpolate(BA$3,$F73,TRUE))</f>
        <v>#NUM!</v>
      </c>
      <c r="BC73" s="107" t="str">
        <f>IF(AND(NOT(BA73),AND(BA$4:BA72)),MIN(EXP((BB73-$J73)*$G73),1),"")</f>
        <v/>
      </c>
      <c r="BE73" s="106" t="b">
        <f>IF(AND(NOT(BA73),AND(BA$4:BA72)),TRUE,BA73)</f>
        <v>0</v>
      </c>
      <c r="BF73" s="102" t="e">
        <f>IF(AND(NOT(ISBLANK(Jumpoverwrite12)),AND(NOT(BE73),AND(BE$4:BE72))),($J73*$G73-LN(1+Jumpoverwrite12*BG$2))/$G73,_xll.qlInterpolationInterpolate(BE$3,$F73,TRUE))</f>
        <v>#NUM!</v>
      </c>
      <c r="BG73" s="107" t="str">
        <f>IF(AND(NOT(BE73),AND(BE$4:BE72)),MIN(EXP((BF73-$J73)*$G73),1),"")</f>
        <v/>
      </c>
      <c r="BI73" s="106" t="b">
        <f t="shared" si="6"/>
        <v>0</v>
      </c>
      <c r="BJ73" s="102" t="e">
        <f>IF(AND(NOT(ISBLANK(jumpoverwrite13)),AND(NOT(BI73),AND(BI$4:BI72))),($J73*$G73-LN(1+jumpoverwrite13*BK$2))/$G73,_xll.qlInterpolationInterpolate(BI$3,$F73,TRUE))</f>
        <v>#NUM!</v>
      </c>
      <c r="BK73" s="107" t="str">
        <f>IF(AND(NOT(BI73),AND(BI$4:BI72)),MIN(EXP((BJ73-$J73)*$G73),1),"")</f>
        <v/>
      </c>
    </row>
    <row r="74" spans="1:63" x14ac:dyDescent="0.2">
      <c r="A74" s="94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0" t="e">
        <f t="shared" si="4"/>
        <v>#N/A</v>
      </c>
      <c r="G74" s="121" t="e">
        <f>_xll.qlDayCounterYearFraction(DayCounter,D73,D74)</f>
        <v>#NUM!</v>
      </c>
      <c r="I74" s="138" t="b">
        <f t="shared" si="7"/>
        <v>0</v>
      </c>
      <c r="J74" s="137" t="e">
        <v>#N/A</v>
      </c>
      <c r="K74" s="111" t="e">
        <f t="shared" si="8"/>
        <v>#VALUE!</v>
      </c>
      <c r="L74" s="100"/>
      <c r="M74" s="106" t="b">
        <f>IF(AND(NOT(I74),AND(I$4:I73)),TRUE,I74)</f>
        <v>0</v>
      </c>
      <c r="N74" s="102" t="e">
        <f>IF(AND(NOT(ISBLANK(Jumpoverwrite1)),AND(NOT(M74),AND(M$4:M73))),($J74*$G74-LN(1+Jumpoverwrite1*O$2))/$G74,_xll.qlInterpolationInterpolate(M$3,$F74,TRUE))</f>
        <v>#NUM!</v>
      </c>
      <c r="O74" s="107" t="str">
        <f>IF(AND(NOT(M74),AND(M$4:M73)),MIN(EXP((N74-$J74)*$G74),1),"")</f>
        <v/>
      </c>
      <c r="P74" s="109"/>
      <c r="Q74" s="106" t="b">
        <f>IF(AND(NOT(M74),AND(M$4:M73)),TRUE,M74)</f>
        <v>0</v>
      </c>
      <c r="R74" s="102" t="e">
        <f>IF(AND(NOT(ISBLANK(Jumpoverwrite2)),AND(NOT(Q74),AND(Q$4:Q73))),($J74*$G74-LN(1+Jumpoverwrite2*S$2))/$G74,_xll.qlInterpolationInterpolate(Q$3,$F74,TRUE))</f>
        <v>#NUM!</v>
      </c>
      <c r="S74" s="107" t="str">
        <f>IF(AND(NOT(Q74),AND(Q$4:Q73)),MIN(EXP((R74-$J74)*$G74),1),"")</f>
        <v/>
      </c>
      <c r="T74" s="109"/>
      <c r="U74" s="106" t="b">
        <f>IF(AND(NOT(Q74),AND(Q$4:Q73)),TRUE,Q74)</f>
        <v>0</v>
      </c>
      <c r="V74" s="102" t="e">
        <f>IF(AND(NOT(ISBLANK(Jumpoverwrite3)),AND(NOT(U74),AND(U$4:U73))),($J74*$G74-LN(1+Jumpoverwrite3*W$2))/$G74,_xll.qlInterpolationInterpolate(U$3,$F74,TRUE))</f>
        <v>#NUM!</v>
      </c>
      <c r="W74" s="107" t="str">
        <f>IF(AND(NOT(U74),AND(U$4:U73)),MIN(EXP((V74-$J74)*$G74),1),"")</f>
        <v/>
      </c>
      <c r="X74" s="109"/>
      <c r="Y74" s="106" t="b">
        <f>IF(AND(NOT(U74),AND(U$4:U73)),TRUE,U74)</f>
        <v>0</v>
      </c>
      <c r="Z74" s="102" t="e">
        <f>IF(AND(NOT(ISBLANK(Jumpoverwrite4)),AND(NOT(Y74),AND(Y$4:Y73))),($J74*$G74-LN(1+Jumpoverwrite4*AA$2))/$G74,_xll.qlInterpolationInterpolate(Y$3,$F74,TRUE))</f>
        <v>#NUM!</v>
      </c>
      <c r="AA74" s="107" t="str">
        <f>IF(AND(NOT(Y74),AND(Y$4:Y73)),MIN(EXP((Z74-$J74)*$G74),1),"")</f>
        <v/>
      </c>
      <c r="AB74" s="109"/>
      <c r="AC74" s="106" t="b">
        <f>IF(AND(NOT(Y74),AND(Y$4:Y73)),TRUE,Y74)</f>
        <v>0</v>
      </c>
      <c r="AD74" s="102" t="e">
        <f>IF(AND(NOT(ISBLANK(Jumpoverwrite5)),AND(NOT(AC74),AND(AC$4:AC73))),($J74*$G74-LN(1+Jumpoverwrite5*AE$2))/$G74,_xll.qlInterpolationInterpolate(AC$3,$F74,TRUE))</f>
        <v>#NUM!</v>
      </c>
      <c r="AE74" s="107" t="str">
        <f>IF(AND(NOT(AC74),AND(AC$4:AC73)),MIN(EXP((AD74-$J74)*$G74),1),"")</f>
        <v/>
      </c>
      <c r="AF74" s="109"/>
      <c r="AG74" s="106" t="b">
        <f>IF(AND(NOT(AC74),AND(AC$4:AC73)),TRUE,AC74)</f>
        <v>0</v>
      </c>
      <c r="AH74" s="102" t="e">
        <f>IF(AND(NOT(ISBLANK(Jumpoverwrite6)),AND(NOT(AG74),AND(AG$4:AG73))),($J74*$G74-LN(1+Jumpoverwrite6*AI$2))/$G74,_xll.qlInterpolationInterpolate(AG$3,$F74,TRUE))</f>
        <v>#NUM!</v>
      </c>
      <c r="AI74" s="107" t="str">
        <f>IF(AND(NOT(AG74),AND(AG$4:AG73)),MIN(EXP((AH74-$J74)*$G74),1),"")</f>
        <v/>
      </c>
      <c r="AJ74" s="109"/>
      <c r="AK74" s="106" t="b">
        <f>IF(AND(NOT(AG74),AND(AG$4:AG73)),TRUE,AG74)</f>
        <v>0</v>
      </c>
      <c r="AL74" s="102" t="e">
        <f>IF(AND(NOT(ISBLANK(Jumpoverwrite7)),AND(NOT(AK74),AND(AK$4:AK73))),($J74*$G74-LN(1+Jumpoverwrite7*AM$2))/$G74,_xll.qlInterpolationInterpolate(AK$3,$F74,TRUE))</f>
        <v>#NUM!</v>
      </c>
      <c r="AM74" s="107" t="str">
        <f>IF(AND(NOT(AK74),AND(AK$4:AK73)),MIN(EXP((AL74-$J74)*$G74),1),"")</f>
        <v/>
      </c>
      <c r="AO74" s="106" t="b">
        <f>IF(AND(NOT(AK74),AND(AK$4:AK73)),TRUE,AK74)</f>
        <v>0</v>
      </c>
      <c r="AP74" s="102" t="e">
        <f>IF(AND(NOT(ISBLANK(Jumpoverwrite8)),AND(NOT(AO74),AND(AO$4:AO73))),($J74*$G74-LN(1+Jumpoverwrite8*AQ$2))/$G74,_xll.qlInterpolationInterpolate(AO$3,$F74,TRUE))</f>
        <v>#NUM!</v>
      </c>
      <c r="AQ74" s="107" t="str">
        <f>IF(AND(NOT(AO74),AND(AO$4:AO73)),MIN(EXP((AP74-$J74)*$G74),1),"")</f>
        <v/>
      </c>
      <c r="AS74" s="106" t="b">
        <f>IF(AND(NOT(AO74),AND(AO$4:AO73)),TRUE,AO74)</f>
        <v>0</v>
      </c>
      <c r="AT74" s="102" t="e">
        <f>IF(AND(NOT(ISBLANK(Jumpoverwrite9)),AND(NOT(AS74),AND(AS$4:AS73))),($J74*$G74-LN(1+Jumpoverwrite9*AU$2))/$G74,_xll.qlInterpolationInterpolate(AS$3,$F74,TRUE))</f>
        <v>#NUM!</v>
      </c>
      <c r="AU74" s="107" t="str">
        <f>IF(AND(NOT(AS74),AND(AS$4:AS73)),MIN(EXP((AT74-$J74)*$G74),1),"")</f>
        <v/>
      </c>
      <c r="AW74" s="106" t="b">
        <f>IF(AND(NOT(AS74),AND(AS$4:AS73)),TRUE,AS74)</f>
        <v>0</v>
      </c>
      <c r="AX74" s="102" t="e">
        <f>IF(AND(NOT(ISBLANK(Jumpoverwrite10)),AND(NOT(AW74),AND(AW$4:AW73))),($J74*$G74-LN(1+Jumpoverwrite10*AY$2))/$G74,_xll.qlInterpolationInterpolate(AW$3,$F74,TRUE))</f>
        <v>#NUM!</v>
      </c>
      <c r="AY74" s="107" t="str">
        <f>IF(AND(NOT(AW74),AND(AW$4:AW73)),MIN(EXP((AX74-$J74)*$G74),1),"")</f>
        <v/>
      </c>
      <c r="BA74" s="106" t="b">
        <f>IF(AND(NOT(AW74),AND(AW$4:AW73)),TRUE,AW74)</f>
        <v>0</v>
      </c>
      <c r="BB74" s="102" t="e">
        <f>IF(AND(NOT(ISBLANK(Jumpoverwrite11)),AND(NOT(BA74),AND(BA$4:BA73))),($J74*$G74-LN(1+Jumpoverwrite11*BC$2))/$G74,_xll.qlInterpolationInterpolate(BA$3,$F74,TRUE))</f>
        <v>#NUM!</v>
      </c>
      <c r="BC74" s="107" t="str">
        <f>IF(AND(NOT(BA74),AND(BA$4:BA73)),MIN(EXP((BB74-$J74)*$G74),1),"")</f>
        <v/>
      </c>
      <c r="BE74" s="106" t="b">
        <f>IF(AND(NOT(BA74),AND(BA$4:BA73)),TRUE,BA74)</f>
        <v>0</v>
      </c>
      <c r="BF74" s="102" t="e">
        <f>IF(AND(NOT(ISBLANK(Jumpoverwrite12)),AND(NOT(BE74),AND(BE$4:BE73))),($J74*$G74-LN(1+Jumpoverwrite12*BG$2))/$G74,_xll.qlInterpolationInterpolate(BE$3,$F74,TRUE))</f>
        <v>#NUM!</v>
      </c>
      <c r="BG74" s="107" t="str">
        <f>IF(AND(NOT(BE74),AND(BE$4:BE73)),MIN(EXP((BF74-$J74)*$G74),1),"")</f>
        <v/>
      </c>
      <c r="BI74" s="106" t="b">
        <f t="shared" si="6"/>
        <v>0</v>
      </c>
      <c r="BJ74" s="102" t="e">
        <f>IF(AND(NOT(ISBLANK(jumpoverwrite13)),AND(NOT(BI74),AND(BI$4:BI73))),($J74*$G74-LN(1+jumpoverwrite13*BK$2))/$G74,_xll.qlInterpolationInterpolate(BI$3,$F74,TRUE))</f>
        <v>#NUM!</v>
      </c>
      <c r="BK74" s="107" t="str">
        <f>IF(AND(NOT(BI74),AND(BI$4:BI73)),MIN(EXP((BJ74-$J74)*$G74),1),"")</f>
        <v/>
      </c>
    </row>
    <row r="75" spans="1:63" x14ac:dyDescent="0.2">
      <c r="A75" s="94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0" t="e">
        <f t="shared" si="4"/>
        <v>#N/A</v>
      </c>
      <c r="G75" s="121" t="e">
        <f>_xll.qlDayCounterYearFraction(DayCounter,D74,D75)</f>
        <v>#NUM!</v>
      </c>
      <c r="I75" s="138" t="b">
        <f t="shared" si="7"/>
        <v>0</v>
      </c>
      <c r="J75" s="137" t="e">
        <v>#N/A</v>
      </c>
      <c r="K75" s="111" t="e">
        <f t="shared" si="8"/>
        <v>#VALUE!</v>
      </c>
      <c r="L75" s="100"/>
      <c r="M75" s="106" t="b">
        <f>IF(AND(NOT(I75),AND(I$4:I74)),TRUE,I75)</f>
        <v>0</v>
      </c>
      <c r="N75" s="102" t="e">
        <f>IF(AND(NOT(ISBLANK(Jumpoverwrite1)),AND(NOT(M75),AND(M$4:M74))),($J75*$G75-LN(1+Jumpoverwrite1*O$2))/$G75,_xll.qlInterpolationInterpolate(M$3,$F75,TRUE))</f>
        <v>#NUM!</v>
      </c>
      <c r="O75" s="107" t="str">
        <f>IF(AND(NOT(M75),AND(M$4:M74)),MIN(EXP((N75-$J75)*$G75),1),"")</f>
        <v/>
      </c>
      <c r="P75" s="109"/>
      <c r="Q75" s="106" t="b">
        <f>IF(AND(NOT(M75),AND(M$4:M74)),TRUE,M75)</f>
        <v>0</v>
      </c>
      <c r="R75" s="102" t="e">
        <f>IF(AND(NOT(ISBLANK(Jumpoverwrite2)),AND(NOT(Q75),AND(Q$4:Q74))),($J75*$G75-LN(1+Jumpoverwrite2*S$2))/$G75,_xll.qlInterpolationInterpolate(Q$3,$F75,TRUE))</f>
        <v>#NUM!</v>
      </c>
      <c r="S75" s="107" t="str">
        <f>IF(AND(NOT(Q75),AND(Q$4:Q74)),MIN(EXP((R75-$J75)*$G75),1),"")</f>
        <v/>
      </c>
      <c r="T75" s="109"/>
      <c r="U75" s="106" t="b">
        <f>IF(AND(NOT(Q75),AND(Q$4:Q74)),TRUE,Q75)</f>
        <v>0</v>
      </c>
      <c r="V75" s="102" t="e">
        <f>IF(AND(NOT(ISBLANK(Jumpoverwrite3)),AND(NOT(U75),AND(U$4:U74))),($J75*$G75-LN(1+Jumpoverwrite3*W$2))/$G75,_xll.qlInterpolationInterpolate(U$3,$F75,TRUE))</f>
        <v>#NUM!</v>
      </c>
      <c r="W75" s="107" t="str">
        <f>IF(AND(NOT(U75),AND(U$4:U74)),MIN(EXP((V75-$J75)*$G75),1),"")</f>
        <v/>
      </c>
      <c r="X75" s="109"/>
      <c r="Y75" s="106" t="b">
        <f>IF(AND(NOT(U75),AND(U$4:U74)),TRUE,U75)</f>
        <v>0</v>
      </c>
      <c r="Z75" s="102" t="e">
        <f>IF(AND(NOT(ISBLANK(Jumpoverwrite4)),AND(NOT(Y75),AND(Y$4:Y74))),($J75*$G75-LN(1+Jumpoverwrite4*AA$2))/$G75,_xll.qlInterpolationInterpolate(Y$3,$F75,TRUE))</f>
        <v>#NUM!</v>
      </c>
      <c r="AA75" s="107" t="str">
        <f>IF(AND(NOT(Y75),AND(Y$4:Y74)),MIN(EXP((Z75-$J75)*$G75),1),"")</f>
        <v/>
      </c>
      <c r="AB75" s="109"/>
      <c r="AC75" s="106" t="b">
        <f>IF(AND(NOT(Y75),AND(Y$4:Y74)),TRUE,Y75)</f>
        <v>0</v>
      </c>
      <c r="AD75" s="102" t="e">
        <f>IF(AND(NOT(ISBLANK(Jumpoverwrite5)),AND(NOT(AC75),AND(AC$4:AC74))),($J75*$G75-LN(1+Jumpoverwrite5*AE$2))/$G75,_xll.qlInterpolationInterpolate(AC$3,$F75,TRUE))</f>
        <v>#NUM!</v>
      </c>
      <c r="AE75" s="107" t="str">
        <f>IF(AND(NOT(AC75),AND(AC$4:AC74)),MIN(EXP((AD75-$J75)*$G75),1),"")</f>
        <v/>
      </c>
      <c r="AF75" s="109"/>
      <c r="AG75" s="106" t="b">
        <f>IF(AND(NOT(AC75),AND(AC$4:AC74)),TRUE,AC75)</f>
        <v>0</v>
      </c>
      <c r="AH75" s="102" t="e">
        <f>IF(AND(NOT(ISBLANK(Jumpoverwrite6)),AND(NOT(AG75),AND(AG$4:AG74))),($J75*$G75-LN(1+Jumpoverwrite6*AI$2))/$G75,_xll.qlInterpolationInterpolate(AG$3,$F75,TRUE))</f>
        <v>#NUM!</v>
      </c>
      <c r="AI75" s="107" t="str">
        <f>IF(AND(NOT(AG75),AND(AG$4:AG74)),MIN(EXP((AH75-$J75)*$G75),1),"")</f>
        <v/>
      </c>
      <c r="AJ75" s="109"/>
      <c r="AK75" s="106" t="b">
        <f>IF(AND(NOT(AG75),AND(AG$4:AG74)),TRUE,AG75)</f>
        <v>0</v>
      </c>
      <c r="AL75" s="102" t="e">
        <f>IF(AND(NOT(ISBLANK(Jumpoverwrite7)),AND(NOT(AK75),AND(AK$4:AK74))),($J75*$G75-LN(1+Jumpoverwrite7*AM$2))/$G75,_xll.qlInterpolationInterpolate(AK$3,$F75,TRUE))</f>
        <v>#NUM!</v>
      </c>
      <c r="AM75" s="107" t="str">
        <f>IF(AND(NOT(AK75),AND(AK$4:AK74)),MIN(EXP((AL75-$J75)*$G75),1),"")</f>
        <v/>
      </c>
      <c r="AO75" s="106" t="b">
        <f>IF(AND(NOT(AK75),AND(AK$4:AK74)),TRUE,AK75)</f>
        <v>0</v>
      </c>
      <c r="AP75" s="102" t="e">
        <f>IF(AND(NOT(ISBLANK(Jumpoverwrite8)),AND(NOT(AO75),AND(AO$4:AO74))),($J75*$G75-LN(1+Jumpoverwrite8*AQ$2))/$G75,_xll.qlInterpolationInterpolate(AO$3,$F75,TRUE))</f>
        <v>#NUM!</v>
      </c>
      <c r="AQ75" s="107" t="str">
        <f>IF(AND(NOT(AO75),AND(AO$4:AO74)),MIN(EXP((AP75-$J75)*$G75),1),"")</f>
        <v/>
      </c>
      <c r="AS75" s="106" t="b">
        <f>IF(AND(NOT(AO75),AND(AO$4:AO74)),TRUE,AO75)</f>
        <v>0</v>
      </c>
      <c r="AT75" s="102" t="e">
        <f>IF(AND(NOT(ISBLANK(Jumpoverwrite9)),AND(NOT(AS75),AND(AS$4:AS74))),($J75*$G75-LN(1+Jumpoverwrite9*AU$2))/$G75,_xll.qlInterpolationInterpolate(AS$3,$F75,TRUE))</f>
        <v>#NUM!</v>
      </c>
      <c r="AU75" s="107" t="str">
        <f>IF(AND(NOT(AS75),AND(AS$4:AS74)),MIN(EXP((AT75-$J75)*$G75),1),"")</f>
        <v/>
      </c>
      <c r="AW75" s="106" t="b">
        <f>IF(AND(NOT(AS75),AND(AS$4:AS74)),TRUE,AS75)</f>
        <v>0</v>
      </c>
      <c r="AX75" s="102" t="e">
        <f>IF(AND(NOT(ISBLANK(Jumpoverwrite10)),AND(NOT(AW75),AND(AW$4:AW74))),($J75*$G75-LN(1+Jumpoverwrite10*AY$2))/$G75,_xll.qlInterpolationInterpolate(AW$3,$F75,TRUE))</f>
        <v>#NUM!</v>
      </c>
      <c r="AY75" s="107" t="str">
        <f>IF(AND(NOT(AW75),AND(AW$4:AW74)),MIN(EXP((AX75-$J75)*$G75),1),"")</f>
        <v/>
      </c>
      <c r="BA75" s="106" t="b">
        <f>IF(AND(NOT(AW75),AND(AW$4:AW74)),TRUE,AW75)</f>
        <v>0</v>
      </c>
      <c r="BB75" s="102" t="e">
        <f>IF(AND(NOT(ISBLANK(Jumpoverwrite11)),AND(NOT(BA75),AND(BA$4:BA74))),($J75*$G75-LN(1+Jumpoverwrite11*BC$2))/$G75,_xll.qlInterpolationInterpolate(BA$3,$F75,TRUE))</f>
        <v>#NUM!</v>
      </c>
      <c r="BC75" s="107" t="str">
        <f>IF(AND(NOT(BA75),AND(BA$4:BA74)),MIN(EXP((BB75-$J75)*$G75),1),"")</f>
        <v/>
      </c>
      <c r="BE75" s="106" t="b">
        <f>IF(AND(NOT(BA75),AND(BA$4:BA74)),TRUE,BA75)</f>
        <v>0</v>
      </c>
      <c r="BF75" s="102" t="e">
        <f>IF(AND(NOT(ISBLANK(Jumpoverwrite12)),AND(NOT(BE75),AND(BE$4:BE74))),($J75*$G75-LN(1+Jumpoverwrite12*BG$2))/$G75,_xll.qlInterpolationInterpolate(BE$3,$F75,TRUE))</f>
        <v>#NUM!</v>
      </c>
      <c r="BG75" s="107" t="str">
        <f>IF(AND(NOT(BE75),AND(BE$4:BE74)),MIN(EXP((BF75-$J75)*$G75),1),"")</f>
        <v/>
      </c>
      <c r="BI75" s="106" t="b">
        <f t="shared" si="6"/>
        <v>0</v>
      </c>
      <c r="BJ75" s="102" t="e">
        <f>IF(AND(NOT(ISBLANK(jumpoverwrite13)),AND(NOT(BI75),AND(BI$4:BI74))),($J75*$G75-LN(1+jumpoverwrite13*BK$2))/$G75,_xll.qlInterpolationInterpolate(BI$3,$F75,TRUE))</f>
        <v>#NUM!</v>
      </c>
      <c r="BK75" s="107" t="str">
        <f>IF(AND(NOT(BI75),AND(BI$4:BI74)),MIN(EXP((BJ75-$J75)*$G75),1),"")</f>
        <v/>
      </c>
    </row>
    <row r="76" spans="1:63" x14ac:dyDescent="0.2">
      <c r="A76" s="94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0" t="e">
        <f t="shared" si="4"/>
        <v>#N/A</v>
      </c>
      <c r="G76" s="121" t="e">
        <f>_xll.qlDayCounterYearFraction(DayCounter,D75,D76)</f>
        <v>#NUM!</v>
      </c>
      <c r="I76" s="138" t="b">
        <f t="shared" si="7"/>
        <v>0</v>
      </c>
      <c r="J76" s="137" t="e">
        <v>#N/A</v>
      </c>
      <c r="K76" s="111" t="e">
        <f t="shared" si="8"/>
        <v>#VALUE!</v>
      </c>
      <c r="L76" s="100"/>
      <c r="M76" s="106" t="b">
        <f>IF(AND(NOT(I76),AND(I$4:I75)),TRUE,I76)</f>
        <v>0</v>
      </c>
      <c r="N76" s="102" t="e">
        <f>IF(AND(NOT(ISBLANK(Jumpoverwrite1)),AND(NOT(M76),AND(M$4:M75))),($J76*$G76-LN(1+Jumpoverwrite1*O$2))/$G76,_xll.qlInterpolationInterpolate(M$3,$F76,TRUE))</f>
        <v>#NUM!</v>
      </c>
      <c r="O76" s="107" t="str">
        <f>IF(AND(NOT(M76),AND(M$4:M75)),MIN(EXP((N76-$J76)*$G76),1),"")</f>
        <v/>
      </c>
      <c r="P76" s="109"/>
      <c r="Q76" s="106" t="b">
        <f>IF(AND(NOT(M76),AND(M$4:M75)),TRUE,M76)</f>
        <v>0</v>
      </c>
      <c r="R76" s="102" t="e">
        <f>IF(AND(NOT(ISBLANK(Jumpoverwrite2)),AND(NOT(Q76),AND(Q$4:Q75))),($J76*$G76-LN(1+Jumpoverwrite2*S$2))/$G76,_xll.qlInterpolationInterpolate(Q$3,$F76,TRUE))</f>
        <v>#NUM!</v>
      </c>
      <c r="S76" s="107" t="str">
        <f>IF(AND(NOT(Q76),AND(Q$4:Q75)),MIN(EXP((R76-$J76)*$G76),1),"")</f>
        <v/>
      </c>
      <c r="T76" s="109"/>
      <c r="U76" s="106" t="b">
        <f>IF(AND(NOT(Q76),AND(Q$4:Q75)),TRUE,Q76)</f>
        <v>0</v>
      </c>
      <c r="V76" s="102" t="e">
        <f>IF(AND(NOT(ISBLANK(Jumpoverwrite3)),AND(NOT(U76),AND(U$4:U75))),($J76*$G76-LN(1+Jumpoverwrite3*W$2))/$G76,_xll.qlInterpolationInterpolate(U$3,$F76,TRUE))</f>
        <v>#NUM!</v>
      </c>
      <c r="W76" s="107" t="str">
        <f>IF(AND(NOT(U76),AND(U$4:U75)),MIN(EXP((V76-$J76)*$G76),1),"")</f>
        <v/>
      </c>
      <c r="X76" s="109"/>
      <c r="Y76" s="106" t="b">
        <f>IF(AND(NOT(U76),AND(U$4:U75)),TRUE,U76)</f>
        <v>0</v>
      </c>
      <c r="Z76" s="102" t="e">
        <f>IF(AND(NOT(ISBLANK(Jumpoverwrite4)),AND(NOT(Y76),AND(Y$4:Y75))),($J76*$G76-LN(1+Jumpoverwrite4*AA$2))/$G76,_xll.qlInterpolationInterpolate(Y$3,$F76,TRUE))</f>
        <v>#NUM!</v>
      </c>
      <c r="AA76" s="107" t="str">
        <f>IF(AND(NOT(Y76),AND(Y$4:Y75)),MIN(EXP((Z76-$J76)*$G76),1),"")</f>
        <v/>
      </c>
      <c r="AB76" s="109"/>
      <c r="AC76" s="106" t="b">
        <f>IF(AND(NOT(Y76),AND(Y$4:Y75)),TRUE,Y76)</f>
        <v>0</v>
      </c>
      <c r="AD76" s="102" t="e">
        <f>IF(AND(NOT(ISBLANK(Jumpoverwrite5)),AND(NOT(AC76),AND(AC$4:AC75))),($J76*$G76-LN(1+Jumpoverwrite5*AE$2))/$G76,_xll.qlInterpolationInterpolate(AC$3,$F76,TRUE))</f>
        <v>#NUM!</v>
      </c>
      <c r="AE76" s="107" t="str">
        <f>IF(AND(NOT(AC76),AND(AC$4:AC75)),MIN(EXP((AD76-$J76)*$G76),1),"")</f>
        <v/>
      </c>
      <c r="AF76" s="109"/>
      <c r="AG76" s="106" t="b">
        <f>IF(AND(NOT(AC76),AND(AC$4:AC75)),TRUE,AC76)</f>
        <v>0</v>
      </c>
      <c r="AH76" s="102" t="e">
        <f>IF(AND(NOT(ISBLANK(Jumpoverwrite6)),AND(NOT(AG76),AND(AG$4:AG75))),($J76*$G76-LN(1+Jumpoverwrite6*AI$2))/$G76,_xll.qlInterpolationInterpolate(AG$3,$F76,TRUE))</f>
        <v>#NUM!</v>
      </c>
      <c r="AI76" s="107" t="str">
        <f>IF(AND(NOT(AG76),AND(AG$4:AG75)),MIN(EXP((AH76-$J76)*$G76),1),"")</f>
        <v/>
      </c>
      <c r="AJ76" s="109"/>
      <c r="AK76" s="106" t="b">
        <f>IF(AND(NOT(AG76),AND(AG$4:AG75)),TRUE,AG76)</f>
        <v>0</v>
      </c>
      <c r="AL76" s="102" t="e">
        <f>IF(AND(NOT(ISBLANK(Jumpoverwrite7)),AND(NOT(AK76),AND(AK$4:AK75))),($J76*$G76-LN(1+Jumpoverwrite7*AM$2))/$G76,_xll.qlInterpolationInterpolate(AK$3,$F76,TRUE))</f>
        <v>#NUM!</v>
      </c>
      <c r="AM76" s="107" t="str">
        <f>IF(AND(NOT(AK76),AND(AK$4:AK75)),MIN(EXP((AL76-$J76)*$G76),1),"")</f>
        <v/>
      </c>
      <c r="AO76" s="106" t="b">
        <f>IF(AND(NOT(AK76),AND(AK$4:AK75)),TRUE,AK76)</f>
        <v>0</v>
      </c>
      <c r="AP76" s="102" t="e">
        <f>IF(AND(NOT(ISBLANK(Jumpoverwrite8)),AND(NOT(AO76),AND(AO$4:AO75))),($J76*$G76-LN(1+Jumpoverwrite8*AQ$2))/$G76,_xll.qlInterpolationInterpolate(AO$3,$F76,TRUE))</f>
        <v>#NUM!</v>
      </c>
      <c r="AQ76" s="107" t="str">
        <f>IF(AND(NOT(AO76),AND(AO$4:AO75)),MIN(EXP((AP76-$J76)*$G76),1),"")</f>
        <v/>
      </c>
      <c r="AS76" s="106" t="b">
        <f>IF(AND(NOT(AO76),AND(AO$4:AO75)),TRUE,AO76)</f>
        <v>0</v>
      </c>
      <c r="AT76" s="102" t="e">
        <f>IF(AND(NOT(ISBLANK(Jumpoverwrite9)),AND(NOT(AS76),AND(AS$4:AS75))),($J76*$G76-LN(1+Jumpoverwrite9*AU$2))/$G76,_xll.qlInterpolationInterpolate(AS$3,$F76,TRUE))</f>
        <v>#NUM!</v>
      </c>
      <c r="AU76" s="107" t="str">
        <f>IF(AND(NOT(AS76),AND(AS$4:AS75)),MIN(EXP((AT76-$J76)*$G76),1),"")</f>
        <v/>
      </c>
      <c r="AW76" s="106" t="b">
        <f>IF(AND(NOT(AS76),AND(AS$4:AS75)),TRUE,AS76)</f>
        <v>0</v>
      </c>
      <c r="AX76" s="102" t="e">
        <f>IF(AND(NOT(ISBLANK(Jumpoverwrite10)),AND(NOT(AW76),AND(AW$4:AW75))),($J76*$G76-LN(1+Jumpoverwrite10*AY$2))/$G76,_xll.qlInterpolationInterpolate(AW$3,$F76,TRUE))</f>
        <v>#NUM!</v>
      </c>
      <c r="AY76" s="107" t="str">
        <f>IF(AND(NOT(AW76),AND(AW$4:AW75)),MIN(EXP((AX76-$J76)*$G76),1),"")</f>
        <v/>
      </c>
      <c r="BA76" s="106" t="b">
        <f>IF(AND(NOT(AW76),AND(AW$4:AW75)),TRUE,AW76)</f>
        <v>0</v>
      </c>
      <c r="BB76" s="102" t="e">
        <f>IF(AND(NOT(ISBLANK(Jumpoverwrite11)),AND(NOT(BA76),AND(BA$4:BA75))),($J76*$G76-LN(1+Jumpoverwrite11*BC$2))/$G76,_xll.qlInterpolationInterpolate(BA$3,$F76,TRUE))</f>
        <v>#NUM!</v>
      </c>
      <c r="BC76" s="107" t="str">
        <f>IF(AND(NOT(BA76),AND(BA$4:BA75)),MIN(EXP((BB76-$J76)*$G76),1),"")</f>
        <v/>
      </c>
      <c r="BE76" s="106" t="b">
        <f>IF(AND(NOT(BA76),AND(BA$4:BA75)),TRUE,BA76)</f>
        <v>0</v>
      </c>
      <c r="BF76" s="102" t="e">
        <f>IF(AND(NOT(ISBLANK(Jumpoverwrite12)),AND(NOT(BE76),AND(BE$4:BE75))),($J76*$G76-LN(1+Jumpoverwrite12*BG$2))/$G76,_xll.qlInterpolationInterpolate(BE$3,$F76,TRUE))</f>
        <v>#NUM!</v>
      </c>
      <c r="BG76" s="107" t="str">
        <f>IF(AND(NOT(BE76),AND(BE$4:BE75)),MIN(EXP((BF76-$J76)*$G76),1),"")</f>
        <v/>
      </c>
      <c r="BI76" s="106" t="b">
        <f t="shared" si="6"/>
        <v>0</v>
      </c>
      <c r="BJ76" s="102" t="e">
        <f>IF(AND(NOT(ISBLANK(jumpoverwrite13)),AND(NOT(BI76),AND(BI$4:BI75))),($J76*$G76-LN(1+jumpoverwrite13*BK$2))/$G76,_xll.qlInterpolationInterpolate(BI$3,$F76,TRUE))</f>
        <v>#NUM!</v>
      </c>
      <c r="BK76" s="107" t="str">
        <f>IF(AND(NOT(BI76),AND(BI$4:BI75)),MIN(EXP((BJ76-$J76)*$G76),1),"")</f>
        <v/>
      </c>
    </row>
    <row r="77" spans="1:63" x14ac:dyDescent="0.2">
      <c r="A77" s="94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0" t="e">
        <f t="shared" si="4"/>
        <v>#N/A</v>
      </c>
      <c r="G77" s="121" t="e">
        <f>_xll.qlDayCounterYearFraction(DayCounter,D76,D77)</f>
        <v>#NUM!</v>
      </c>
      <c r="I77" s="138" t="b">
        <f t="shared" si="7"/>
        <v>0</v>
      </c>
      <c r="J77" s="137" t="e">
        <v>#N/A</v>
      </c>
      <c r="K77" s="111" t="e">
        <f t="shared" si="8"/>
        <v>#VALUE!</v>
      </c>
      <c r="L77" s="100"/>
      <c r="M77" s="106" t="b">
        <f>IF(AND(NOT(I77),AND(I$4:I76)),TRUE,I77)</f>
        <v>0</v>
      </c>
      <c r="N77" s="102" t="e">
        <f>IF(AND(NOT(ISBLANK(Jumpoverwrite1)),AND(NOT(M77),AND(M$4:M76))),($J77*$G77-LN(1+Jumpoverwrite1*O$2))/$G77,_xll.qlInterpolationInterpolate(M$3,$F77,TRUE))</f>
        <v>#NUM!</v>
      </c>
      <c r="O77" s="107" t="str">
        <f>IF(AND(NOT(M77),AND(M$4:M76)),MIN(EXP((N77-$J77)*$G77),1),"")</f>
        <v/>
      </c>
      <c r="P77" s="109"/>
      <c r="Q77" s="106" t="b">
        <f>IF(AND(NOT(M77),AND(M$4:M76)),TRUE,M77)</f>
        <v>0</v>
      </c>
      <c r="R77" s="102" t="e">
        <f>IF(AND(NOT(ISBLANK(Jumpoverwrite2)),AND(NOT(Q77),AND(Q$4:Q76))),($J77*$G77-LN(1+Jumpoverwrite2*S$2))/$G77,_xll.qlInterpolationInterpolate(Q$3,$F77,TRUE))</f>
        <v>#NUM!</v>
      </c>
      <c r="S77" s="107" t="str">
        <f>IF(AND(NOT(Q77),AND(Q$4:Q76)),MIN(EXP((R77-$J77)*$G77),1),"")</f>
        <v/>
      </c>
      <c r="T77" s="109"/>
      <c r="U77" s="106" t="b">
        <f>IF(AND(NOT(Q77),AND(Q$4:Q76)),TRUE,Q77)</f>
        <v>0</v>
      </c>
      <c r="V77" s="102" t="e">
        <f>IF(AND(NOT(ISBLANK(Jumpoverwrite3)),AND(NOT(U77),AND(U$4:U76))),($J77*$G77-LN(1+Jumpoverwrite3*W$2))/$G77,_xll.qlInterpolationInterpolate(U$3,$F77,TRUE))</f>
        <v>#NUM!</v>
      </c>
      <c r="W77" s="107" t="str">
        <f>IF(AND(NOT(U77),AND(U$4:U76)),MIN(EXP((V77-$J77)*$G77),1),"")</f>
        <v/>
      </c>
      <c r="X77" s="109"/>
      <c r="Y77" s="106" t="b">
        <f>IF(AND(NOT(U77),AND(U$4:U76)),TRUE,U77)</f>
        <v>0</v>
      </c>
      <c r="Z77" s="102" t="e">
        <f>IF(AND(NOT(ISBLANK(Jumpoverwrite4)),AND(NOT(Y77),AND(Y$4:Y76))),($J77*$G77-LN(1+Jumpoverwrite4*AA$2))/$G77,_xll.qlInterpolationInterpolate(Y$3,$F77,TRUE))</f>
        <v>#NUM!</v>
      </c>
      <c r="AA77" s="107" t="str">
        <f>IF(AND(NOT(Y77),AND(Y$4:Y76)),MIN(EXP((Z77-$J77)*$G77),1),"")</f>
        <v/>
      </c>
      <c r="AB77" s="109"/>
      <c r="AC77" s="106" t="b">
        <f>IF(AND(NOT(Y77),AND(Y$4:Y76)),TRUE,Y77)</f>
        <v>0</v>
      </c>
      <c r="AD77" s="102" t="e">
        <f>IF(AND(NOT(ISBLANK(Jumpoverwrite5)),AND(NOT(AC77),AND(AC$4:AC76))),($J77*$G77-LN(1+Jumpoverwrite5*AE$2))/$G77,_xll.qlInterpolationInterpolate(AC$3,$F77,TRUE))</f>
        <v>#NUM!</v>
      </c>
      <c r="AE77" s="107" t="str">
        <f>IF(AND(NOT(AC77),AND(AC$4:AC76)),MIN(EXP((AD77-$J77)*$G77),1),"")</f>
        <v/>
      </c>
      <c r="AF77" s="109"/>
      <c r="AG77" s="106" t="b">
        <f>IF(AND(NOT(AC77),AND(AC$4:AC76)),TRUE,AC77)</f>
        <v>0</v>
      </c>
      <c r="AH77" s="102" t="e">
        <f>IF(AND(NOT(ISBLANK(Jumpoverwrite6)),AND(NOT(AG77),AND(AG$4:AG76))),($J77*$G77-LN(1+Jumpoverwrite6*AI$2))/$G77,_xll.qlInterpolationInterpolate(AG$3,$F77,TRUE))</f>
        <v>#NUM!</v>
      </c>
      <c r="AI77" s="107" t="str">
        <f>IF(AND(NOT(AG77),AND(AG$4:AG76)),MIN(EXP((AH77-$J77)*$G77),1),"")</f>
        <v/>
      </c>
      <c r="AJ77" s="109"/>
      <c r="AK77" s="106" t="b">
        <f>IF(AND(NOT(AG77),AND(AG$4:AG76)),TRUE,AG77)</f>
        <v>0</v>
      </c>
      <c r="AL77" s="102" t="e">
        <f>IF(AND(NOT(ISBLANK(Jumpoverwrite7)),AND(NOT(AK77),AND(AK$4:AK76))),($J77*$G77-LN(1+Jumpoverwrite7*AM$2))/$G77,_xll.qlInterpolationInterpolate(AK$3,$F77,TRUE))</f>
        <v>#NUM!</v>
      </c>
      <c r="AM77" s="107" t="str">
        <f>IF(AND(NOT(AK77),AND(AK$4:AK76)),MIN(EXP((AL77-$J77)*$G77),1),"")</f>
        <v/>
      </c>
      <c r="AO77" s="106" t="b">
        <f>IF(AND(NOT(AK77),AND(AK$4:AK76)),TRUE,AK77)</f>
        <v>0</v>
      </c>
      <c r="AP77" s="102" t="e">
        <f>IF(AND(NOT(ISBLANK(Jumpoverwrite8)),AND(NOT(AO77),AND(AO$4:AO76))),($J77*$G77-LN(1+Jumpoverwrite8*AQ$2))/$G77,_xll.qlInterpolationInterpolate(AO$3,$F77,TRUE))</f>
        <v>#NUM!</v>
      </c>
      <c r="AQ77" s="107" t="str">
        <f>IF(AND(NOT(AO77),AND(AO$4:AO76)),MIN(EXP((AP77-$J77)*$G77),1),"")</f>
        <v/>
      </c>
      <c r="AS77" s="106" t="b">
        <f>IF(AND(NOT(AO77),AND(AO$4:AO76)),TRUE,AO77)</f>
        <v>0</v>
      </c>
      <c r="AT77" s="102" t="e">
        <f>IF(AND(NOT(ISBLANK(Jumpoverwrite9)),AND(NOT(AS77),AND(AS$4:AS76))),($J77*$G77-LN(1+Jumpoverwrite9*AU$2))/$G77,_xll.qlInterpolationInterpolate(AS$3,$F77,TRUE))</f>
        <v>#NUM!</v>
      </c>
      <c r="AU77" s="107" t="str">
        <f>IF(AND(NOT(AS77),AND(AS$4:AS76)),MIN(EXP((AT77-$J77)*$G77),1),"")</f>
        <v/>
      </c>
      <c r="AW77" s="106" t="b">
        <f>IF(AND(NOT(AS77),AND(AS$4:AS76)),TRUE,AS77)</f>
        <v>0</v>
      </c>
      <c r="AX77" s="102" t="e">
        <f>IF(AND(NOT(ISBLANK(Jumpoverwrite10)),AND(NOT(AW77),AND(AW$4:AW76))),($J77*$G77-LN(1+Jumpoverwrite10*AY$2))/$G77,_xll.qlInterpolationInterpolate(AW$3,$F77,TRUE))</f>
        <v>#NUM!</v>
      </c>
      <c r="AY77" s="107" t="str">
        <f>IF(AND(NOT(AW77),AND(AW$4:AW76)),MIN(EXP((AX77-$J77)*$G77),1),"")</f>
        <v/>
      </c>
      <c r="BA77" s="106" t="b">
        <f>IF(AND(NOT(AW77),AND(AW$4:AW76)),TRUE,AW77)</f>
        <v>0</v>
      </c>
      <c r="BB77" s="102" t="e">
        <f>IF(AND(NOT(ISBLANK(Jumpoverwrite11)),AND(NOT(BA77),AND(BA$4:BA76))),($J77*$G77-LN(1+Jumpoverwrite11*BC$2))/$G77,_xll.qlInterpolationInterpolate(BA$3,$F77,TRUE))</f>
        <v>#NUM!</v>
      </c>
      <c r="BC77" s="107" t="str">
        <f>IF(AND(NOT(BA77),AND(BA$4:BA76)),MIN(EXP((BB77-$J77)*$G77),1),"")</f>
        <v/>
      </c>
      <c r="BE77" s="106" t="b">
        <f>IF(AND(NOT(BA77),AND(BA$4:BA76)),TRUE,BA77)</f>
        <v>0</v>
      </c>
      <c r="BF77" s="102" t="e">
        <f>IF(AND(NOT(ISBLANK(Jumpoverwrite12)),AND(NOT(BE77),AND(BE$4:BE76))),($J77*$G77-LN(1+Jumpoverwrite12*BG$2))/$G77,_xll.qlInterpolationInterpolate(BE$3,$F77,TRUE))</f>
        <v>#NUM!</v>
      </c>
      <c r="BG77" s="107" t="str">
        <f>IF(AND(NOT(BE77),AND(BE$4:BE76)),MIN(EXP((BF77-$J77)*$G77),1),"")</f>
        <v/>
      </c>
      <c r="BI77" s="106" t="b">
        <f t="shared" si="6"/>
        <v>0</v>
      </c>
      <c r="BJ77" s="102" t="e">
        <f>IF(AND(NOT(ISBLANK(jumpoverwrite13)),AND(NOT(BI77),AND(BI$4:BI76))),($J77*$G77-LN(1+jumpoverwrite13*BK$2))/$G77,_xll.qlInterpolationInterpolate(BI$3,$F77,TRUE))</f>
        <v>#NUM!</v>
      </c>
      <c r="BK77" s="107" t="str">
        <f>IF(AND(NOT(BI77),AND(BI$4:BI76)),MIN(EXP((BJ77-$J77)*$G77),1),"")</f>
        <v/>
      </c>
    </row>
    <row r="78" spans="1:63" x14ac:dyDescent="0.2">
      <c r="A78" s="94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0" t="e">
        <f t="shared" si="4"/>
        <v>#N/A</v>
      </c>
      <c r="G78" s="121" t="e">
        <f>_xll.qlDayCounterYearFraction(DayCounter,D77,D78)</f>
        <v>#NUM!</v>
      </c>
      <c r="I78" s="138" t="b">
        <f t="shared" si="7"/>
        <v>0</v>
      </c>
      <c r="J78" s="137" t="e">
        <v>#N/A</v>
      </c>
      <c r="K78" s="111" t="e">
        <f t="shared" si="8"/>
        <v>#VALUE!</v>
      </c>
      <c r="L78" s="100"/>
      <c r="M78" s="106" t="b">
        <f>IF(AND(NOT(I78),AND(I$4:I77)),TRUE,I78)</f>
        <v>0</v>
      </c>
      <c r="N78" s="102" t="e">
        <f>IF(AND(NOT(ISBLANK(Jumpoverwrite1)),AND(NOT(M78),AND(M$4:M77))),($J78*$G78-LN(1+Jumpoverwrite1*O$2))/$G78,_xll.qlInterpolationInterpolate(M$3,$F78,TRUE))</f>
        <v>#NUM!</v>
      </c>
      <c r="O78" s="107" t="str">
        <f>IF(AND(NOT(M78),AND(M$4:M77)),MIN(EXP((N78-$J78)*$G78),1),"")</f>
        <v/>
      </c>
      <c r="P78" s="109"/>
      <c r="Q78" s="106" t="b">
        <f>IF(AND(NOT(M78),AND(M$4:M77)),TRUE,M78)</f>
        <v>0</v>
      </c>
      <c r="R78" s="102" t="e">
        <f>IF(AND(NOT(ISBLANK(Jumpoverwrite2)),AND(NOT(Q78),AND(Q$4:Q77))),($J78*$G78-LN(1+Jumpoverwrite2*S$2))/$G78,_xll.qlInterpolationInterpolate(Q$3,$F78,TRUE))</f>
        <v>#NUM!</v>
      </c>
      <c r="S78" s="107" t="str">
        <f>IF(AND(NOT(Q78),AND(Q$4:Q77)),MIN(EXP((R78-$J78)*$G78),1),"")</f>
        <v/>
      </c>
      <c r="T78" s="109"/>
      <c r="U78" s="106" t="b">
        <f>IF(AND(NOT(Q78),AND(Q$4:Q77)),TRUE,Q78)</f>
        <v>0</v>
      </c>
      <c r="V78" s="102" t="e">
        <f>IF(AND(NOT(ISBLANK(Jumpoverwrite3)),AND(NOT(U78),AND(U$4:U77))),($J78*$G78-LN(1+Jumpoverwrite3*W$2))/$G78,_xll.qlInterpolationInterpolate(U$3,$F78,TRUE))</f>
        <v>#NUM!</v>
      </c>
      <c r="W78" s="107" t="str">
        <f>IF(AND(NOT(U78),AND(U$4:U77)),MIN(EXP((V78-$J78)*$G78),1),"")</f>
        <v/>
      </c>
      <c r="X78" s="109"/>
      <c r="Y78" s="106" t="b">
        <f>IF(AND(NOT(U78),AND(U$4:U77)),TRUE,U78)</f>
        <v>0</v>
      </c>
      <c r="Z78" s="102" t="e">
        <f>IF(AND(NOT(ISBLANK(Jumpoverwrite4)),AND(NOT(Y78),AND(Y$4:Y77))),($J78*$G78-LN(1+Jumpoverwrite4*AA$2))/$G78,_xll.qlInterpolationInterpolate(Y$3,$F78,TRUE))</f>
        <v>#NUM!</v>
      </c>
      <c r="AA78" s="107" t="str">
        <f>IF(AND(NOT(Y78),AND(Y$4:Y77)),MIN(EXP((Z78-$J78)*$G78),1),"")</f>
        <v/>
      </c>
      <c r="AB78" s="109"/>
      <c r="AC78" s="106" t="b">
        <f>IF(AND(NOT(Y78),AND(Y$4:Y77)),TRUE,Y78)</f>
        <v>0</v>
      </c>
      <c r="AD78" s="102" t="e">
        <f>IF(AND(NOT(ISBLANK(Jumpoverwrite5)),AND(NOT(AC78),AND(AC$4:AC77))),($J78*$G78-LN(1+Jumpoverwrite5*AE$2))/$G78,_xll.qlInterpolationInterpolate(AC$3,$F78,TRUE))</f>
        <v>#NUM!</v>
      </c>
      <c r="AE78" s="107" t="str">
        <f>IF(AND(NOT(AC78),AND(AC$4:AC77)),MIN(EXP((AD78-$J78)*$G78),1),"")</f>
        <v/>
      </c>
      <c r="AF78" s="109"/>
      <c r="AG78" s="106" t="b">
        <f>IF(AND(NOT(AC78),AND(AC$4:AC77)),TRUE,AC78)</f>
        <v>0</v>
      </c>
      <c r="AH78" s="102" t="e">
        <f>IF(AND(NOT(ISBLANK(Jumpoverwrite6)),AND(NOT(AG78),AND(AG$4:AG77))),($J78*$G78-LN(1+Jumpoverwrite6*AI$2))/$G78,_xll.qlInterpolationInterpolate(AG$3,$F78,TRUE))</f>
        <v>#NUM!</v>
      </c>
      <c r="AI78" s="107" t="str">
        <f>IF(AND(NOT(AG78),AND(AG$4:AG77)),MIN(EXP((AH78-$J78)*$G78),1),"")</f>
        <v/>
      </c>
      <c r="AJ78" s="109"/>
      <c r="AK78" s="106" t="b">
        <f>IF(AND(NOT(AG78),AND(AG$4:AG77)),TRUE,AG78)</f>
        <v>0</v>
      </c>
      <c r="AL78" s="102" t="e">
        <f>IF(AND(NOT(ISBLANK(Jumpoverwrite7)),AND(NOT(AK78),AND(AK$4:AK77))),($J78*$G78-LN(1+Jumpoverwrite7*AM$2))/$G78,_xll.qlInterpolationInterpolate(AK$3,$F78,TRUE))</f>
        <v>#NUM!</v>
      </c>
      <c r="AM78" s="107" t="str">
        <f>IF(AND(NOT(AK78),AND(AK$4:AK77)),MIN(EXP((AL78-$J78)*$G78),1),"")</f>
        <v/>
      </c>
      <c r="AO78" s="106" t="b">
        <f>IF(AND(NOT(AK78),AND(AK$4:AK77)),TRUE,AK78)</f>
        <v>0</v>
      </c>
      <c r="AP78" s="102" t="e">
        <f>IF(AND(NOT(ISBLANK(Jumpoverwrite8)),AND(NOT(AO78),AND(AO$4:AO77))),($J78*$G78-LN(1+Jumpoverwrite8*AQ$2))/$G78,_xll.qlInterpolationInterpolate(AO$3,$F78,TRUE))</f>
        <v>#NUM!</v>
      </c>
      <c r="AQ78" s="107" t="str">
        <f>IF(AND(NOT(AO78),AND(AO$4:AO77)),MIN(EXP((AP78-$J78)*$G78),1),"")</f>
        <v/>
      </c>
      <c r="AS78" s="106" t="b">
        <f>IF(AND(NOT(AO78),AND(AO$4:AO77)),TRUE,AO78)</f>
        <v>0</v>
      </c>
      <c r="AT78" s="102" t="e">
        <f>IF(AND(NOT(ISBLANK(Jumpoverwrite9)),AND(NOT(AS78),AND(AS$4:AS77))),($J78*$G78-LN(1+Jumpoverwrite9*AU$2))/$G78,_xll.qlInterpolationInterpolate(AS$3,$F78,TRUE))</f>
        <v>#NUM!</v>
      </c>
      <c r="AU78" s="107" t="str">
        <f>IF(AND(NOT(AS78),AND(AS$4:AS77)),MIN(EXP((AT78-$J78)*$G78),1),"")</f>
        <v/>
      </c>
      <c r="AW78" s="106" t="b">
        <f>IF(AND(NOT(AS78),AND(AS$4:AS77)),TRUE,AS78)</f>
        <v>0</v>
      </c>
      <c r="AX78" s="102" t="e">
        <f>IF(AND(NOT(ISBLANK(Jumpoverwrite10)),AND(NOT(AW78),AND(AW$4:AW77))),($J78*$G78-LN(1+Jumpoverwrite10*AY$2))/$G78,_xll.qlInterpolationInterpolate(AW$3,$F78,TRUE))</f>
        <v>#NUM!</v>
      </c>
      <c r="AY78" s="107" t="str">
        <f>IF(AND(NOT(AW78),AND(AW$4:AW77)),MIN(EXP((AX78-$J78)*$G78),1),"")</f>
        <v/>
      </c>
      <c r="BA78" s="106" t="b">
        <f>IF(AND(NOT(AW78),AND(AW$4:AW77)),TRUE,AW78)</f>
        <v>0</v>
      </c>
      <c r="BB78" s="102" t="e">
        <f>IF(AND(NOT(ISBLANK(Jumpoverwrite11)),AND(NOT(BA78),AND(BA$4:BA77))),($J78*$G78-LN(1+Jumpoverwrite11*BC$2))/$G78,_xll.qlInterpolationInterpolate(BA$3,$F78,TRUE))</f>
        <v>#NUM!</v>
      </c>
      <c r="BC78" s="107" t="str">
        <f>IF(AND(NOT(BA78),AND(BA$4:BA77)),MIN(EXP((BB78-$J78)*$G78),1),"")</f>
        <v/>
      </c>
      <c r="BE78" s="106" t="b">
        <f>IF(AND(NOT(BA78),AND(BA$4:BA77)),TRUE,BA78)</f>
        <v>0</v>
      </c>
      <c r="BF78" s="102" t="e">
        <f>IF(AND(NOT(ISBLANK(Jumpoverwrite12)),AND(NOT(BE78),AND(BE$4:BE77))),($J78*$G78-LN(1+Jumpoverwrite12*BG$2))/$G78,_xll.qlInterpolationInterpolate(BE$3,$F78,TRUE))</f>
        <v>#NUM!</v>
      </c>
      <c r="BG78" s="107" t="str">
        <f>IF(AND(NOT(BE78),AND(BE$4:BE77)),MIN(EXP((BF78-$J78)*$G78),1),"")</f>
        <v/>
      </c>
      <c r="BI78" s="106" t="b">
        <f t="shared" si="6"/>
        <v>0</v>
      </c>
      <c r="BJ78" s="102" t="e">
        <f>IF(AND(NOT(ISBLANK(jumpoverwrite13)),AND(NOT(BI78),AND(BI$4:BI77))),($J78*$G78-LN(1+jumpoverwrite13*BK$2))/$G78,_xll.qlInterpolationInterpolate(BI$3,$F78,TRUE))</f>
        <v>#NUM!</v>
      </c>
      <c r="BK78" s="107" t="str">
        <f>IF(AND(NOT(BI78),AND(BI$4:BI77)),MIN(EXP((BJ78-$J78)*$G78),1),"")</f>
        <v/>
      </c>
    </row>
    <row r="79" spans="1:63" x14ac:dyDescent="0.2">
      <c r="A79" s="94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0" t="e">
        <f t="shared" si="4"/>
        <v>#N/A</v>
      </c>
      <c r="G79" s="121" t="e">
        <f>_xll.qlDayCounterYearFraction(DayCounter,D78,D79)</f>
        <v>#NUM!</v>
      </c>
      <c r="I79" s="138" t="b">
        <f t="shared" si="7"/>
        <v>0</v>
      </c>
      <c r="J79" s="137" t="e">
        <v>#N/A</v>
      </c>
      <c r="K79" s="111" t="e">
        <f t="shared" si="8"/>
        <v>#VALUE!</v>
      </c>
      <c r="L79" s="100"/>
      <c r="M79" s="106" t="b">
        <f>IF(AND(NOT(I79),AND(I$4:I78)),TRUE,I79)</f>
        <v>0</v>
      </c>
      <c r="N79" s="102" t="e">
        <f>IF(AND(NOT(ISBLANK(Jumpoverwrite1)),AND(NOT(M79),AND(M$4:M78))),($J79*$G79-LN(1+Jumpoverwrite1*O$2))/$G79,_xll.qlInterpolationInterpolate(M$3,$F79,TRUE))</f>
        <v>#NUM!</v>
      </c>
      <c r="O79" s="107" t="str">
        <f>IF(AND(NOT(M79),AND(M$4:M78)),MIN(EXP((N79-$J79)*$G79),1),"")</f>
        <v/>
      </c>
      <c r="P79" s="109"/>
      <c r="Q79" s="106" t="b">
        <f>IF(AND(NOT(M79),AND(M$4:M78)),TRUE,M79)</f>
        <v>0</v>
      </c>
      <c r="R79" s="102" t="e">
        <f>IF(AND(NOT(ISBLANK(Jumpoverwrite2)),AND(NOT(Q79),AND(Q$4:Q78))),($J79*$G79-LN(1+Jumpoverwrite2*S$2))/$G79,_xll.qlInterpolationInterpolate(Q$3,$F79,TRUE))</f>
        <v>#NUM!</v>
      </c>
      <c r="S79" s="107" t="str">
        <f>IF(AND(NOT(Q79),AND(Q$4:Q78)),MIN(EXP((R79-$J79)*$G79),1),"")</f>
        <v/>
      </c>
      <c r="T79" s="109"/>
      <c r="U79" s="106" t="b">
        <f>IF(AND(NOT(Q79),AND(Q$4:Q78)),TRUE,Q79)</f>
        <v>0</v>
      </c>
      <c r="V79" s="102" t="e">
        <f>IF(AND(NOT(ISBLANK(Jumpoverwrite3)),AND(NOT(U79),AND(U$4:U78))),($J79*$G79-LN(1+Jumpoverwrite3*W$2))/$G79,_xll.qlInterpolationInterpolate(U$3,$F79,TRUE))</f>
        <v>#NUM!</v>
      </c>
      <c r="W79" s="107" t="str">
        <f>IF(AND(NOT(U79),AND(U$4:U78)),MIN(EXP((V79-$J79)*$G79),1),"")</f>
        <v/>
      </c>
      <c r="X79" s="109"/>
      <c r="Y79" s="106" t="b">
        <f>IF(AND(NOT(U79),AND(U$4:U78)),TRUE,U79)</f>
        <v>0</v>
      </c>
      <c r="Z79" s="102" t="e">
        <f>IF(AND(NOT(ISBLANK(Jumpoverwrite4)),AND(NOT(Y79),AND(Y$4:Y78))),($J79*$G79-LN(1+Jumpoverwrite4*AA$2))/$G79,_xll.qlInterpolationInterpolate(Y$3,$F79,TRUE))</f>
        <v>#NUM!</v>
      </c>
      <c r="AA79" s="107" t="str">
        <f>IF(AND(NOT(Y79),AND(Y$4:Y78)),MIN(EXP((Z79-$J79)*$G79),1),"")</f>
        <v/>
      </c>
      <c r="AB79" s="109"/>
      <c r="AC79" s="106" t="b">
        <f>IF(AND(NOT(Y79),AND(Y$4:Y78)),TRUE,Y79)</f>
        <v>0</v>
      </c>
      <c r="AD79" s="102" t="e">
        <f>IF(AND(NOT(ISBLANK(Jumpoverwrite5)),AND(NOT(AC79),AND(AC$4:AC78))),($J79*$G79-LN(1+Jumpoverwrite5*AE$2))/$G79,_xll.qlInterpolationInterpolate(AC$3,$F79,TRUE))</f>
        <v>#NUM!</v>
      </c>
      <c r="AE79" s="107" t="str">
        <f>IF(AND(NOT(AC79),AND(AC$4:AC78)),MIN(EXP((AD79-$J79)*$G79),1),"")</f>
        <v/>
      </c>
      <c r="AF79" s="109"/>
      <c r="AG79" s="106" t="b">
        <f>IF(AND(NOT(AC79),AND(AC$4:AC78)),TRUE,AC79)</f>
        <v>0</v>
      </c>
      <c r="AH79" s="102" t="e">
        <f>IF(AND(NOT(ISBLANK(Jumpoverwrite6)),AND(NOT(AG79),AND(AG$4:AG78))),($J79*$G79-LN(1+Jumpoverwrite6*AI$2))/$G79,_xll.qlInterpolationInterpolate(AG$3,$F79,TRUE))</f>
        <v>#NUM!</v>
      </c>
      <c r="AI79" s="107" t="str">
        <f>IF(AND(NOT(AG79),AND(AG$4:AG78)),MIN(EXP((AH79-$J79)*$G79),1),"")</f>
        <v/>
      </c>
      <c r="AJ79" s="109"/>
      <c r="AK79" s="106" t="b">
        <f>IF(AND(NOT(AG79),AND(AG$4:AG78)),TRUE,AG79)</f>
        <v>0</v>
      </c>
      <c r="AL79" s="102" t="e">
        <f>IF(AND(NOT(ISBLANK(Jumpoverwrite7)),AND(NOT(AK79),AND(AK$4:AK78))),($J79*$G79-LN(1+Jumpoverwrite7*AM$2))/$G79,_xll.qlInterpolationInterpolate(AK$3,$F79,TRUE))</f>
        <v>#NUM!</v>
      </c>
      <c r="AM79" s="107" t="str">
        <f>IF(AND(NOT(AK79),AND(AK$4:AK78)),MIN(EXP((AL79-$J79)*$G79),1),"")</f>
        <v/>
      </c>
      <c r="AO79" s="106" t="b">
        <f>IF(AND(NOT(AK79),AND(AK$4:AK78)),TRUE,AK79)</f>
        <v>0</v>
      </c>
      <c r="AP79" s="102" t="e">
        <f>IF(AND(NOT(ISBLANK(Jumpoverwrite8)),AND(NOT(AO79),AND(AO$4:AO78))),($J79*$G79-LN(1+Jumpoverwrite8*AQ$2))/$G79,_xll.qlInterpolationInterpolate(AO$3,$F79,TRUE))</f>
        <v>#NUM!</v>
      </c>
      <c r="AQ79" s="107" t="str">
        <f>IF(AND(NOT(AO79),AND(AO$4:AO78)),MIN(EXP((AP79-$J79)*$G79),1),"")</f>
        <v/>
      </c>
      <c r="AS79" s="106" t="b">
        <f>IF(AND(NOT(AO79),AND(AO$4:AO78)),TRUE,AO79)</f>
        <v>0</v>
      </c>
      <c r="AT79" s="102" t="e">
        <f>IF(AND(NOT(ISBLANK(Jumpoverwrite9)),AND(NOT(AS79),AND(AS$4:AS78))),($J79*$G79-LN(1+Jumpoverwrite9*AU$2))/$G79,_xll.qlInterpolationInterpolate(AS$3,$F79,TRUE))</f>
        <v>#NUM!</v>
      </c>
      <c r="AU79" s="107" t="str">
        <f>IF(AND(NOT(AS79),AND(AS$4:AS78)),MIN(EXP((AT79-$J79)*$G79),1),"")</f>
        <v/>
      </c>
      <c r="AW79" s="106" t="b">
        <f>IF(AND(NOT(AS79),AND(AS$4:AS78)),TRUE,AS79)</f>
        <v>0</v>
      </c>
      <c r="AX79" s="102" t="e">
        <f>IF(AND(NOT(ISBLANK(Jumpoverwrite10)),AND(NOT(AW79),AND(AW$4:AW78))),($J79*$G79-LN(1+Jumpoverwrite10*AY$2))/$G79,_xll.qlInterpolationInterpolate(AW$3,$F79,TRUE))</f>
        <v>#NUM!</v>
      </c>
      <c r="AY79" s="107" t="str">
        <f>IF(AND(NOT(AW79),AND(AW$4:AW78)),MIN(EXP((AX79-$J79)*$G79),1),"")</f>
        <v/>
      </c>
      <c r="BA79" s="106" t="b">
        <f>IF(AND(NOT(AW79),AND(AW$4:AW78)),TRUE,AW79)</f>
        <v>0</v>
      </c>
      <c r="BB79" s="102" t="e">
        <f>IF(AND(NOT(ISBLANK(Jumpoverwrite11)),AND(NOT(BA79),AND(BA$4:BA78))),($J79*$G79-LN(1+Jumpoverwrite11*BC$2))/$G79,_xll.qlInterpolationInterpolate(BA$3,$F79,TRUE))</f>
        <v>#NUM!</v>
      </c>
      <c r="BC79" s="107" t="str">
        <f>IF(AND(NOT(BA79),AND(BA$4:BA78)),MIN(EXP((BB79-$J79)*$G79),1),"")</f>
        <v/>
      </c>
      <c r="BE79" s="106" t="b">
        <f>IF(AND(NOT(BA79),AND(BA$4:BA78)),TRUE,BA79)</f>
        <v>0</v>
      </c>
      <c r="BF79" s="102" t="e">
        <f>IF(AND(NOT(ISBLANK(Jumpoverwrite12)),AND(NOT(BE79),AND(BE$4:BE78))),($J79*$G79-LN(1+Jumpoverwrite12*BG$2))/$G79,_xll.qlInterpolationInterpolate(BE$3,$F79,TRUE))</f>
        <v>#NUM!</v>
      </c>
      <c r="BG79" s="107" t="str">
        <f>IF(AND(NOT(BE79),AND(BE$4:BE78)),MIN(EXP((BF79-$J79)*$G79),1),"")</f>
        <v/>
      </c>
      <c r="BI79" s="106" t="b">
        <f t="shared" si="6"/>
        <v>0</v>
      </c>
      <c r="BJ79" s="102" t="e">
        <f>IF(AND(NOT(ISBLANK(jumpoverwrite13)),AND(NOT(BI79),AND(BI$4:BI78))),($J79*$G79-LN(1+jumpoverwrite13*BK$2))/$G79,_xll.qlInterpolationInterpolate(BI$3,$F79,TRUE))</f>
        <v>#NUM!</v>
      </c>
      <c r="BK79" s="107" t="str">
        <f>IF(AND(NOT(BI79),AND(BI$4:BI78)),MIN(EXP((BJ79-$J79)*$G79),1),"")</f>
        <v/>
      </c>
    </row>
    <row r="80" spans="1:63" x14ac:dyDescent="0.2">
      <c r="A80" s="94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0" t="e">
        <f t="shared" si="4"/>
        <v>#N/A</v>
      </c>
      <c r="G80" s="121" t="e">
        <f>_xll.qlDayCounterYearFraction(DayCounter,D79,D80)</f>
        <v>#NUM!</v>
      </c>
      <c r="I80" s="138" t="b">
        <f t="shared" si="7"/>
        <v>0</v>
      </c>
      <c r="J80" s="137" t="e">
        <v>#N/A</v>
      </c>
      <c r="K80" s="111" t="e">
        <f t="shared" si="8"/>
        <v>#VALUE!</v>
      </c>
      <c r="L80" s="100"/>
      <c r="M80" s="106" t="b">
        <f>IF(AND(NOT(I80),AND(I$4:I79)),TRUE,I80)</f>
        <v>0</v>
      </c>
      <c r="N80" s="102" t="e">
        <f>IF(AND(NOT(ISBLANK(Jumpoverwrite1)),AND(NOT(M80),AND(M$4:M79))),($J80*$G80-LN(1+Jumpoverwrite1*O$2))/$G80,_xll.qlInterpolationInterpolate(M$3,$F80,TRUE))</f>
        <v>#NUM!</v>
      </c>
      <c r="O80" s="107" t="str">
        <f>IF(AND(NOT(M80),AND(M$4:M79)),MIN(EXP((N80-$J80)*$G80),1),"")</f>
        <v/>
      </c>
      <c r="P80" s="109"/>
      <c r="Q80" s="106" t="b">
        <f>IF(AND(NOT(M80),AND(M$4:M79)),TRUE,M80)</f>
        <v>0</v>
      </c>
      <c r="R80" s="102" t="e">
        <f>IF(AND(NOT(ISBLANK(Jumpoverwrite2)),AND(NOT(Q80),AND(Q$4:Q79))),($J80*$G80-LN(1+Jumpoverwrite2*S$2))/$G80,_xll.qlInterpolationInterpolate(Q$3,$F80,TRUE))</f>
        <v>#NUM!</v>
      </c>
      <c r="S80" s="107" t="str">
        <f>IF(AND(NOT(Q80),AND(Q$4:Q79)),MIN(EXP((R80-$J80)*$G80),1),"")</f>
        <v/>
      </c>
      <c r="T80" s="109"/>
      <c r="U80" s="106" t="b">
        <f>IF(AND(NOT(Q80),AND(Q$4:Q79)),TRUE,Q80)</f>
        <v>0</v>
      </c>
      <c r="V80" s="102" t="e">
        <f>IF(AND(NOT(ISBLANK(Jumpoverwrite3)),AND(NOT(U80),AND(U$4:U79))),($J80*$G80-LN(1+Jumpoverwrite3*W$2))/$G80,_xll.qlInterpolationInterpolate(U$3,$F80,TRUE))</f>
        <v>#NUM!</v>
      </c>
      <c r="W80" s="107" t="str">
        <f>IF(AND(NOT(U80),AND(U$4:U79)),MIN(EXP((V80-$J80)*$G80),1),"")</f>
        <v/>
      </c>
      <c r="X80" s="109"/>
      <c r="Y80" s="106" t="b">
        <f>IF(AND(NOT(U80),AND(U$4:U79)),TRUE,U80)</f>
        <v>0</v>
      </c>
      <c r="Z80" s="102" t="e">
        <f>IF(AND(NOT(ISBLANK(Jumpoverwrite4)),AND(NOT(Y80),AND(Y$4:Y79))),($J80*$G80-LN(1+Jumpoverwrite4*AA$2))/$G80,_xll.qlInterpolationInterpolate(Y$3,$F80,TRUE))</f>
        <v>#NUM!</v>
      </c>
      <c r="AA80" s="107" t="str">
        <f>IF(AND(NOT(Y80),AND(Y$4:Y79)),MIN(EXP((Z80-$J80)*$G80),1),"")</f>
        <v/>
      </c>
      <c r="AB80" s="109"/>
      <c r="AC80" s="106" t="b">
        <f>IF(AND(NOT(Y80),AND(Y$4:Y79)),TRUE,Y80)</f>
        <v>0</v>
      </c>
      <c r="AD80" s="102" t="e">
        <f>IF(AND(NOT(ISBLANK(Jumpoverwrite5)),AND(NOT(AC80),AND(AC$4:AC79))),($J80*$G80-LN(1+Jumpoverwrite5*AE$2))/$G80,_xll.qlInterpolationInterpolate(AC$3,$F80,TRUE))</f>
        <v>#NUM!</v>
      </c>
      <c r="AE80" s="107" t="str">
        <f>IF(AND(NOT(AC80),AND(AC$4:AC79)),MIN(EXP((AD80-$J80)*$G80),1),"")</f>
        <v/>
      </c>
      <c r="AF80" s="109"/>
      <c r="AG80" s="106" t="b">
        <f>IF(AND(NOT(AC80),AND(AC$4:AC79)),TRUE,AC80)</f>
        <v>0</v>
      </c>
      <c r="AH80" s="102" t="e">
        <f>IF(AND(NOT(ISBLANK(Jumpoverwrite6)),AND(NOT(AG80),AND(AG$4:AG79))),($J80*$G80-LN(1+Jumpoverwrite6*AI$2))/$G80,_xll.qlInterpolationInterpolate(AG$3,$F80,TRUE))</f>
        <v>#NUM!</v>
      </c>
      <c r="AI80" s="107" t="str">
        <f>IF(AND(NOT(AG80),AND(AG$4:AG79)),MIN(EXP((AH80-$J80)*$G80),1),"")</f>
        <v/>
      </c>
      <c r="AJ80" s="109"/>
      <c r="AK80" s="106" t="b">
        <f>IF(AND(NOT(AG80),AND(AG$4:AG79)),TRUE,AG80)</f>
        <v>0</v>
      </c>
      <c r="AL80" s="102" t="e">
        <f>IF(AND(NOT(ISBLANK(Jumpoverwrite7)),AND(NOT(AK80),AND(AK$4:AK79))),($J80*$G80-LN(1+Jumpoverwrite7*AM$2))/$G80,_xll.qlInterpolationInterpolate(AK$3,$F80,TRUE))</f>
        <v>#NUM!</v>
      </c>
      <c r="AM80" s="107" t="str">
        <f>IF(AND(NOT(AK80),AND(AK$4:AK79)),MIN(EXP((AL80-$J80)*$G80),1),"")</f>
        <v/>
      </c>
      <c r="AO80" s="106" t="b">
        <f>IF(AND(NOT(AK80),AND(AK$4:AK79)),TRUE,AK80)</f>
        <v>0</v>
      </c>
      <c r="AP80" s="102" t="e">
        <f>IF(AND(NOT(ISBLANK(Jumpoverwrite8)),AND(NOT(AO80),AND(AO$4:AO79))),($J80*$G80-LN(1+Jumpoverwrite8*AQ$2))/$G80,_xll.qlInterpolationInterpolate(AO$3,$F80,TRUE))</f>
        <v>#NUM!</v>
      </c>
      <c r="AQ80" s="107" t="str">
        <f>IF(AND(NOT(AO80),AND(AO$4:AO79)),MIN(EXP((AP80-$J80)*$G80),1),"")</f>
        <v/>
      </c>
      <c r="AS80" s="106" t="b">
        <f>IF(AND(NOT(AO80),AND(AO$4:AO79)),TRUE,AO80)</f>
        <v>0</v>
      </c>
      <c r="AT80" s="102" t="e">
        <f>IF(AND(NOT(ISBLANK(Jumpoverwrite9)),AND(NOT(AS80),AND(AS$4:AS79))),($J80*$G80-LN(1+Jumpoverwrite9*AU$2))/$G80,_xll.qlInterpolationInterpolate(AS$3,$F80,TRUE))</f>
        <v>#NUM!</v>
      </c>
      <c r="AU80" s="107" t="str">
        <f>IF(AND(NOT(AS80),AND(AS$4:AS79)),MIN(EXP((AT80-$J80)*$G80),1),"")</f>
        <v/>
      </c>
      <c r="AW80" s="106" t="b">
        <f>IF(AND(NOT(AS80),AND(AS$4:AS79)),TRUE,AS80)</f>
        <v>0</v>
      </c>
      <c r="AX80" s="102" t="e">
        <f>IF(AND(NOT(ISBLANK(Jumpoverwrite10)),AND(NOT(AW80),AND(AW$4:AW79))),($J80*$G80-LN(1+Jumpoverwrite10*AY$2))/$G80,_xll.qlInterpolationInterpolate(AW$3,$F80,TRUE))</f>
        <v>#NUM!</v>
      </c>
      <c r="AY80" s="107" t="str">
        <f>IF(AND(NOT(AW80),AND(AW$4:AW79)),MIN(EXP((AX80-$J80)*$G80),1),"")</f>
        <v/>
      </c>
      <c r="BA80" s="106" t="b">
        <f>IF(AND(NOT(AW80),AND(AW$4:AW79)),TRUE,AW80)</f>
        <v>0</v>
      </c>
      <c r="BB80" s="102" t="e">
        <f>IF(AND(NOT(ISBLANK(Jumpoverwrite11)),AND(NOT(BA80),AND(BA$4:BA79))),($J80*$G80-LN(1+Jumpoverwrite11*BC$2))/$G80,_xll.qlInterpolationInterpolate(BA$3,$F80,TRUE))</f>
        <v>#NUM!</v>
      </c>
      <c r="BC80" s="107" t="str">
        <f>IF(AND(NOT(BA80),AND(BA$4:BA79)),MIN(EXP((BB80-$J80)*$G80),1),"")</f>
        <v/>
      </c>
      <c r="BE80" s="106" t="b">
        <f>IF(AND(NOT(BA80),AND(BA$4:BA79)),TRUE,BA80)</f>
        <v>0</v>
      </c>
      <c r="BF80" s="102" t="e">
        <f>IF(AND(NOT(ISBLANK(Jumpoverwrite12)),AND(NOT(BE80),AND(BE$4:BE79))),($J80*$G80-LN(1+Jumpoverwrite12*BG$2))/$G80,_xll.qlInterpolationInterpolate(BE$3,$F80,TRUE))</f>
        <v>#NUM!</v>
      </c>
      <c r="BG80" s="107" t="str">
        <f>IF(AND(NOT(BE80),AND(BE$4:BE79)),MIN(EXP((BF80-$J80)*$G80),1),"")</f>
        <v/>
      </c>
      <c r="BI80" s="106" t="b">
        <f t="shared" si="6"/>
        <v>0</v>
      </c>
      <c r="BJ80" s="102" t="e">
        <f>IF(AND(NOT(ISBLANK(jumpoverwrite13)),AND(NOT(BI80),AND(BI$4:BI79))),($J80*$G80-LN(1+jumpoverwrite13*BK$2))/$G80,_xll.qlInterpolationInterpolate(BI$3,$F80,TRUE))</f>
        <v>#NUM!</v>
      </c>
      <c r="BK80" s="107" t="str">
        <f>IF(AND(NOT(BI80),AND(BI$4:BI79)),MIN(EXP((BJ80-$J80)*$G80),1),"")</f>
        <v/>
      </c>
    </row>
    <row r="81" spans="1:63" x14ac:dyDescent="0.2">
      <c r="A81" s="94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0" t="e">
        <f t="shared" si="4"/>
        <v>#N/A</v>
      </c>
      <c r="G81" s="121" t="e">
        <f>_xll.qlDayCounterYearFraction(DayCounter,D80,D81)</f>
        <v>#NUM!</v>
      </c>
      <c r="I81" s="138" t="b">
        <f t="shared" si="7"/>
        <v>0</v>
      </c>
      <c r="J81" s="137" t="e">
        <v>#N/A</v>
      </c>
      <c r="K81" s="111" t="e">
        <f t="shared" si="8"/>
        <v>#VALUE!</v>
      </c>
      <c r="L81" s="100"/>
      <c r="M81" s="106" t="b">
        <f>IF(AND(NOT(I81),AND(I$4:I80)),TRUE,I81)</f>
        <v>0</v>
      </c>
      <c r="N81" s="102" t="e">
        <f>IF(AND(NOT(ISBLANK(Jumpoverwrite1)),AND(NOT(M81),AND(M$4:M80))),($J81*$G81-LN(1+Jumpoverwrite1*O$2))/$G81,_xll.qlInterpolationInterpolate(M$3,$F81,TRUE))</f>
        <v>#NUM!</v>
      </c>
      <c r="O81" s="107" t="str">
        <f>IF(AND(NOT(M81),AND(M$4:M80)),MIN(EXP((N81-$J81)*$G81),1),"")</f>
        <v/>
      </c>
      <c r="P81" s="109"/>
      <c r="Q81" s="106" t="b">
        <f>IF(AND(NOT(M81),AND(M$4:M80)),TRUE,M81)</f>
        <v>0</v>
      </c>
      <c r="R81" s="102" t="e">
        <f>IF(AND(NOT(ISBLANK(Jumpoverwrite2)),AND(NOT(Q81),AND(Q$4:Q80))),($J81*$G81-LN(1+Jumpoverwrite2*S$2))/$G81,_xll.qlInterpolationInterpolate(Q$3,$F81,TRUE))</f>
        <v>#NUM!</v>
      </c>
      <c r="S81" s="107" t="str">
        <f>IF(AND(NOT(Q81),AND(Q$4:Q80)),MIN(EXP((R81-$J81)*$G81),1),"")</f>
        <v/>
      </c>
      <c r="T81" s="109"/>
      <c r="U81" s="106" t="b">
        <f>IF(AND(NOT(Q81),AND(Q$4:Q80)),TRUE,Q81)</f>
        <v>0</v>
      </c>
      <c r="V81" s="102" t="e">
        <f>IF(AND(NOT(ISBLANK(Jumpoverwrite3)),AND(NOT(U81),AND(U$4:U80))),($J81*$G81-LN(1+Jumpoverwrite3*W$2))/$G81,_xll.qlInterpolationInterpolate(U$3,$F81,TRUE))</f>
        <v>#NUM!</v>
      </c>
      <c r="W81" s="107" t="str">
        <f>IF(AND(NOT(U81),AND(U$4:U80)),MIN(EXP((V81-$J81)*$G81),1),"")</f>
        <v/>
      </c>
      <c r="X81" s="109"/>
      <c r="Y81" s="106" t="b">
        <f>IF(AND(NOT(U81),AND(U$4:U80)),TRUE,U81)</f>
        <v>0</v>
      </c>
      <c r="Z81" s="102" t="e">
        <f>IF(AND(NOT(ISBLANK(Jumpoverwrite4)),AND(NOT(Y81),AND(Y$4:Y80))),($J81*$G81-LN(1+Jumpoverwrite4*AA$2))/$G81,_xll.qlInterpolationInterpolate(Y$3,$F81,TRUE))</f>
        <v>#NUM!</v>
      </c>
      <c r="AA81" s="107" t="str">
        <f>IF(AND(NOT(Y81),AND(Y$4:Y80)),MIN(EXP((Z81-$J81)*$G81),1),"")</f>
        <v/>
      </c>
      <c r="AB81" s="109"/>
      <c r="AC81" s="106" t="b">
        <f>IF(AND(NOT(Y81),AND(Y$4:Y80)),TRUE,Y81)</f>
        <v>0</v>
      </c>
      <c r="AD81" s="102" t="e">
        <f>IF(AND(NOT(ISBLANK(Jumpoverwrite5)),AND(NOT(AC81),AND(AC$4:AC80))),($J81*$G81-LN(1+Jumpoverwrite5*AE$2))/$G81,_xll.qlInterpolationInterpolate(AC$3,$F81,TRUE))</f>
        <v>#NUM!</v>
      </c>
      <c r="AE81" s="107" t="str">
        <f>IF(AND(NOT(AC81),AND(AC$4:AC80)),MIN(EXP((AD81-$J81)*$G81),1),"")</f>
        <v/>
      </c>
      <c r="AF81" s="109"/>
      <c r="AG81" s="106" t="b">
        <f>IF(AND(NOT(AC81),AND(AC$4:AC80)),TRUE,AC81)</f>
        <v>0</v>
      </c>
      <c r="AH81" s="102" t="e">
        <f>IF(AND(NOT(ISBLANK(Jumpoverwrite6)),AND(NOT(AG81),AND(AG$4:AG80))),($J81*$G81-LN(1+Jumpoverwrite6*AI$2))/$G81,_xll.qlInterpolationInterpolate(AG$3,$F81,TRUE))</f>
        <v>#NUM!</v>
      </c>
      <c r="AI81" s="107" t="str">
        <f>IF(AND(NOT(AG81),AND(AG$4:AG80)),MIN(EXP((AH81-$J81)*$G81),1),"")</f>
        <v/>
      </c>
      <c r="AJ81" s="109"/>
      <c r="AK81" s="106" t="b">
        <f>IF(AND(NOT(AG81),AND(AG$4:AG80)),TRUE,AG81)</f>
        <v>0</v>
      </c>
      <c r="AL81" s="102" t="e">
        <f>IF(AND(NOT(ISBLANK(Jumpoverwrite7)),AND(NOT(AK81),AND(AK$4:AK80))),($J81*$G81-LN(1+Jumpoverwrite7*AM$2))/$G81,_xll.qlInterpolationInterpolate(AK$3,$F81,TRUE))</f>
        <v>#NUM!</v>
      </c>
      <c r="AM81" s="107" t="str">
        <f>IF(AND(NOT(AK81),AND(AK$4:AK80)),MIN(EXP((AL81-$J81)*$G81),1),"")</f>
        <v/>
      </c>
      <c r="AO81" s="106" t="b">
        <f>IF(AND(NOT(AK81),AND(AK$4:AK80)),TRUE,AK81)</f>
        <v>0</v>
      </c>
      <c r="AP81" s="102" t="e">
        <f>IF(AND(NOT(ISBLANK(Jumpoverwrite8)),AND(NOT(AO81),AND(AO$4:AO80))),($J81*$G81-LN(1+Jumpoverwrite8*AQ$2))/$G81,_xll.qlInterpolationInterpolate(AO$3,$F81,TRUE))</f>
        <v>#NUM!</v>
      </c>
      <c r="AQ81" s="107" t="str">
        <f>IF(AND(NOT(AO81),AND(AO$4:AO80)),MIN(EXP((AP81-$J81)*$G81),1),"")</f>
        <v/>
      </c>
      <c r="AS81" s="106" t="b">
        <f>IF(AND(NOT(AO81),AND(AO$4:AO80)),TRUE,AO81)</f>
        <v>0</v>
      </c>
      <c r="AT81" s="102" t="e">
        <f>IF(AND(NOT(ISBLANK(Jumpoverwrite9)),AND(NOT(AS81),AND(AS$4:AS80))),($J81*$G81-LN(1+Jumpoverwrite9*AU$2))/$G81,_xll.qlInterpolationInterpolate(AS$3,$F81,TRUE))</f>
        <v>#NUM!</v>
      </c>
      <c r="AU81" s="107" t="str">
        <f>IF(AND(NOT(AS81),AND(AS$4:AS80)),MIN(EXP((AT81-$J81)*$G81),1),"")</f>
        <v/>
      </c>
      <c r="AW81" s="106" t="b">
        <f>IF(AND(NOT(AS81),AND(AS$4:AS80)),TRUE,AS81)</f>
        <v>0</v>
      </c>
      <c r="AX81" s="102" t="e">
        <f>IF(AND(NOT(ISBLANK(Jumpoverwrite10)),AND(NOT(AW81),AND(AW$4:AW80))),($J81*$G81-LN(1+Jumpoverwrite10*AY$2))/$G81,_xll.qlInterpolationInterpolate(AW$3,$F81,TRUE))</f>
        <v>#NUM!</v>
      </c>
      <c r="AY81" s="107" t="str">
        <f>IF(AND(NOT(AW81),AND(AW$4:AW80)),MIN(EXP((AX81-$J81)*$G81),1),"")</f>
        <v/>
      </c>
      <c r="BA81" s="106" t="b">
        <f>IF(AND(NOT(AW81),AND(AW$4:AW80)),TRUE,AW81)</f>
        <v>0</v>
      </c>
      <c r="BB81" s="102" t="e">
        <f>IF(AND(NOT(ISBLANK(Jumpoverwrite11)),AND(NOT(BA81),AND(BA$4:BA80))),($J81*$G81-LN(1+Jumpoverwrite11*BC$2))/$G81,_xll.qlInterpolationInterpolate(BA$3,$F81,TRUE))</f>
        <v>#NUM!</v>
      </c>
      <c r="BC81" s="107" t="str">
        <f>IF(AND(NOT(BA81),AND(BA$4:BA80)),MIN(EXP((BB81-$J81)*$G81),1),"")</f>
        <v/>
      </c>
      <c r="BE81" s="106" t="b">
        <f>IF(AND(NOT(BA81),AND(BA$4:BA80)),TRUE,BA81)</f>
        <v>0</v>
      </c>
      <c r="BF81" s="102" t="e">
        <f>IF(AND(NOT(ISBLANK(Jumpoverwrite12)),AND(NOT(BE81),AND(BE$4:BE80))),($J81*$G81-LN(1+Jumpoverwrite12*BG$2))/$G81,_xll.qlInterpolationInterpolate(BE$3,$F81,TRUE))</f>
        <v>#NUM!</v>
      </c>
      <c r="BG81" s="107" t="str">
        <f>IF(AND(NOT(BE81),AND(BE$4:BE80)),MIN(EXP((BF81-$J81)*$G81),1),"")</f>
        <v/>
      </c>
      <c r="BI81" s="106" t="b">
        <f t="shared" si="6"/>
        <v>0</v>
      </c>
      <c r="BJ81" s="102" t="e">
        <f>IF(AND(NOT(ISBLANK(jumpoverwrite13)),AND(NOT(BI81),AND(BI$4:BI80))),($J81*$G81-LN(1+jumpoverwrite13*BK$2))/$G81,_xll.qlInterpolationInterpolate(BI$3,$F81,TRUE))</f>
        <v>#NUM!</v>
      </c>
      <c r="BK81" s="107" t="str">
        <f>IF(AND(NOT(BI81),AND(BI$4:BI80)),MIN(EXP((BJ81-$J81)*$G81),1),"")</f>
        <v/>
      </c>
    </row>
    <row r="82" spans="1:63" x14ac:dyDescent="0.2">
      <c r="A82" s="94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0" t="e">
        <f t="shared" si="4"/>
        <v>#N/A</v>
      </c>
      <c r="G82" s="121" t="e">
        <f>_xll.qlDayCounterYearFraction(DayCounter,D81,D82)</f>
        <v>#NUM!</v>
      </c>
      <c r="I82" s="138" t="b">
        <f t="shared" si="7"/>
        <v>0</v>
      </c>
      <c r="J82" s="137" t="e">
        <v>#N/A</v>
      </c>
      <c r="K82" s="111" t="e">
        <f t="shared" si="8"/>
        <v>#VALUE!</v>
      </c>
      <c r="L82" s="100"/>
      <c r="M82" s="106" t="b">
        <f>IF(AND(NOT(I82),AND(I$4:I81)),TRUE,I82)</f>
        <v>0</v>
      </c>
      <c r="N82" s="102" t="e">
        <f>IF(AND(NOT(ISBLANK(Jumpoverwrite1)),AND(NOT(M82),AND(M$4:M81))),($J82*$G82-LN(1+Jumpoverwrite1*O$2))/$G82,_xll.qlInterpolationInterpolate(M$3,$F82,TRUE))</f>
        <v>#NUM!</v>
      </c>
      <c r="O82" s="107" t="str">
        <f>IF(AND(NOT(M82),AND(M$4:M81)),MIN(EXP((N82-$J82)*$G82),1),"")</f>
        <v/>
      </c>
      <c r="P82" s="109"/>
      <c r="Q82" s="106" t="b">
        <f>IF(AND(NOT(M82),AND(M$4:M81)),TRUE,M82)</f>
        <v>0</v>
      </c>
      <c r="R82" s="102" t="e">
        <f>IF(AND(NOT(ISBLANK(Jumpoverwrite2)),AND(NOT(Q82),AND(Q$4:Q81))),($J82*$G82-LN(1+Jumpoverwrite2*S$2))/$G82,_xll.qlInterpolationInterpolate(Q$3,$F82,TRUE))</f>
        <v>#NUM!</v>
      </c>
      <c r="S82" s="107" t="str">
        <f>IF(AND(NOT(Q82),AND(Q$4:Q81)),MIN(EXP((R82-$J82)*$G82),1),"")</f>
        <v/>
      </c>
      <c r="T82" s="109"/>
      <c r="U82" s="106" t="b">
        <f>IF(AND(NOT(Q82),AND(Q$4:Q81)),TRUE,Q82)</f>
        <v>0</v>
      </c>
      <c r="V82" s="102" t="e">
        <f>IF(AND(NOT(ISBLANK(Jumpoverwrite3)),AND(NOT(U82),AND(U$4:U81))),($J82*$G82-LN(1+Jumpoverwrite3*W$2))/$G82,_xll.qlInterpolationInterpolate(U$3,$F82,TRUE))</f>
        <v>#NUM!</v>
      </c>
      <c r="W82" s="107" t="str">
        <f>IF(AND(NOT(U82),AND(U$4:U81)),MIN(EXP((V82-$J82)*$G82),1),"")</f>
        <v/>
      </c>
      <c r="X82" s="109"/>
      <c r="Y82" s="106" t="b">
        <f>IF(AND(NOT(U82),AND(U$4:U81)),TRUE,U82)</f>
        <v>0</v>
      </c>
      <c r="Z82" s="102" t="e">
        <f>IF(AND(NOT(ISBLANK(Jumpoverwrite4)),AND(NOT(Y82),AND(Y$4:Y81))),($J82*$G82-LN(1+Jumpoverwrite4*AA$2))/$G82,_xll.qlInterpolationInterpolate(Y$3,$F82,TRUE))</f>
        <v>#NUM!</v>
      </c>
      <c r="AA82" s="107" t="str">
        <f>IF(AND(NOT(Y82),AND(Y$4:Y81)),MIN(EXP((Z82-$J82)*$G82),1),"")</f>
        <v/>
      </c>
      <c r="AB82" s="109"/>
      <c r="AC82" s="106" t="b">
        <f>IF(AND(NOT(Y82),AND(Y$4:Y81)),TRUE,Y82)</f>
        <v>0</v>
      </c>
      <c r="AD82" s="102" t="e">
        <f>IF(AND(NOT(ISBLANK(Jumpoverwrite5)),AND(NOT(AC82),AND(AC$4:AC81))),($J82*$G82-LN(1+Jumpoverwrite5*AE$2))/$G82,_xll.qlInterpolationInterpolate(AC$3,$F82,TRUE))</f>
        <v>#NUM!</v>
      </c>
      <c r="AE82" s="107" t="str">
        <f>IF(AND(NOT(AC82),AND(AC$4:AC81)),MIN(EXP((AD82-$J82)*$G82),1),"")</f>
        <v/>
      </c>
      <c r="AF82" s="109"/>
      <c r="AG82" s="106" t="b">
        <f>IF(AND(NOT(AC82),AND(AC$4:AC81)),TRUE,AC82)</f>
        <v>0</v>
      </c>
      <c r="AH82" s="102" t="e">
        <f>IF(AND(NOT(ISBLANK(Jumpoverwrite6)),AND(NOT(AG82),AND(AG$4:AG81))),($J82*$G82-LN(1+Jumpoverwrite6*AI$2))/$G82,_xll.qlInterpolationInterpolate(AG$3,$F82,TRUE))</f>
        <v>#NUM!</v>
      </c>
      <c r="AI82" s="107" t="str">
        <f>IF(AND(NOT(AG82),AND(AG$4:AG81)),MIN(EXP((AH82-$J82)*$G82),1),"")</f>
        <v/>
      </c>
      <c r="AJ82" s="109"/>
      <c r="AK82" s="106" t="b">
        <f>IF(AND(NOT(AG82),AND(AG$4:AG81)),TRUE,AG82)</f>
        <v>0</v>
      </c>
      <c r="AL82" s="102" t="e">
        <f>IF(AND(NOT(ISBLANK(Jumpoverwrite7)),AND(NOT(AK82),AND(AK$4:AK81))),($J82*$G82-LN(1+Jumpoverwrite7*AM$2))/$G82,_xll.qlInterpolationInterpolate(AK$3,$F82,TRUE))</f>
        <v>#NUM!</v>
      </c>
      <c r="AM82" s="107" t="str">
        <f>IF(AND(NOT(AK82),AND(AK$4:AK81)),MIN(EXP((AL82-$J82)*$G82),1),"")</f>
        <v/>
      </c>
      <c r="AO82" s="106" t="b">
        <f>IF(AND(NOT(AK82),AND(AK$4:AK81)),TRUE,AK82)</f>
        <v>0</v>
      </c>
      <c r="AP82" s="102" t="e">
        <f>IF(AND(NOT(ISBLANK(Jumpoverwrite8)),AND(NOT(AO82),AND(AO$4:AO81))),($J82*$G82-LN(1+Jumpoverwrite8*AQ$2))/$G82,_xll.qlInterpolationInterpolate(AO$3,$F82,TRUE))</f>
        <v>#NUM!</v>
      </c>
      <c r="AQ82" s="107" t="str">
        <f>IF(AND(NOT(AO82),AND(AO$4:AO81)),MIN(EXP((AP82-$J82)*$G82),1),"")</f>
        <v/>
      </c>
      <c r="AS82" s="106" t="b">
        <f>IF(AND(NOT(AO82),AND(AO$4:AO81)),TRUE,AO82)</f>
        <v>0</v>
      </c>
      <c r="AT82" s="102" t="e">
        <f>IF(AND(NOT(ISBLANK(Jumpoverwrite9)),AND(NOT(AS82),AND(AS$4:AS81))),($J82*$G82-LN(1+Jumpoverwrite9*AU$2))/$G82,_xll.qlInterpolationInterpolate(AS$3,$F82,TRUE))</f>
        <v>#NUM!</v>
      </c>
      <c r="AU82" s="107" t="str">
        <f>IF(AND(NOT(AS82),AND(AS$4:AS81)),MIN(EXP((AT82-$J82)*$G82),1),"")</f>
        <v/>
      </c>
      <c r="AW82" s="106" t="b">
        <f>IF(AND(NOT(AS82),AND(AS$4:AS81)),TRUE,AS82)</f>
        <v>0</v>
      </c>
      <c r="AX82" s="102" t="e">
        <f>IF(AND(NOT(ISBLANK(Jumpoverwrite10)),AND(NOT(AW82),AND(AW$4:AW81))),($J82*$G82-LN(1+Jumpoverwrite10*AY$2))/$G82,_xll.qlInterpolationInterpolate(AW$3,$F82,TRUE))</f>
        <v>#NUM!</v>
      </c>
      <c r="AY82" s="107" t="str">
        <f>IF(AND(NOT(AW82),AND(AW$4:AW81)),MIN(EXP((AX82-$J82)*$G82),1),"")</f>
        <v/>
      </c>
      <c r="BA82" s="106" t="b">
        <f>IF(AND(NOT(AW82),AND(AW$4:AW81)),TRUE,AW82)</f>
        <v>0</v>
      </c>
      <c r="BB82" s="102" t="e">
        <f>IF(AND(NOT(ISBLANK(Jumpoverwrite11)),AND(NOT(BA82),AND(BA$4:BA81))),($J82*$G82-LN(1+Jumpoverwrite11*BC$2))/$G82,_xll.qlInterpolationInterpolate(BA$3,$F82,TRUE))</f>
        <v>#NUM!</v>
      </c>
      <c r="BC82" s="107" t="str">
        <f>IF(AND(NOT(BA82),AND(BA$4:BA81)),MIN(EXP((BB82-$J82)*$G82),1),"")</f>
        <v/>
      </c>
      <c r="BE82" s="106" t="b">
        <f>IF(AND(NOT(BA82),AND(BA$4:BA81)),TRUE,BA82)</f>
        <v>0</v>
      </c>
      <c r="BF82" s="102" t="e">
        <f>IF(AND(NOT(ISBLANK(Jumpoverwrite12)),AND(NOT(BE82),AND(BE$4:BE81))),($J82*$G82-LN(1+Jumpoverwrite12*BG$2))/$G82,_xll.qlInterpolationInterpolate(BE$3,$F82,TRUE))</f>
        <v>#NUM!</v>
      </c>
      <c r="BG82" s="107" t="str">
        <f>IF(AND(NOT(BE82),AND(BE$4:BE81)),MIN(EXP((BF82-$J82)*$G82),1),"")</f>
        <v/>
      </c>
      <c r="BI82" s="106" t="b">
        <f t="shared" si="6"/>
        <v>0</v>
      </c>
      <c r="BJ82" s="102" t="e">
        <f>IF(AND(NOT(ISBLANK(jumpoverwrite13)),AND(NOT(BI82),AND(BI$4:BI81))),($J82*$G82-LN(1+jumpoverwrite13*BK$2))/$G82,_xll.qlInterpolationInterpolate(BI$3,$F82,TRUE))</f>
        <v>#NUM!</v>
      </c>
      <c r="BK82" s="107" t="str">
        <f>IF(AND(NOT(BI82),AND(BI$4:BI81)),MIN(EXP((BJ82-$J82)*$G82),1),"")</f>
        <v/>
      </c>
    </row>
    <row r="83" spans="1:63" x14ac:dyDescent="0.2">
      <c r="A83" s="94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0" t="e">
        <f t="shared" si="4"/>
        <v>#N/A</v>
      </c>
      <c r="G83" s="121" t="e">
        <f>_xll.qlDayCounterYearFraction(DayCounter,D82,D83)</f>
        <v>#NUM!</v>
      </c>
      <c r="I83" s="138" t="b">
        <f t="shared" si="7"/>
        <v>0</v>
      </c>
      <c r="J83" s="137" t="e">
        <v>#N/A</v>
      </c>
      <c r="K83" s="111" t="e">
        <f t="shared" si="8"/>
        <v>#VALUE!</v>
      </c>
      <c r="L83" s="100"/>
      <c r="M83" s="106" t="b">
        <f>IF(AND(NOT(I83),AND(I$4:I82)),TRUE,I83)</f>
        <v>0</v>
      </c>
      <c r="N83" s="102" t="e">
        <f>IF(AND(NOT(ISBLANK(Jumpoverwrite1)),AND(NOT(M83),AND(M$4:M82))),($J83*$G83-LN(1+Jumpoverwrite1*O$2))/$G83,_xll.qlInterpolationInterpolate(M$3,$F83,TRUE))</f>
        <v>#NUM!</v>
      </c>
      <c r="O83" s="107" t="str">
        <f>IF(AND(NOT(M83),AND(M$4:M82)),MIN(EXP((N83-$J83)*$G83),1),"")</f>
        <v/>
      </c>
      <c r="P83" s="109"/>
      <c r="Q83" s="106" t="b">
        <f>IF(AND(NOT(M83),AND(M$4:M82)),TRUE,M83)</f>
        <v>0</v>
      </c>
      <c r="R83" s="102" t="e">
        <f>IF(AND(NOT(ISBLANK(Jumpoverwrite2)),AND(NOT(Q83),AND(Q$4:Q82))),($J83*$G83-LN(1+Jumpoverwrite2*S$2))/$G83,_xll.qlInterpolationInterpolate(Q$3,$F83,TRUE))</f>
        <v>#NUM!</v>
      </c>
      <c r="S83" s="107" t="str">
        <f>IF(AND(NOT(Q83),AND(Q$4:Q82)),MIN(EXP((R83-$J83)*$G83),1),"")</f>
        <v/>
      </c>
      <c r="T83" s="109"/>
      <c r="U83" s="106" t="b">
        <f>IF(AND(NOT(Q83),AND(Q$4:Q82)),TRUE,Q83)</f>
        <v>0</v>
      </c>
      <c r="V83" s="102" t="e">
        <f>IF(AND(NOT(ISBLANK(Jumpoverwrite3)),AND(NOT(U83),AND(U$4:U82))),($J83*$G83-LN(1+Jumpoverwrite3*W$2))/$G83,_xll.qlInterpolationInterpolate(U$3,$F83,TRUE))</f>
        <v>#NUM!</v>
      </c>
      <c r="W83" s="107" t="str">
        <f>IF(AND(NOT(U83),AND(U$4:U82)),MIN(EXP((V83-$J83)*$G83),1),"")</f>
        <v/>
      </c>
      <c r="X83" s="109"/>
      <c r="Y83" s="106" t="b">
        <f>IF(AND(NOT(U83),AND(U$4:U82)),TRUE,U83)</f>
        <v>0</v>
      </c>
      <c r="Z83" s="102" t="e">
        <f>IF(AND(NOT(ISBLANK(Jumpoverwrite4)),AND(NOT(Y83),AND(Y$4:Y82))),($J83*$G83-LN(1+Jumpoverwrite4*AA$2))/$G83,_xll.qlInterpolationInterpolate(Y$3,$F83,TRUE))</f>
        <v>#NUM!</v>
      </c>
      <c r="AA83" s="107" t="str">
        <f>IF(AND(NOT(Y83),AND(Y$4:Y82)),MIN(EXP((Z83-$J83)*$G83),1),"")</f>
        <v/>
      </c>
      <c r="AB83" s="109"/>
      <c r="AC83" s="106" t="b">
        <f>IF(AND(NOT(Y83),AND(Y$4:Y82)),TRUE,Y83)</f>
        <v>0</v>
      </c>
      <c r="AD83" s="102" t="e">
        <f>IF(AND(NOT(ISBLANK(Jumpoverwrite5)),AND(NOT(AC83),AND(AC$4:AC82))),($J83*$G83-LN(1+Jumpoverwrite5*AE$2))/$G83,_xll.qlInterpolationInterpolate(AC$3,$F83,TRUE))</f>
        <v>#NUM!</v>
      </c>
      <c r="AE83" s="107" t="str">
        <f>IF(AND(NOT(AC83),AND(AC$4:AC82)),MIN(EXP((AD83-$J83)*$G83),1),"")</f>
        <v/>
      </c>
      <c r="AF83" s="109"/>
      <c r="AG83" s="106" t="b">
        <f>IF(AND(NOT(AC83),AND(AC$4:AC82)),TRUE,AC83)</f>
        <v>0</v>
      </c>
      <c r="AH83" s="102" t="e">
        <f>IF(AND(NOT(ISBLANK(Jumpoverwrite6)),AND(NOT(AG83),AND(AG$4:AG82))),($J83*$G83-LN(1+Jumpoverwrite6*AI$2))/$G83,_xll.qlInterpolationInterpolate(AG$3,$F83,TRUE))</f>
        <v>#NUM!</v>
      </c>
      <c r="AI83" s="107" t="str">
        <f>IF(AND(NOT(AG83),AND(AG$4:AG82)),MIN(EXP((AH83-$J83)*$G83),1),"")</f>
        <v/>
      </c>
      <c r="AJ83" s="109"/>
      <c r="AK83" s="106" t="b">
        <f>IF(AND(NOT(AG83),AND(AG$4:AG82)),TRUE,AG83)</f>
        <v>0</v>
      </c>
      <c r="AL83" s="102" t="e">
        <f>IF(AND(NOT(ISBLANK(Jumpoverwrite7)),AND(NOT(AK83),AND(AK$4:AK82))),($J83*$G83-LN(1+Jumpoverwrite7*AM$2))/$G83,_xll.qlInterpolationInterpolate(AK$3,$F83,TRUE))</f>
        <v>#NUM!</v>
      </c>
      <c r="AM83" s="107" t="str">
        <f>IF(AND(NOT(AK83),AND(AK$4:AK82)),MIN(EXP((AL83-$J83)*$G83),1),"")</f>
        <v/>
      </c>
      <c r="AO83" s="106" t="b">
        <f>IF(AND(NOT(AK83),AND(AK$4:AK82)),TRUE,AK83)</f>
        <v>0</v>
      </c>
      <c r="AP83" s="102" t="e">
        <f>IF(AND(NOT(ISBLANK(Jumpoverwrite8)),AND(NOT(AO83),AND(AO$4:AO82))),($J83*$G83-LN(1+Jumpoverwrite8*AQ$2))/$G83,_xll.qlInterpolationInterpolate(AO$3,$F83,TRUE))</f>
        <v>#NUM!</v>
      </c>
      <c r="AQ83" s="107" t="str">
        <f>IF(AND(NOT(AO83),AND(AO$4:AO82)),MIN(EXP((AP83-$J83)*$G83),1),"")</f>
        <v/>
      </c>
      <c r="AS83" s="106" t="b">
        <f>IF(AND(NOT(AO83),AND(AO$4:AO82)),TRUE,AO83)</f>
        <v>0</v>
      </c>
      <c r="AT83" s="102" t="e">
        <f>IF(AND(NOT(ISBLANK(Jumpoverwrite9)),AND(NOT(AS83),AND(AS$4:AS82))),($J83*$G83-LN(1+Jumpoverwrite9*AU$2))/$G83,_xll.qlInterpolationInterpolate(AS$3,$F83,TRUE))</f>
        <v>#NUM!</v>
      </c>
      <c r="AU83" s="107" t="str">
        <f>IF(AND(NOT(AS83),AND(AS$4:AS82)),MIN(EXP((AT83-$J83)*$G83),1),"")</f>
        <v/>
      </c>
      <c r="AW83" s="106" t="b">
        <f>IF(AND(NOT(AS83),AND(AS$4:AS82)),TRUE,AS83)</f>
        <v>0</v>
      </c>
      <c r="AX83" s="102" t="e">
        <f>IF(AND(NOT(ISBLANK(Jumpoverwrite10)),AND(NOT(AW83),AND(AW$4:AW82))),($J83*$G83-LN(1+Jumpoverwrite10*AY$2))/$G83,_xll.qlInterpolationInterpolate(AW$3,$F83,TRUE))</f>
        <v>#NUM!</v>
      </c>
      <c r="AY83" s="107" t="str">
        <f>IF(AND(NOT(AW83),AND(AW$4:AW82)),MIN(EXP((AX83-$J83)*$G83),1),"")</f>
        <v/>
      </c>
      <c r="BA83" s="106" t="b">
        <f>IF(AND(NOT(AW83),AND(AW$4:AW82)),TRUE,AW83)</f>
        <v>0</v>
      </c>
      <c r="BB83" s="102" t="e">
        <f>IF(AND(NOT(ISBLANK(Jumpoverwrite11)),AND(NOT(BA83),AND(BA$4:BA82))),($J83*$G83-LN(1+Jumpoverwrite11*BC$2))/$G83,_xll.qlInterpolationInterpolate(BA$3,$F83,TRUE))</f>
        <v>#NUM!</v>
      </c>
      <c r="BC83" s="107" t="str">
        <f>IF(AND(NOT(BA83),AND(BA$4:BA82)),MIN(EXP((BB83-$J83)*$G83),1),"")</f>
        <v/>
      </c>
      <c r="BE83" s="106" t="b">
        <f>IF(AND(NOT(BA83),AND(BA$4:BA82)),TRUE,BA83)</f>
        <v>0</v>
      </c>
      <c r="BF83" s="102" t="e">
        <f>IF(AND(NOT(ISBLANK(Jumpoverwrite12)),AND(NOT(BE83),AND(BE$4:BE82))),($J83*$G83-LN(1+Jumpoverwrite12*BG$2))/$G83,_xll.qlInterpolationInterpolate(BE$3,$F83,TRUE))</f>
        <v>#NUM!</v>
      </c>
      <c r="BG83" s="107" t="str">
        <f>IF(AND(NOT(BE83),AND(BE$4:BE82)),MIN(EXP((BF83-$J83)*$G83),1),"")</f>
        <v/>
      </c>
      <c r="BI83" s="106" t="b">
        <f t="shared" si="6"/>
        <v>0</v>
      </c>
      <c r="BJ83" s="102" t="e">
        <f>IF(AND(NOT(ISBLANK(jumpoverwrite13)),AND(NOT(BI83),AND(BI$4:BI82))),($J83*$G83-LN(1+jumpoverwrite13*BK$2))/$G83,_xll.qlInterpolationInterpolate(BI$3,$F83,TRUE))</f>
        <v>#NUM!</v>
      </c>
      <c r="BK83" s="107" t="str">
        <f>IF(AND(NOT(BI83),AND(BI$4:BI82)),MIN(EXP((BJ83-$J83)*$G83),1),"")</f>
        <v/>
      </c>
    </row>
    <row r="84" spans="1:63" x14ac:dyDescent="0.2">
      <c r="A84" s="94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0" t="e">
        <f t="shared" si="4"/>
        <v>#N/A</v>
      </c>
      <c r="G84" s="121" t="e">
        <f>_xll.qlDayCounterYearFraction(DayCounter,D83,D84)</f>
        <v>#NUM!</v>
      </c>
      <c r="I84" s="138" t="b">
        <f t="shared" si="7"/>
        <v>0</v>
      </c>
      <c r="J84" s="137" t="e">
        <v>#N/A</v>
      </c>
      <c r="K84" s="111" t="e">
        <f t="shared" si="8"/>
        <v>#VALUE!</v>
      </c>
      <c r="L84" s="100"/>
      <c r="M84" s="106" t="b">
        <f>IF(AND(NOT(I84),AND(I$4:I83)),TRUE,I84)</f>
        <v>0</v>
      </c>
      <c r="N84" s="102" t="e">
        <f>IF(AND(NOT(ISBLANK(Jumpoverwrite1)),AND(NOT(M84),AND(M$4:M83))),($J84*$G84-LN(1+Jumpoverwrite1*O$2))/$G84,_xll.qlInterpolationInterpolate(M$3,$F84,TRUE))</f>
        <v>#NUM!</v>
      </c>
      <c r="O84" s="107" t="str">
        <f>IF(AND(NOT(M84),AND(M$4:M83)),MIN(EXP((N84-$J84)*$G84),1),"")</f>
        <v/>
      </c>
      <c r="P84" s="109"/>
      <c r="Q84" s="106" t="b">
        <f>IF(AND(NOT(M84),AND(M$4:M83)),TRUE,M84)</f>
        <v>0</v>
      </c>
      <c r="R84" s="102" t="e">
        <f>IF(AND(NOT(ISBLANK(Jumpoverwrite2)),AND(NOT(Q84),AND(Q$4:Q83))),($J84*$G84-LN(1+Jumpoverwrite2*S$2))/$G84,_xll.qlInterpolationInterpolate(Q$3,$F84,TRUE))</f>
        <v>#NUM!</v>
      </c>
      <c r="S84" s="107" t="str">
        <f>IF(AND(NOT(Q84),AND(Q$4:Q83)),MIN(EXP((R84-$J84)*$G84),1),"")</f>
        <v/>
      </c>
      <c r="T84" s="109"/>
      <c r="U84" s="106" t="b">
        <f>IF(AND(NOT(Q84),AND(Q$4:Q83)),TRUE,Q84)</f>
        <v>0</v>
      </c>
      <c r="V84" s="102" t="e">
        <f>IF(AND(NOT(ISBLANK(Jumpoverwrite3)),AND(NOT(U84),AND(U$4:U83))),($J84*$G84-LN(1+Jumpoverwrite3*W$2))/$G84,_xll.qlInterpolationInterpolate(U$3,$F84,TRUE))</f>
        <v>#NUM!</v>
      </c>
      <c r="W84" s="107" t="str">
        <f>IF(AND(NOT(U84),AND(U$4:U83)),MIN(EXP((V84-$J84)*$G84),1),"")</f>
        <v/>
      </c>
      <c r="X84" s="109"/>
      <c r="Y84" s="106" t="b">
        <f>IF(AND(NOT(U84),AND(U$4:U83)),TRUE,U84)</f>
        <v>0</v>
      </c>
      <c r="Z84" s="102" t="e">
        <f>IF(AND(NOT(ISBLANK(Jumpoverwrite4)),AND(NOT(Y84),AND(Y$4:Y83))),($J84*$G84-LN(1+Jumpoverwrite4*AA$2))/$G84,_xll.qlInterpolationInterpolate(Y$3,$F84,TRUE))</f>
        <v>#NUM!</v>
      </c>
      <c r="AA84" s="107" t="str">
        <f>IF(AND(NOT(Y84),AND(Y$4:Y83)),MIN(EXP((Z84-$J84)*$G84),1),"")</f>
        <v/>
      </c>
      <c r="AB84" s="109"/>
      <c r="AC84" s="106" t="b">
        <f>IF(AND(NOT(Y84),AND(Y$4:Y83)),TRUE,Y84)</f>
        <v>0</v>
      </c>
      <c r="AD84" s="102" t="e">
        <f>IF(AND(NOT(ISBLANK(Jumpoverwrite5)),AND(NOT(AC84),AND(AC$4:AC83))),($J84*$G84-LN(1+Jumpoverwrite5*AE$2))/$G84,_xll.qlInterpolationInterpolate(AC$3,$F84,TRUE))</f>
        <v>#NUM!</v>
      </c>
      <c r="AE84" s="107" t="str">
        <f>IF(AND(NOT(AC84),AND(AC$4:AC83)),MIN(EXP((AD84-$J84)*$G84),1),"")</f>
        <v/>
      </c>
      <c r="AF84" s="109"/>
      <c r="AG84" s="106" t="b">
        <f>IF(AND(NOT(AC84),AND(AC$4:AC83)),TRUE,AC84)</f>
        <v>0</v>
      </c>
      <c r="AH84" s="102" t="e">
        <f>IF(AND(NOT(ISBLANK(Jumpoverwrite6)),AND(NOT(AG84),AND(AG$4:AG83))),($J84*$G84-LN(1+Jumpoverwrite6*AI$2))/$G84,_xll.qlInterpolationInterpolate(AG$3,$F84,TRUE))</f>
        <v>#NUM!</v>
      </c>
      <c r="AI84" s="107" t="str">
        <f>IF(AND(NOT(AG84),AND(AG$4:AG83)),MIN(EXP((AH84-$J84)*$G84),1),"")</f>
        <v/>
      </c>
      <c r="AJ84" s="109"/>
      <c r="AK84" s="106" t="b">
        <f>IF(AND(NOT(AG84),AND(AG$4:AG83)),TRUE,AG84)</f>
        <v>0</v>
      </c>
      <c r="AL84" s="102" t="e">
        <f>IF(AND(NOT(ISBLANK(Jumpoverwrite7)),AND(NOT(AK84),AND(AK$4:AK83))),($J84*$G84-LN(1+Jumpoverwrite7*AM$2))/$G84,_xll.qlInterpolationInterpolate(AK$3,$F84,TRUE))</f>
        <v>#NUM!</v>
      </c>
      <c r="AM84" s="107" t="str">
        <f>IF(AND(NOT(AK84),AND(AK$4:AK83)),MIN(EXP((AL84-$J84)*$G84),1),"")</f>
        <v/>
      </c>
      <c r="AO84" s="106" t="b">
        <f>IF(AND(NOT(AK84),AND(AK$4:AK83)),TRUE,AK84)</f>
        <v>0</v>
      </c>
      <c r="AP84" s="102" t="e">
        <f>IF(AND(NOT(ISBLANK(Jumpoverwrite8)),AND(NOT(AO84),AND(AO$4:AO83))),($J84*$G84-LN(1+Jumpoverwrite8*AQ$2))/$G84,_xll.qlInterpolationInterpolate(AO$3,$F84,TRUE))</f>
        <v>#NUM!</v>
      </c>
      <c r="AQ84" s="107" t="str">
        <f>IF(AND(NOT(AO84),AND(AO$4:AO83)),MIN(EXP((AP84-$J84)*$G84),1),"")</f>
        <v/>
      </c>
      <c r="AS84" s="106" t="b">
        <f>IF(AND(NOT(AO84),AND(AO$4:AO83)),TRUE,AO84)</f>
        <v>0</v>
      </c>
      <c r="AT84" s="102" t="e">
        <f>IF(AND(NOT(ISBLANK(Jumpoverwrite9)),AND(NOT(AS84),AND(AS$4:AS83))),($J84*$G84-LN(1+Jumpoverwrite9*AU$2))/$G84,_xll.qlInterpolationInterpolate(AS$3,$F84,TRUE))</f>
        <v>#NUM!</v>
      </c>
      <c r="AU84" s="107" t="str">
        <f>IF(AND(NOT(AS84),AND(AS$4:AS83)),MIN(EXP((AT84-$J84)*$G84),1),"")</f>
        <v/>
      </c>
      <c r="AW84" s="106" t="b">
        <f>IF(AND(NOT(AS84),AND(AS$4:AS83)),TRUE,AS84)</f>
        <v>0</v>
      </c>
      <c r="AX84" s="102" t="e">
        <f>IF(AND(NOT(ISBLANK(Jumpoverwrite10)),AND(NOT(AW84),AND(AW$4:AW83))),($J84*$G84-LN(1+Jumpoverwrite10*AY$2))/$G84,_xll.qlInterpolationInterpolate(AW$3,$F84,TRUE))</f>
        <v>#NUM!</v>
      </c>
      <c r="AY84" s="107" t="str">
        <f>IF(AND(NOT(AW84),AND(AW$4:AW83)),MIN(EXP((AX84-$J84)*$G84),1),"")</f>
        <v/>
      </c>
      <c r="BA84" s="106" t="b">
        <f>IF(AND(NOT(AW84),AND(AW$4:AW83)),TRUE,AW84)</f>
        <v>0</v>
      </c>
      <c r="BB84" s="102" t="e">
        <f>IF(AND(NOT(ISBLANK(Jumpoverwrite11)),AND(NOT(BA84),AND(BA$4:BA83))),($J84*$G84-LN(1+Jumpoverwrite11*BC$2))/$G84,_xll.qlInterpolationInterpolate(BA$3,$F84,TRUE))</f>
        <v>#NUM!</v>
      </c>
      <c r="BC84" s="107" t="str">
        <f>IF(AND(NOT(BA84),AND(BA$4:BA83)),MIN(EXP((BB84-$J84)*$G84),1),"")</f>
        <v/>
      </c>
      <c r="BE84" s="106" t="b">
        <f>IF(AND(NOT(BA84),AND(BA$4:BA83)),TRUE,BA84)</f>
        <v>0</v>
      </c>
      <c r="BF84" s="102" t="e">
        <f>IF(AND(NOT(ISBLANK(Jumpoverwrite12)),AND(NOT(BE84),AND(BE$4:BE83))),($J84*$G84-LN(1+Jumpoverwrite12*BG$2))/$G84,_xll.qlInterpolationInterpolate(BE$3,$F84,TRUE))</f>
        <v>#NUM!</v>
      </c>
      <c r="BG84" s="107" t="str">
        <f>IF(AND(NOT(BE84),AND(BE$4:BE83)),MIN(EXP((BF84-$J84)*$G84),1),"")</f>
        <v/>
      </c>
      <c r="BI84" s="106" t="b">
        <f t="shared" si="6"/>
        <v>0</v>
      </c>
      <c r="BJ84" s="102" t="e">
        <f>IF(AND(NOT(ISBLANK(jumpoverwrite13)),AND(NOT(BI84),AND(BI$4:BI83))),($J84*$G84-LN(1+jumpoverwrite13*BK$2))/$G84,_xll.qlInterpolationInterpolate(BI$3,$F84,TRUE))</f>
        <v>#NUM!</v>
      </c>
      <c r="BK84" s="107" t="str">
        <f>IF(AND(NOT(BI84),AND(BI$4:BI83)),MIN(EXP((BJ84-$J84)*$G84),1),"")</f>
        <v/>
      </c>
    </row>
    <row r="85" spans="1:63" x14ac:dyDescent="0.2">
      <c r="A85" s="94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0" t="e">
        <f t="shared" si="4"/>
        <v>#N/A</v>
      </c>
      <c r="G85" s="121" t="e">
        <f>_xll.qlDayCounterYearFraction(DayCounter,D84,D85)</f>
        <v>#NUM!</v>
      </c>
      <c r="I85" s="138" t="b">
        <f t="shared" si="7"/>
        <v>0</v>
      </c>
      <c r="J85" s="137" t="e">
        <v>#N/A</v>
      </c>
      <c r="K85" s="111" t="e">
        <f t="shared" si="8"/>
        <v>#VALUE!</v>
      </c>
      <c r="L85" s="100"/>
      <c r="M85" s="106" t="b">
        <f>IF(AND(NOT(I85),AND(I$4:I84)),TRUE,I85)</f>
        <v>0</v>
      </c>
      <c r="N85" s="102" t="e">
        <f>IF(AND(NOT(ISBLANK(Jumpoverwrite1)),AND(NOT(M85),AND(M$4:M84))),($J85*$G85-LN(1+Jumpoverwrite1*O$2))/$G85,_xll.qlInterpolationInterpolate(M$3,$F85,TRUE))</f>
        <v>#NUM!</v>
      </c>
      <c r="O85" s="107" t="str">
        <f>IF(AND(NOT(M85),AND(M$4:M84)),MIN(EXP((N85-$J85)*$G85),1),"")</f>
        <v/>
      </c>
      <c r="P85" s="109"/>
      <c r="Q85" s="106" t="b">
        <f>IF(AND(NOT(M85),AND(M$4:M84)),TRUE,M85)</f>
        <v>0</v>
      </c>
      <c r="R85" s="102" t="e">
        <f>IF(AND(NOT(ISBLANK(Jumpoverwrite2)),AND(NOT(Q85),AND(Q$4:Q84))),($J85*$G85-LN(1+Jumpoverwrite2*S$2))/$G85,_xll.qlInterpolationInterpolate(Q$3,$F85,TRUE))</f>
        <v>#NUM!</v>
      </c>
      <c r="S85" s="107" t="str">
        <f>IF(AND(NOT(Q85),AND(Q$4:Q84)),MIN(EXP((R85-$J85)*$G85),1),"")</f>
        <v/>
      </c>
      <c r="T85" s="109"/>
      <c r="U85" s="106" t="b">
        <f>IF(AND(NOT(Q85),AND(Q$4:Q84)),TRUE,Q85)</f>
        <v>0</v>
      </c>
      <c r="V85" s="102" t="e">
        <f>IF(AND(NOT(ISBLANK(Jumpoverwrite3)),AND(NOT(U85),AND(U$4:U84))),($J85*$G85-LN(1+Jumpoverwrite3*W$2))/$G85,_xll.qlInterpolationInterpolate(U$3,$F85,TRUE))</f>
        <v>#NUM!</v>
      </c>
      <c r="W85" s="107" t="str">
        <f>IF(AND(NOT(U85),AND(U$4:U84)),MIN(EXP((V85-$J85)*$G85),1),"")</f>
        <v/>
      </c>
      <c r="X85" s="109"/>
      <c r="Y85" s="106" t="b">
        <f>IF(AND(NOT(U85),AND(U$4:U84)),TRUE,U85)</f>
        <v>0</v>
      </c>
      <c r="Z85" s="102" t="e">
        <f>IF(AND(NOT(ISBLANK(Jumpoverwrite4)),AND(NOT(Y85),AND(Y$4:Y84))),($J85*$G85-LN(1+Jumpoverwrite4*AA$2))/$G85,_xll.qlInterpolationInterpolate(Y$3,$F85,TRUE))</f>
        <v>#NUM!</v>
      </c>
      <c r="AA85" s="107" t="str">
        <f>IF(AND(NOT(Y85),AND(Y$4:Y84)),MIN(EXP((Z85-$J85)*$G85),1),"")</f>
        <v/>
      </c>
      <c r="AB85" s="109"/>
      <c r="AC85" s="106" t="b">
        <f>IF(AND(NOT(Y85),AND(Y$4:Y84)),TRUE,Y85)</f>
        <v>0</v>
      </c>
      <c r="AD85" s="102" t="e">
        <f>IF(AND(NOT(ISBLANK(Jumpoverwrite5)),AND(NOT(AC85),AND(AC$4:AC84))),($J85*$G85-LN(1+Jumpoverwrite5*AE$2))/$G85,_xll.qlInterpolationInterpolate(AC$3,$F85,TRUE))</f>
        <v>#NUM!</v>
      </c>
      <c r="AE85" s="107" t="str">
        <f>IF(AND(NOT(AC85),AND(AC$4:AC84)),MIN(EXP((AD85-$J85)*$G85),1),"")</f>
        <v/>
      </c>
      <c r="AF85" s="109"/>
      <c r="AG85" s="106" t="b">
        <f>IF(AND(NOT(AC85),AND(AC$4:AC84)),TRUE,AC85)</f>
        <v>0</v>
      </c>
      <c r="AH85" s="102" t="e">
        <f>IF(AND(NOT(ISBLANK(Jumpoverwrite6)),AND(NOT(AG85),AND(AG$4:AG84))),($J85*$G85-LN(1+Jumpoverwrite6*AI$2))/$G85,_xll.qlInterpolationInterpolate(AG$3,$F85,TRUE))</f>
        <v>#NUM!</v>
      </c>
      <c r="AI85" s="107" t="str">
        <f>IF(AND(NOT(AG85),AND(AG$4:AG84)),MIN(EXP((AH85-$J85)*$G85),1),"")</f>
        <v/>
      </c>
      <c r="AJ85" s="109"/>
      <c r="AK85" s="106" t="b">
        <f>IF(AND(NOT(AG85),AND(AG$4:AG84)),TRUE,AG85)</f>
        <v>0</v>
      </c>
      <c r="AL85" s="102" t="e">
        <f>IF(AND(NOT(ISBLANK(Jumpoverwrite7)),AND(NOT(AK85),AND(AK$4:AK84))),($J85*$G85-LN(1+Jumpoverwrite7*AM$2))/$G85,_xll.qlInterpolationInterpolate(AK$3,$F85,TRUE))</f>
        <v>#NUM!</v>
      </c>
      <c r="AM85" s="107" t="str">
        <f>IF(AND(NOT(AK85),AND(AK$4:AK84)),MIN(EXP((AL85-$J85)*$G85),1),"")</f>
        <v/>
      </c>
      <c r="AO85" s="106" t="b">
        <f>IF(AND(NOT(AK85),AND(AK$4:AK84)),TRUE,AK85)</f>
        <v>0</v>
      </c>
      <c r="AP85" s="102" t="e">
        <f>IF(AND(NOT(ISBLANK(Jumpoverwrite8)),AND(NOT(AO85),AND(AO$4:AO84))),($J85*$G85-LN(1+Jumpoverwrite8*AQ$2))/$G85,_xll.qlInterpolationInterpolate(AO$3,$F85,TRUE))</f>
        <v>#NUM!</v>
      </c>
      <c r="AQ85" s="107" t="str">
        <f>IF(AND(NOT(AO85),AND(AO$4:AO84)),MIN(EXP((AP85-$J85)*$G85),1),"")</f>
        <v/>
      </c>
      <c r="AS85" s="106" t="b">
        <f>IF(AND(NOT(AO85),AND(AO$4:AO84)),TRUE,AO85)</f>
        <v>0</v>
      </c>
      <c r="AT85" s="102" t="e">
        <f>IF(AND(NOT(ISBLANK(Jumpoverwrite9)),AND(NOT(AS85),AND(AS$4:AS84))),($J85*$G85-LN(1+Jumpoverwrite9*AU$2))/$G85,_xll.qlInterpolationInterpolate(AS$3,$F85,TRUE))</f>
        <v>#NUM!</v>
      </c>
      <c r="AU85" s="107" t="str">
        <f>IF(AND(NOT(AS85),AND(AS$4:AS84)),MIN(EXP((AT85-$J85)*$G85),1),"")</f>
        <v/>
      </c>
      <c r="AW85" s="106" t="b">
        <f>IF(AND(NOT(AS85),AND(AS$4:AS84)),TRUE,AS85)</f>
        <v>0</v>
      </c>
      <c r="AX85" s="102" t="e">
        <f>IF(AND(NOT(ISBLANK(Jumpoverwrite10)),AND(NOT(AW85),AND(AW$4:AW84))),($J85*$G85-LN(1+Jumpoverwrite10*AY$2))/$G85,_xll.qlInterpolationInterpolate(AW$3,$F85,TRUE))</f>
        <v>#NUM!</v>
      </c>
      <c r="AY85" s="107" t="str">
        <f>IF(AND(NOT(AW85),AND(AW$4:AW84)),MIN(EXP((AX85-$J85)*$G85),1),"")</f>
        <v/>
      </c>
      <c r="BA85" s="106" t="b">
        <f>IF(AND(NOT(AW85),AND(AW$4:AW84)),TRUE,AW85)</f>
        <v>0</v>
      </c>
      <c r="BB85" s="102" t="e">
        <f>IF(AND(NOT(ISBLANK(Jumpoverwrite11)),AND(NOT(BA85),AND(BA$4:BA84))),($J85*$G85-LN(1+Jumpoverwrite11*BC$2))/$G85,_xll.qlInterpolationInterpolate(BA$3,$F85,TRUE))</f>
        <v>#NUM!</v>
      </c>
      <c r="BC85" s="107" t="str">
        <f>IF(AND(NOT(BA85),AND(BA$4:BA84)),MIN(EXP((BB85-$J85)*$G85),1),"")</f>
        <v/>
      </c>
      <c r="BE85" s="106" t="b">
        <f>IF(AND(NOT(BA85),AND(BA$4:BA84)),TRUE,BA85)</f>
        <v>0</v>
      </c>
      <c r="BF85" s="102" t="e">
        <f>IF(AND(NOT(ISBLANK(Jumpoverwrite12)),AND(NOT(BE85),AND(BE$4:BE84))),($J85*$G85-LN(1+Jumpoverwrite12*BG$2))/$G85,_xll.qlInterpolationInterpolate(BE$3,$F85,TRUE))</f>
        <v>#NUM!</v>
      </c>
      <c r="BG85" s="107" t="str">
        <f>IF(AND(NOT(BE85),AND(BE$4:BE84)),MIN(EXP((BF85-$J85)*$G85),1),"")</f>
        <v/>
      </c>
      <c r="BI85" s="106" t="b">
        <f t="shared" si="6"/>
        <v>0</v>
      </c>
      <c r="BJ85" s="102" t="e">
        <f>IF(AND(NOT(ISBLANK(jumpoverwrite13)),AND(NOT(BI85),AND(BI$4:BI84))),($J85*$G85-LN(1+jumpoverwrite13*BK$2))/$G85,_xll.qlInterpolationInterpolate(BI$3,$F85,TRUE))</f>
        <v>#NUM!</v>
      </c>
      <c r="BK85" s="107" t="str">
        <f>IF(AND(NOT(BI85),AND(BI$4:BI84)),MIN(EXP((BJ85-$J85)*$G85),1),"")</f>
        <v/>
      </c>
    </row>
    <row r="86" spans="1:63" x14ac:dyDescent="0.2">
      <c r="A86" s="94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0" t="e">
        <f t="shared" si="4"/>
        <v>#N/A</v>
      </c>
      <c r="G86" s="121" t="e">
        <f>_xll.qlDayCounterYearFraction(DayCounter,D85,D86)</f>
        <v>#NUM!</v>
      </c>
      <c r="I86" s="138" t="b">
        <f t="shared" si="7"/>
        <v>0</v>
      </c>
      <c r="J86" s="137" t="e">
        <v>#N/A</v>
      </c>
      <c r="K86" s="111" t="e">
        <f t="shared" si="8"/>
        <v>#VALUE!</v>
      </c>
      <c r="L86" s="100"/>
      <c r="M86" s="106" t="b">
        <f>IF(AND(NOT(I86),AND(I$4:I85)),TRUE,I86)</f>
        <v>0</v>
      </c>
      <c r="N86" s="102" t="e">
        <f>IF(AND(NOT(ISBLANK(Jumpoverwrite1)),AND(NOT(M86),AND(M$4:M85))),($J86*$G86-LN(1+Jumpoverwrite1*O$2))/$G86,_xll.qlInterpolationInterpolate(M$3,$F86,TRUE))</f>
        <v>#NUM!</v>
      </c>
      <c r="O86" s="107" t="str">
        <f>IF(AND(NOT(M86),AND(M$4:M85)),MIN(EXP((N86-$J86)*$G86),1),"")</f>
        <v/>
      </c>
      <c r="P86" s="109"/>
      <c r="Q86" s="106" t="b">
        <f>IF(AND(NOT(M86),AND(M$4:M85)),TRUE,M86)</f>
        <v>0</v>
      </c>
      <c r="R86" s="102" t="e">
        <f>IF(AND(NOT(ISBLANK(Jumpoverwrite2)),AND(NOT(Q86),AND(Q$4:Q85))),($J86*$G86-LN(1+Jumpoverwrite2*S$2))/$G86,_xll.qlInterpolationInterpolate(Q$3,$F86,TRUE))</f>
        <v>#NUM!</v>
      </c>
      <c r="S86" s="107" t="str">
        <f>IF(AND(NOT(Q86),AND(Q$4:Q85)),MIN(EXP((R86-$J86)*$G86),1),"")</f>
        <v/>
      </c>
      <c r="T86" s="109"/>
      <c r="U86" s="106" t="b">
        <f>IF(AND(NOT(Q86),AND(Q$4:Q85)),TRUE,Q86)</f>
        <v>0</v>
      </c>
      <c r="V86" s="102" t="e">
        <f>IF(AND(NOT(ISBLANK(Jumpoverwrite3)),AND(NOT(U86),AND(U$4:U85))),($J86*$G86-LN(1+Jumpoverwrite3*W$2))/$G86,_xll.qlInterpolationInterpolate(U$3,$F86,TRUE))</f>
        <v>#NUM!</v>
      </c>
      <c r="W86" s="107" t="str">
        <f>IF(AND(NOT(U86),AND(U$4:U85)),MIN(EXP((V86-$J86)*$G86),1),"")</f>
        <v/>
      </c>
      <c r="X86" s="109"/>
      <c r="Y86" s="106" t="b">
        <f>IF(AND(NOT(U86),AND(U$4:U85)),TRUE,U86)</f>
        <v>0</v>
      </c>
      <c r="Z86" s="102" t="e">
        <f>IF(AND(NOT(ISBLANK(Jumpoverwrite4)),AND(NOT(Y86),AND(Y$4:Y85))),($J86*$G86-LN(1+Jumpoverwrite4*AA$2))/$G86,_xll.qlInterpolationInterpolate(Y$3,$F86,TRUE))</f>
        <v>#NUM!</v>
      </c>
      <c r="AA86" s="107" t="str">
        <f>IF(AND(NOT(Y86),AND(Y$4:Y85)),MIN(EXP((Z86-$J86)*$G86),1),"")</f>
        <v/>
      </c>
      <c r="AB86" s="109"/>
      <c r="AC86" s="106" t="b">
        <f>IF(AND(NOT(Y86),AND(Y$4:Y85)),TRUE,Y86)</f>
        <v>0</v>
      </c>
      <c r="AD86" s="102" t="e">
        <f>IF(AND(NOT(ISBLANK(Jumpoverwrite5)),AND(NOT(AC86),AND(AC$4:AC85))),($J86*$G86-LN(1+Jumpoverwrite5*AE$2))/$G86,_xll.qlInterpolationInterpolate(AC$3,$F86,TRUE))</f>
        <v>#NUM!</v>
      </c>
      <c r="AE86" s="107" t="str">
        <f>IF(AND(NOT(AC86),AND(AC$4:AC85)),MIN(EXP((AD86-$J86)*$G86),1),"")</f>
        <v/>
      </c>
      <c r="AF86" s="109"/>
      <c r="AG86" s="106" t="b">
        <f>IF(AND(NOT(AC86),AND(AC$4:AC85)),TRUE,AC86)</f>
        <v>0</v>
      </c>
      <c r="AH86" s="102" t="e">
        <f>IF(AND(NOT(ISBLANK(Jumpoverwrite6)),AND(NOT(AG86),AND(AG$4:AG85))),($J86*$G86-LN(1+Jumpoverwrite6*AI$2))/$G86,_xll.qlInterpolationInterpolate(AG$3,$F86,TRUE))</f>
        <v>#NUM!</v>
      </c>
      <c r="AI86" s="107" t="str">
        <f>IF(AND(NOT(AG86),AND(AG$4:AG85)),MIN(EXP((AH86-$J86)*$G86),1),"")</f>
        <v/>
      </c>
      <c r="AJ86" s="109"/>
      <c r="AK86" s="106" t="b">
        <f>IF(AND(NOT(AG86),AND(AG$4:AG85)),TRUE,AG86)</f>
        <v>0</v>
      </c>
      <c r="AL86" s="102" t="e">
        <f>IF(AND(NOT(ISBLANK(Jumpoverwrite7)),AND(NOT(AK86),AND(AK$4:AK85))),($J86*$G86-LN(1+Jumpoverwrite7*AM$2))/$G86,_xll.qlInterpolationInterpolate(AK$3,$F86,TRUE))</f>
        <v>#NUM!</v>
      </c>
      <c r="AM86" s="107" t="str">
        <f>IF(AND(NOT(AK86),AND(AK$4:AK85)),MIN(EXP((AL86-$J86)*$G86),1),"")</f>
        <v/>
      </c>
      <c r="AO86" s="106" t="b">
        <f>IF(AND(NOT(AK86),AND(AK$4:AK85)),TRUE,AK86)</f>
        <v>0</v>
      </c>
      <c r="AP86" s="102" t="e">
        <f>IF(AND(NOT(ISBLANK(Jumpoverwrite8)),AND(NOT(AO86),AND(AO$4:AO85))),($J86*$G86-LN(1+Jumpoverwrite8*AQ$2))/$G86,_xll.qlInterpolationInterpolate(AO$3,$F86,TRUE))</f>
        <v>#NUM!</v>
      </c>
      <c r="AQ86" s="107" t="str">
        <f>IF(AND(NOT(AO86),AND(AO$4:AO85)),MIN(EXP((AP86-$J86)*$G86),1),"")</f>
        <v/>
      </c>
      <c r="AS86" s="106" t="b">
        <f>IF(AND(NOT(AO86),AND(AO$4:AO85)),TRUE,AO86)</f>
        <v>0</v>
      </c>
      <c r="AT86" s="102" t="e">
        <f>IF(AND(NOT(ISBLANK(Jumpoverwrite9)),AND(NOT(AS86),AND(AS$4:AS85))),($J86*$G86-LN(1+Jumpoverwrite9*AU$2))/$G86,_xll.qlInterpolationInterpolate(AS$3,$F86,TRUE))</f>
        <v>#NUM!</v>
      </c>
      <c r="AU86" s="107" t="str">
        <f>IF(AND(NOT(AS86),AND(AS$4:AS85)),MIN(EXP((AT86-$J86)*$G86),1),"")</f>
        <v/>
      </c>
      <c r="AW86" s="106" t="b">
        <f>IF(AND(NOT(AS86),AND(AS$4:AS85)),TRUE,AS86)</f>
        <v>0</v>
      </c>
      <c r="AX86" s="102" t="e">
        <f>IF(AND(NOT(ISBLANK(Jumpoverwrite10)),AND(NOT(AW86),AND(AW$4:AW85))),($J86*$G86-LN(1+Jumpoverwrite10*AY$2))/$G86,_xll.qlInterpolationInterpolate(AW$3,$F86,TRUE))</f>
        <v>#NUM!</v>
      </c>
      <c r="AY86" s="107" t="str">
        <f>IF(AND(NOT(AW86),AND(AW$4:AW85)),MIN(EXP((AX86-$J86)*$G86),1),"")</f>
        <v/>
      </c>
      <c r="BA86" s="106" t="b">
        <f>IF(AND(NOT(AW86),AND(AW$4:AW85)),TRUE,AW86)</f>
        <v>0</v>
      </c>
      <c r="BB86" s="102" t="e">
        <f>IF(AND(NOT(ISBLANK(Jumpoverwrite11)),AND(NOT(BA86),AND(BA$4:BA85))),($J86*$G86-LN(1+Jumpoverwrite11*BC$2))/$G86,_xll.qlInterpolationInterpolate(BA$3,$F86,TRUE))</f>
        <v>#NUM!</v>
      </c>
      <c r="BC86" s="107" t="str">
        <f>IF(AND(NOT(BA86),AND(BA$4:BA85)),MIN(EXP((BB86-$J86)*$G86),1),"")</f>
        <v/>
      </c>
      <c r="BE86" s="106" t="b">
        <f>IF(AND(NOT(BA86),AND(BA$4:BA85)),TRUE,BA86)</f>
        <v>0</v>
      </c>
      <c r="BF86" s="102" t="e">
        <f>IF(AND(NOT(ISBLANK(Jumpoverwrite12)),AND(NOT(BE86),AND(BE$4:BE85))),($J86*$G86-LN(1+Jumpoverwrite12*BG$2))/$G86,_xll.qlInterpolationInterpolate(BE$3,$F86,TRUE))</f>
        <v>#NUM!</v>
      </c>
      <c r="BG86" s="107" t="str">
        <f>IF(AND(NOT(BE86),AND(BE$4:BE85)),MIN(EXP((BF86-$J86)*$G86),1),"")</f>
        <v/>
      </c>
      <c r="BI86" s="106" t="b">
        <f t="shared" si="6"/>
        <v>0</v>
      </c>
      <c r="BJ86" s="102" t="e">
        <f>IF(AND(NOT(ISBLANK(jumpoverwrite13)),AND(NOT(BI86),AND(BI$4:BI85))),($J86*$G86-LN(1+jumpoverwrite13*BK$2))/$G86,_xll.qlInterpolationInterpolate(BI$3,$F86,TRUE))</f>
        <v>#NUM!</v>
      </c>
      <c r="BK86" s="107" t="str">
        <f>IF(AND(NOT(BI86),AND(BI$4:BI85)),MIN(EXP((BJ86-$J86)*$G86),1),"")</f>
        <v/>
      </c>
    </row>
    <row r="87" spans="1:63" x14ac:dyDescent="0.2">
      <c r="A87" s="94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0" t="e">
        <f t="shared" si="4"/>
        <v>#N/A</v>
      </c>
      <c r="G87" s="121" t="e">
        <f>_xll.qlDayCounterYearFraction(DayCounter,D86,D87)</f>
        <v>#NUM!</v>
      </c>
      <c r="I87" s="138" t="b">
        <f t="shared" si="7"/>
        <v>0</v>
      </c>
      <c r="J87" s="137" t="e">
        <v>#N/A</v>
      </c>
      <c r="K87" s="111" t="e">
        <f t="shared" si="8"/>
        <v>#VALUE!</v>
      </c>
      <c r="L87" s="100"/>
      <c r="M87" s="106" t="b">
        <f>IF(AND(NOT(I87),AND(I$4:I86)),TRUE,I87)</f>
        <v>0</v>
      </c>
      <c r="N87" s="102" t="e">
        <f>IF(AND(NOT(ISBLANK(Jumpoverwrite1)),AND(NOT(M87),AND(M$4:M86))),($J87*$G87-LN(1+Jumpoverwrite1*O$2))/$G87,_xll.qlInterpolationInterpolate(M$3,$F87,TRUE))</f>
        <v>#NUM!</v>
      </c>
      <c r="O87" s="107" t="str">
        <f>IF(AND(NOT(M87),AND(M$4:M86)),MIN(EXP((N87-$J87)*$G87),1),"")</f>
        <v/>
      </c>
      <c r="P87" s="109"/>
      <c r="Q87" s="106" t="b">
        <f>IF(AND(NOT(M87),AND(M$4:M86)),TRUE,M87)</f>
        <v>0</v>
      </c>
      <c r="R87" s="102" t="e">
        <f>IF(AND(NOT(ISBLANK(Jumpoverwrite2)),AND(NOT(Q87),AND(Q$4:Q86))),($J87*$G87-LN(1+Jumpoverwrite2*S$2))/$G87,_xll.qlInterpolationInterpolate(Q$3,$F87,TRUE))</f>
        <v>#NUM!</v>
      </c>
      <c r="S87" s="107" t="str">
        <f>IF(AND(NOT(Q87),AND(Q$4:Q86)),MIN(EXP((R87-$J87)*$G87),1),"")</f>
        <v/>
      </c>
      <c r="T87" s="109"/>
      <c r="U87" s="106" t="b">
        <f>IF(AND(NOT(Q87),AND(Q$4:Q86)),TRUE,Q87)</f>
        <v>0</v>
      </c>
      <c r="V87" s="102" t="e">
        <f>IF(AND(NOT(ISBLANK(Jumpoverwrite3)),AND(NOT(U87),AND(U$4:U86))),($J87*$G87-LN(1+Jumpoverwrite3*W$2))/$G87,_xll.qlInterpolationInterpolate(U$3,$F87,TRUE))</f>
        <v>#NUM!</v>
      </c>
      <c r="W87" s="107" t="str">
        <f>IF(AND(NOT(U87),AND(U$4:U86)),MIN(EXP((V87-$J87)*$G87),1),"")</f>
        <v/>
      </c>
      <c r="X87" s="109"/>
      <c r="Y87" s="106" t="b">
        <f>IF(AND(NOT(U87),AND(U$4:U86)),TRUE,U87)</f>
        <v>0</v>
      </c>
      <c r="Z87" s="102" t="e">
        <f>IF(AND(NOT(ISBLANK(Jumpoverwrite4)),AND(NOT(Y87),AND(Y$4:Y86))),($J87*$G87-LN(1+Jumpoverwrite4*AA$2))/$G87,_xll.qlInterpolationInterpolate(Y$3,$F87,TRUE))</f>
        <v>#NUM!</v>
      </c>
      <c r="AA87" s="107" t="str">
        <f>IF(AND(NOT(Y87),AND(Y$4:Y86)),MIN(EXP((Z87-$J87)*$G87),1),"")</f>
        <v/>
      </c>
      <c r="AB87" s="109"/>
      <c r="AC87" s="106" t="b">
        <f>IF(AND(NOT(Y87),AND(Y$4:Y86)),TRUE,Y87)</f>
        <v>0</v>
      </c>
      <c r="AD87" s="102" t="e">
        <f>IF(AND(NOT(ISBLANK(Jumpoverwrite5)),AND(NOT(AC87),AND(AC$4:AC86))),($J87*$G87-LN(1+Jumpoverwrite5*AE$2))/$G87,_xll.qlInterpolationInterpolate(AC$3,$F87,TRUE))</f>
        <v>#NUM!</v>
      </c>
      <c r="AE87" s="107" t="str">
        <f>IF(AND(NOT(AC87),AND(AC$4:AC86)),MIN(EXP((AD87-$J87)*$G87),1),"")</f>
        <v/>
      </c>
      <c r="AF87" s="109"/>
      <c r="AG87" s="106" t="b">
        <f>IF(AND(NOT(AC87),AND(AC$4:AC86)),TRUE,AC87)</f>
        <v>0</v>
      </c>
      <c r="AH87" s="102" t="e">
        <f>IF(AND(NOT(ISBLANK(Jumpoverwrite6)),AND(NOT(AG87),AND(AG$4:AG86))),($J87*$G87-LN(1+Jumpoverwrite6*AI$2))/$G87,_xll.qlInterpolationInterpolate(AG$3,$F87,TRUE))</f>
        <v>#NUM!</v>
      </c>
      <c r="AI87" s="107" t="str">
        <f>IF(AND(NOT(AG87),AND(AG$4:AG86)),MIN(EXP((AH87-$J87)*$G87),1),"")</f>
        <v/>
      </c>
      <c r="AJ87" s="109"/>
      <c r="AK87" s="106" t="b">
        <f>IF(AND(NOT(AG87),AND(AG$4:AG86)),TRUE,AG87)</f>
        <v>0</v>
      </c>
      <c r="AL87" s="102" t="e">
        <f>IF(AND(NOT(ISBLANK(Jumpoverwrite7)),AND(NOT(AK87),AND(AK$4:AK86))),($J87*$G87-LN(1+Jumpoverwrite7*AM$2))/$G87,_xll.qlInterpolationInterpolate(AK$3,$F87,TRUE))</f>
        <v>#NUM!</v>
      </c>
      <c r="AM87" s="107" t="str">
        <f>IF(AND(NOT(AK87),AND(AK$4:AK86)),MIN(EXP((AL87-$J87)*$G87),1),"")</f>
        <v/>
      </c>
      <c r="AO87" s="106" t="b">
        <f>IF(AND(NOT(AK87),AND(AK$4:AK86)),TRUE,AK87)</f>
        <v>0</v>
      </c>
      <c r="AP87" s="102" t="e">
        <f>IF(AND(NOT(ISBLANK(Jumpoverwrite8)),AND(NOT(AO87),AND(AO$4:AO86))),($J87*$G87-LN(1+Jumpoverwrite8*AQ$2))/$G87,_xll.qlInterpolationInterpolate(AO$3,$F87,TRUE))</f>
        <v>#NUM!</v>
      </c>
      <c r="AQ87" s="107" t="str">
        <f>IF(AND(NOT(AO87),AND(AO$4:AO86)),MIN(EXP((AP87-$J87)*$G87),1),"")</f>
        <v/>
      </c>
      <c r="AS87" s="106" t="b">
        <f>IF(AND(NOT(AO87),AND(AO$4:AO86)),TRUE,AO87)</f>
        <v>0</v>
      </c>
      <c r="AT87" s="102" t="e">
        <f>IF(AND(NOT(ISBLANK(Jumpoverwrite9)),AND(NOT(AS87),AND(AS$4:AS86))),($J87*$G87-LN(1+Jumpoverwrite9*AU$2))/$G87,_xll.qlInterpolationInterpolate(AS$3,$F87,TRUE))</f>
        <v>#NUM!</v>
      </c>
      <c r="AU87" s="107" t="str">
        <f>IF(AND(NOT(AS87),AND(AS$4:AS86)),MIN(EXP((AT87-$J87)*$G87),1),"")</f>
        <v/>
      </c>
      <c r="AW87" s="106" t="b">
        <f>IF(AND(NOT(AS87),AND(AS$4:AS86)),TRUE,AS87)</f>
        <v>0</v>
      </c>
      <c r="AX87" s="102" t="e">
        <f>IF(AND(NOT(ISBLANK(Jumpoverwrite10)),AND(NOT(AW87),AND(AW$4:AW86))),($J87*$G87-LN(1+Jumpoverwrite10*AY$2))/$G87,_xll.qlInterpolationInterpolate(AW$3,$F87,TRUE))</f>
        <v>#NUM!</v>
      </c>
      <c r="AY87" s="107" t="str">
        <f>IF(AND(NOT(AW87),AND(AW$4:AW86)),MIN(EXP((AX87-$J87)*$G87),1),"")</f>
        <v/>
      </c>
      <c r="BA87" s="106" t="b">
        <f>IF(AND(NOT(AW87),AND(AW$4:AW86)),TRUE,AW87)</f>
        <v>0</v>
      </c>
      <c r="BB87" s="102" t="e">
        <f>IF(AND(NOT(ISBLANK(Jumpoverwrite11)),AND(NOT(BA87),AND(BA$4:BA86))),($J87*$G87-LN(1+Jumpoverwrite11*BC$2))/$G87,_xll.qlInterpolationInterpolate(BA$3,$F87,TRUE))</f>
        <v>#NUM!</v>
      </c>
      <c r="BC87" s="107" t="str">
        <f>IF(AND(NOT(BA87),AND(BA$4:BA86)),MIN(EXP((BB87-$J87)*$G87),1),"")</f>
        <v/>
      </c>
      <c r="BE87" s="106" t="b">
        <f>IF(AND(NOT(BA87),AND(BA$4:BA86)),TRUE,BA87)</f>
        <v>0</v>
      </c>
      <c r="BF87" s="102" t="e">
        <f>IF(AND(NOT(ISBLANK(Jumpoverwrite12)),AND(NOT(BE87),AND(BE$4:BE86))),($J87*$G87-LN(1+Jumpoverwrite12*BG$2))/$G87,_xll.qlInterpolationInterpolate(BE$3,$F87,TRUE))</f>
        <v>#NUM!</v>
      </c>
      <c r="BG87" s="107" t="str">
        <f>IF(AND(NOT(BE87),AND(BE$4:BE86)),MIN(EXP((BF87-$J87)*$G87),1),"")</f>
        <v/>
      </c>
      <c r="BI87" s="106" t="b">
        <f t="shared" si="6"/>
        <v>0</v>
      </c>
      <c r="BJ87" s="102" t="e">
        <f>IF(AND(NOT(ISBLANK(jumpoverwrite13)),AND(NOT(BI87),AND(BI$4:BI86))),($J87*$G87-LN(1+jumpoverwrite13*BK$2))/$G87,_xll.qlInterpolationInterpolate(BI$3,$F87,TRUE))</f>
        <v>#NUM!</v>
      </c>
      <c r="BK87" s="107" t="str">
        <f>IF(AND(NOT(BI87),AND(BI$4:BI86)),MIN(EXP((BJ87-$J87)*$G87),1),"")</f>
        <v/>
      </c>
    </row>
    <row r="88" spans="1:63" x14ac:dyDescent="0.2">
      <c r="A88" s="94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0" t="e">
        <f t="shared" si="4"/>
        <v>#N/A</v>
      </c>
      <c r="G88" s="121" t="e">
        <f>_xll.qlDayCounterYearFraction(DayCounter,D87,D88)</f>
        <v>#NUM!</v>
      </c>
      <c r="I88" s="138" t="b">
        <f t="shared" si="7"/>
        <v>0</v>
      </c>
      <c r="J88" s="137" t="e">
        <v>#N/A</v>
      </c>
      <c r="K88" s="111" t="e">
        <f t="shared" si="8"/>
        <v>#VALUE!</v>
      </c>
      <c r="L88" s="100"/>
      <c r="M88" s="106" t="b">
        <f>IF(AND(NOT(I88),AND(I$4:I87)),TRUE,I88)</f>
        <v>0</v>
      </c>
      <c r="N88" s="102" t="e">
        <f>IF(AND(NOT(ISBLANK(Jumpoverwrite1)),AND(NOT(M88),AND(M$4:M87))),($J88*$G88-LN(1+Jumpoverwrite1*O$2))/$G88,_xll.qlInterpolationInterpolate(M$3,$F88,TRUE))</f>
        <v>#NUM!</v>
      </c>
      <c r="O88" s="107" t="str">
        <f>IF(AND(NOT(M88),AND(M$4:M87)),MIN(EXP((N88-$J88)*$G88),1),"")</f>
        <v/>
      </c>
      <c r="P88" s="109"/>
      <c r="Q88" s="106" t="b">
        <f>IF(AND(NOT(M88),AND(M$4:M87)),TRUE,M88)</f>
        <v>0</v>
      </c>
      <c r="R88" s="102" t="e">
        <f>IF(AND(NOT(ISBLANK(Jumpoverwrite2)),AND(NOT(Q88),AND(Q$4:Q87))),($J88*$G88-LN(1+Jumpoverwrite2*S$2))/$G88,_xll.qlInterpolationInterpolate(Q$3,$F88,TRUE))</f>
        <v>#NUM!</v>
      </c>
      <c r="S88" s="107" t="str">
        <f>IF(AND(NOT(Q88),AND(Q$4:Q87)),MIN(EXP((R88-$J88)*$G88),1),"")</f>
        <v/>
      </c>
      <c r="T88" s="109"/>
      <c r="U88" s="106" t="b">
        <f>IF(AND(NOT(Q88),AND(Q$4:Q87)),TRUE,Q88)</f>
        <v>0</v>
      </c>
      <c r="V88" s="102" t="e">
        <f>IF(AND(NOT(ISBLANK(Jumpoverwrite3)),AND(NOT(U88),AND(U$4:U87))),($J88*$G88-LN(1+Jumpoverwrite3*W$2))/$G88,_xll.qlInterpolationInterpolate(U$3,$F88,TRUE))</f>
        <v>#NUM!</v>
      </c>
      <c r="W88" s="107" t="str">
        <f>IF(AND(NOT(U88),AND(U$4:U87)),MIN(EXP((V88-$J88)*$G88),1),"")</f>
        <v/>
      </c>
      <c r="X88" s="109"/>
      <c r="Y88" s="106" t="b">
        <f>IF(AND(NOT(U88),AND(U$4:U87)),TRUE,U88)</f>
        <v>0</v>
      </c>
      <c r="Z88" s="102" t="e">
        <f>IF(AND(NOT(ISBLANK(Jumpoverwrite4)),AND(NOT(Y88),AND(Y$4:Y87))),($J88*$G88-LN(1+Jumpoverwrite4*AA$2))/$G88,_xll.qlInterpolationInterpolate(Y$3,$F88,TRUE))</f>
        <v>#NUM!</v>
      </c>
      <c r="AA88" s="107" t="str">
        <f>IF(AND(NOT(Y88),AND(Y$4:Y87)),MIN(EXP((Z88-$J88)*$G88),1),"")</f>
        <v/>
      </c>
      <c r="AB88" s="109"/>
      <c r="AC88" s="106" t="b">
        <f>IF(AND(NOT(Y88),AND(Y$4:Y87)),TRUE,Y88)</f>
        <v>0</v>
      </c>
      <c r="AD88" s="102" t="e">
        <f>IF(AND(NOT(ISBLANK(Jumpoverwrite5)),AND(NOT(AC88),AND(AC$4:AC87))),($J88*$G88-LN(1+Jumpoverwrite5*AE$2))/$G88,_xll.qlInterpolationInterpolate(AC$3,$F88,TRUE))</f>
        <v>#NUM!</v>
      </c>
      <c r="AE88" s="107" t="str">
        <f>IF(AND(NOT(AC88),AND(AC$4:AC87)),MIN(EXP((AD88-$J88)*$G88),1),"")</f>
        <v/>
      </c>
      <c r="AF88" s="109"/>
      <c r="AG88" s="106" t="b">
        <f>IF(AND(NOT(AC88),AND(AC$4:AC87)),TRUE,AC88)</f>
        <v>0</v>
      </c>
      <c r="AH88" s="102" t="e">
        <f>IF(AND(NOT(ISBLANK(Jumpoverwrite6)),AND(NOT(AG88),AND(AG$4:AG87))),($J88*$G88-LN(1+Jumpoverwrite6*AI$2))/$G88,_xll.qlInterpolationInterpolate(AG$3,$F88,TRUE))</f>
        <v>#NUM!</v>
      </c>
      <c r="AI88" s="107" t="str">
        <f>IF(AND(NOT(AG88),AND(AG$4:AG87)),MIN(EXP((AH88-$J88)*$G88),1),"")</f>
        <v/>
      </c>
      <c r="AJ88" s="109"/>
      <c r="AK88" s="106" t="b">
        <f>IF(AND(NOT(AG88),AND(AG$4:AG87)),TRUE,AG88)</f>
        <v>0</v>
      </c>
      <c r="AL88" s="102" t="e">
        <f>IF(AND(NOT(ISBLANK(Jumpoverwrite7)),AND(NOT(AK88),AND(AK$4:AK87))),($J88*$G88-LN(1+Jumpoverwrite7*AM$2))/$G88,_xll.qlInterpolationInterpolate(AK$3,$F88,TRUE))</f>
        <v>#NUM!</v>
      </c>
      <c r="AM88" s="107" t="str">
        <f>IF(AND(NOT(AK88),AND(AK$4:AK87)),MIN(EXP((AL88-$J88)*$G88),1),"")</f>
        <v/>
      </c>
      <c r="AO88" s="106" t="b">
        <f>IF(AND(NOT(AK88),AND(AK$4:AK87)),TRUE,AK88)</f>
        <v>0</v>
      </c>
      <c r="AP88" s="102" t="e">
        <f>IF(AND(NOT(ISBLANK(Jumpoverwrite8)),AND(NOT(AO88),AND(AO$4:AO87))),($J88*$G88-LN(1+Jumpoverwrite8*AQ$2))/$G88,_xll.qlInterpolationInterpolate(AO$3,$F88,TRUE))</f>
        <v>#NUM!</v>
      </c>
      <c r="AQ88" s="107" t="str">
        <f>IF(AND(NOT(AO88),AND(AO$4:AO87)),MIN(EXP((AP88-$J88)*$G88),1),"")</f>
        <v/>
      </c>
      <c r="AS88" s="106" t="b">
        <f>IF(AND(NOT(AO88),AND(AO$4:AO87)),TRUE,AO88)</f>
        <v>0</v>
      </c>
      <c r="AT88" s="102" t="e">
        <f>IF(AND(NOT(ISBLANK(Jumpoverwrite9)),AND(NOT(AS88),AND(AS$4:AS87))),($J88*$G88-LN(1+Jumpoverwrite9*AU$2))/$G88,_xll.qlInterpolationInterpolate(AS$3,$F88,TRUE))</f>
        <v>#NUM!</v>
      </c>
      <c r="AU88" s="107" t="str">
        <f>IF(AND(NOT(AS88),AND(AS$4:AS87)),MIN(EXP((AT88-$J88)*$G88),1),"")</f>
        <v/>
      </c>
      <c r="AW88" s="106" t="b">
        <f>IF(AND(NOT(AS88),AND(AS$4:AS87)),TRUE,AS88)</f>
        <v>0</v>
      </c>
      <c r="AX88" s="102" t="e">
        <f>IF(AND(NOT(ISBLANK(Jumpoverwrite10)),AND(NOT(AW88),AND(AW$4:AW87))),($J88*$G88-LN(1+Jumpoverwrite10*AY$2))/$G88,_xll.qlInterpolationInterpolate(AW$3,$F88,TRUE))</f>
        <v>#NUM!</v>
      </c>
      <c r="AY88" s="107" t="str">
        <f>IF(AND(NOT(AW88),AND(AW$4:AW87)),MIN(EXP((AX88-$J88)*$G88),1),"")</f>
        <v/>
      </c>
      <c r="BA88" s="106" t="b">
        <f>IF(AND(NOT(AW88),AND(AW$4:AW87)),TRUE,AW88)</f>
        <v>0</v>
      </c>
      <c r="BB88" s="102" t="e">
        <f>IF(AND(NOT(ISBLANK(Jumpoverwrite11)),AND(NOT(BA88),AND(BA$4:BA87))),($J88*$G88-LN(1+Jumpoverwrite11*BC$2))/$G88,_xll.qlInterpolationInterpolate(BA$3,$F88,TRUE))</f>
        <v>#NUM!</v>
      </c>
      <c r="BC88" s="107" t="str">
        <f>IF(AND(NOT(BA88),AND(BA$4:BA87)),MIN(EXP((BB88-$J88)*$G88),1),"")</f>
        <v/>
      </c>
      <c r="BE88" s="106" t="b">
        <f>IF(AND(NOT(BA88),AND(BA$4:BA87)),TRUE,BA88)</f>
        <v>0</v>
      </c>
      <c r="BF88" s="102" t="e">
        <f>IF(AND(NOT(ISBLANK(Jumpoverwrite12)),AND(NOT(BE88),AND(BE$4:BE87))),($J88*$G88-LN(1+Jumpoverwrite12*BG$2))/$G88,_xll.qlInterpolationInterpolate(BE$3,$F88,TRUE))</f>
        <v>#NUM!</v>
      </c>
      <c r="BG88" s="107" t="str">
        <f>IF(AND(NOT(BE88),AND(BE$4:BE87)),MIN(EXP((BF88-$J88)*$G88),1),"")</f>
        <v/>
      </c>
      <c r="BI88" s="106" t="b">
        <f t="shared" si="6"/>
        <v>0</v>
      </c>
      <c r="BJ88" s="102" t="e">
        <f>IF(AND(NOT(ISBLANK(jumpoverwrite13)),AND(NOT(BI88),AND(BI$4:BI87))),($J88*$G88-LN(1+jumpoverwrite13*BK$2))/$G88,_xll.qlInterpolationInterpolate(BI$3,$F88,TRUE))</f>
        <v>#NUM!</v>
      </c>
      <c r="BK88" s="107" t="str">
        <f>IF(AND(NOT(BI88),AND(BI$4:BI87)),MIN(EXP((BJ88-$J88)*$G88),1),"")</f>
        <v/>
      </c>
    </row>
    <row r="89" spans="1:63" x14ac:dyDescent="0.2">
      <c r="A89" s="94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0" t="e">
        <f t="shared" si="4"/>
        <v>#N/A</v>
      </c>
      <c r="G89" s="121" t="e">
        <f>_xll.qlDayCounterYearFraction(DayCounter,D88,D89)</f>
        <v>#NUM!</v>
      </c>
      <c r="I89" s="138" t="b">
        <f t="shared" si="7"/>
        <v>0</v>
      </c>
      <c r="J89" s="137" t="e">
        <v>#N/A</v>
      </c>
      <c r="K89" s="111" t="e">
        <f t="shared" si="8"/>
        <v>#VALUE!</v>
      </c>
      <c r="L89" s="100"/>
      <c r="M89" s="106" t="b">
        <f>IF(AND(NOT(I89),AND(I$4:I88)),TRUE,I89)</f>
        <v>0</v>
      </c>
      <c r="N89" s="102" t="e">
        <f>IF(AND(NOT(ISBLANK(Jumpoverwrite1)),AND(NOT(M89),AND(M$4:M88))),($J89*$G89-LN(1+Jumpoverwrite1*O$2))/$G89,_xll.qlInterpolationInterpolate(M$3,$F89,TRUE))</f>
        <v>#NUM!</v>
      </c>
      <c r="O89" s="107" t="str">
        <f>IF(AND(NOT(M89),AND(M$4:M88)),MIN(EXP((N89-$J89)*$G89),1),"")</f>
        <v/>
      </c>
      <c r="P89" s="109"/>
      <c r="Q89" s="106" t="b">
        <f>IF(AND(NOT(M89),AND(M$4:M88)),TRUE,M89)</f>
        <v>0</v>
      </c>
      <c r="R89" s="102" t="e">
        <f>IF(AND(NOT(ISBLANK(Jumpoverwrite2)),AND(NOT(Q89),AND(Q$4:Q88))),($J89*$G89-LN(1+Jumpoverwrite2*S$2))/$G89,_xll.qlInterpolationInterpolate(Q$3,$F89,TRUE))</f>
        <v>#NUM!</v>
      </c>
      <c r="S89" s="107" t="str">
        <f>IF(AND(NOT(Q89),AND(Q$4:Q88)),MIN(EXP((R89-$J89)*$G89),1),"")</f>
        <v/>
      </c>
      <c r="T89" s="109"/>
      <c r="U89" s="106" t="b">
        <f>IF(AND(NOT(Q89),AND(Q$4:Q88)),TRUE,Q89)</f>
        <v>0</v>
      </c>
      <c r="V89" s="102" t="e">
        <f>IF(AND(NOT(ISBLANK(Jumpoverwrite3)),AND(NOT(U89),AND(U$4:U88))),($J89*$G89-LN(1+Jumpoverwrite3*W$2))/$G89,_xll.qlInterpolationInterpolate(U$3,$F89,TRUE))</f>
        <v>#NUM!</v>
      </c>
      <c r="W89" s="107" t="str">
        <f>IF(AND(NOT(U89),AND(U$4:U88)),MIN(EXP((V89-$J89)*$G89),1),"")</f>
        <v/>
      </c>
      <c r="X89" s="109"/>
      <c r="Y89" s="106" t="b">
        <f>IF(AND(NOT(U89),AND(U$4:U88)),TRUE,U89)</f>
        <v>0</v>
      </c>
      <c r="Z89" s="102" t="e">
        <f>IF(AND(NOT(ISBLANK(Jumpoverwrite4)),AND(NOT(Y89),AND(Y$4:Y88))),($J89*$G89-LN(1+Jumpoverwrite4*AA$2))/$G89,_xll.qlInterpolationInterpolate(Y$3,$F89,TRUE))</f>
        <v>#NUM!</v>
      </c>
      <c r="AA89" s="107" t="str">
        <f>IF(AND(NOT(Y89),AND(Y$4:Y88)),MIN(EXP((Z89-$J89)*$G89),1),"")</f>
        <v/>
      </c>
      <c r="AB89" s="109"/>
      <c r="AC89" s="106" t="b">
        <f>IF(AND(NOT(Y89),AND(Y$4:Y88)),TRUE,Y89)</f>
        <v>0</v>
      </c>
      <c r="AD89" s="102" t="e">
        <f>IF(AND(NOT(ISBLANK(Jumpoverwrite5)),AND(NOT(AC89),AND(AC$4:AC88))),($J89*$G89-LN(1+Jumpoverwrite5*AE$2))/$G89,_xll.qlInterpolationInterpolate(AC$3,$F89,TRUE))</f>
        <v>#NUM!</v>
      </c>
      <c r="AE89" s="107" t="str">
        <f>IF(AND(NOT(AC89),AND(AC$4:AC88)),MIN(EXP((AD89-$J89)*$G89),1),"")</f>
        <v/>
      </c>
      <c r="AF89" s="109"/>
      <c r="AG89" s="106" t="b">
        <f>IF(AND(NOT(AC89),AND(AC$4:AC88)),TRUE,AC89)</f>
        <v>0</v>
      </c>
      <c r="AH89" s="102" t="e">
        <f>IF(AND(NOT(ISBLANK(Jumpoverwrite6)),AND(NOT(AG89),AND(AG$4:AG88))),($J89*$G89-LN(1+Jumpoverwrite6*AI$2))/$G89,_xll.qlInterpolationInterpolate(AG$3,$F89,TRUE))</f>
        <v>#NUM!</v>
      </c>
      <c r="AI89" s="107" t="str">
        <f>IF(AND(NOT(AG89),AND(AG$4:AG88)),MIN(EXP((AH89-$J89)*$G89),1),"")</f>
        <v/>
      </c>
      <c r="AJ89" s="109"/>
      <c r="AK89" s="106" t="b">
        <f>IF(AND(NOT(AG89),AND(AG$4:AG88)),TRUE,AG89)</f>
        <v>0</v>
      </c>
      <c r="AL89" s="102" t="e">
        <f>IF(AND(NOT(ISBLANK(Jumpoverwrite7)),AND(NOT(AK89),AND(AK$4:AK88))),($J89*$G89-LN(1+Jumpoverwrite7*AM$2))/$G89,_xll.qlInterpolationInterpolate(AK$3,$F89,TRUE))</f>
        <v>#NUM!</v>
      </c>
      <c r="AM89" s="107" t="str">
        <f>IF(AND(NOT(AK89),AND(AK$4:AK88)),MIN(EXP((AL89-$J89)*$G89),1),"")</f>
        <v/>
      </c>
      <c r="AO89" s="106" t="b">
        <f>IF(AND(NOT(AK89),AND(AK$4:AK88)),TRUE,AK89)</f>
        <v>0</v>
      </c>
      <c r="AP89" s="102" t="e">
        <f>IF(AND(NOT(ISBLANK(Jumpoverwrite8)),AND(NOT(AO89),AND(AO$4:AO88))),($J89*$G89-LN(1+Jumpoverwrite8*AQ$2))/$G89,_xll.qlInterpolationInterpolate(AO$3,$F89,TRUE))</f>
        <v>#NUM!</v>
      </c>
      <c r="AQ89" s="107" t="str">
        <f>IF(AND(NOT(AO89),AND(AO$4:AO88)),MIN(EXP((AP89-$J89)*$G89),1),"")</f>
        <v/>
      </c>
      <c r="AS89" s="106" t="b">
        <f>IF(AND(NOT(AO89),AND(AO$4:AO88)),TRUE,AO89)</f>
        <v>0</v>
      </c>
      <c r="AT89" s="102" t="e">
        <f>IF(AND(NOT(ISBLANK(Jumpoverwrite9)),AND(NOT(AS89),AND(AS$4:AS88))),($J89*$G89-LN(1+Jumpoverwrite9*AU$2))/$G89,_xll.qlInterpolationInterpolate(AS$3,$F89,TRUE))</f>
        <v>#NUM!</v>
      </c>
      <c r="AU89" s="107" t="str">
        <f>IF(AND(NOT(AS89),AND(AS$4:AS88)),MIN(EXP((AT89-$J89)*$G89),1),"")</f>
        <v/>
      </c>
      <c r="AW89" s="106" t="b">
        <f>IF(AND(NOT(AS89),AND(AS$4:AS88)),TRUE,AS89)</f>
        <v>0</v>
      </c>
      <c r="AX89" s="102" t="e">
        <f>IF(AND(NOT(ISBLANK(Jumpoverwrite10)),AND(NOT(AW89),AND(AW$4:AW88))),($J89*$G89-LN(1+Jumpoverwrite10*AY$2))/$G89,_xll.qlInterpolationInterpolate(AW$3,$F89,TRUE))</f>
        <v>#NUM!</v>
      </c>
      <c r="AY89" s="107" t="str">
        <f>IF(AND(NOT(AW89),AND(AW$4:AW88)),MIN(EXP((AX89-$J89)*$G89),1),"")</f>
        <v/>
      </c>
      <c r="BA89" s="106" t="b">
        <f>IF(AND(NOT(AW89),AND(AW$4:AW88)),TRUE,AW89)</f>
        <v>0</v>
      </c>
      <c r="BB89" s="102" t="e">
        <f>IF(AND(NOT(ISBLANK(Jumpoverwrite11)),AND(NOT(BA89),AND(BA$4:BA88))),($J89*$G89-LN(1+Jumpoverwrite11*BC$2))/$G89,_xll.qlInterpolationInterpolate(BA$3,$F89,TRUE))</f>
        <v>#NUM!</v>
      </c>
      <c r="BC89" s="107" t="str">
        <f>IF(AND(NOT(BA89),AND(BA$4:BA88)),MIN(EXP((BB89-$J89)*$G89),1),"")</f>
        <v/>
      </c>
      <c r="BE89" s="106" t="b">
        <f>IF(AND(NOT(BA89),AND(BA$4:BA88)),TRUE,BA89)</f>
        <v>0</v>
      </c>
      <c r="BF89" s="102" t="e">
        <f>IF(AND(NOT(ISBLANK(Jumpoverwrite12)),AND(NOT(BE89),AND(BE$4:BE88))),($J89*$G89-LN(1+Jumpoverwrite12*BG$2))/$G89,_xll.qlInterpolationInterpolate(BE$3,$F89,TRUE))</f>
        <v>#NUM!</v>
      </c>
      <c r="BG89" s="107" t="str">
        <f>IF(AND(NOT(BE89),AND(BE$4:BE88)),MIN(EXP((BF89-$J89)*$G89),1),"")</f>
        <v/>
      </c>
      <c r="BI89" s="106" t="b">
        <f t="shared" si="6"/>
        <v>0</v>
      </c>
      <c r="BJ89" s="102" t="e">
        <f>IF(AND(NOT(ISBLANK(jumpoverwrite13)),AND(NOT(BI89),AND(BI$4:BI88))),($J89*$G89-LN(1+jumpoverwrite13*BK$2))/$G89,_xll.qlInterpolationInterpolate(BI$3,$F89,TRUE))</f>
        <v>#NUM!</v>
      </c>
      <c r="BK89" s="107" t="str">
        <f>IF(AND(NOT(BI89),AND(BI$4:BI88)),MIN(EXP((BJ89-$J89)*$G89),1),"")</f>
        <v/>
      </c>
    </row>
    <row r="90" spans="1:63" x14ac:dyDescent="0.2">
      <c r="A90" s="94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0" t="e">
        <f t="shared" si="4"/>
        <v>#N/A</v>
      </c>
      <c r="G90" s="121" t="e">
        <f>_xll.qlDayCounterYearFraction(DayCounter,D89,D90)</f>
        <v>#NUM!</v>
      </c>
      <c r="I90" s="138" t="b">
        <f t="shared" si="7"/>
        <v>0</v>
      </c>
      <c r="J90" s="137" t="e">
        <v>#N/A</v>
      </c>
      <c r="K90" s="111" t="e">
        <f t="shared" si="8"/>
        <v>#VALUE!</v>
      </c>
      <c r="L90" s="100"/>
      <c r="M90" s="106" t="b">
        <f>IF(AND(NOT(I90),AND(I$4:I89)),TRUE,I90)</f>
        <v>0</v>
      </c>
      <c r="N90" s="102" t="e">
        <f>IF(AND(NOT(ISBLANK(Jumpoverwrite1)),AND(NOT(M90),AND(M$4:M89))),($J90*$G90-LN(1+Jumpoverwrite1*O$2))/$G90,_xll.qlInterpolationInterpolate(M$3,$F90,TRUE))</f>
        <v>#NUM!</v>
      </c>
      <c r="O90" s="107" t="str">
        <f>IF(AND(NOT(M90),AND(M$4:M89)),MIN(EXP((N90-$J90)*$G90),1),"")</f>
        <v/>
      </c>
      <c r="P90" s="109"/>
      <c r="Q90" s="106" t="b">
        <f>IF(AND(NOT(M90),AND(M$4:M89)),TRUE,M90)</f>
        <v>0</v>
      </c>
      <c r="R90" s="102" t="e">
        <f>IF(AND(NOT(ISBLANK(Jumpoverwrite2)),AND(NOT(Q90),AND(Q$4:Q89))),($J90*$G90-LN(1+Jumpoverwrite2*S$2))/$G90,_xll.qlInterpolationInterpolate(Q$3,$F90,TRUE))</f>
        <v>#NUM!</v>
      </c>
      <c r="S90" s="107" t="str">
        <f>IF(AND(NOT(Q90),AND(Q$4:Q89)),MIN(EXP((R90-$J90)*$G90),1),"")</f>
        <v/>
      </c>
      <c r="T90" s="109"/>
      <c r="U90" s="106" t="b">
        <f>IF(AND(NOT(Q90),AND(Q$4:Q89)),TRUE,Q90)</f>
        <v>0</v>
      </c>
      <c r="V90" s="102" t="e">
        <f>IF(AND(NOT(ISBLANK(Jumpoverwrite3)),AND(NOT(U90),AND(U$4:U89))),($J90*$G90-LN(1+Jumpoverwrite3*W$2))/$G90,_xll.qlInterpolationInterpolate(U$3,$F90,TRUE))</f>
        <v>#NUM!</v>
      </c>
      <c r="W90" s="107" t="str">
        <f>IF(AND(NOT(U90),AND(U$4:U89)),MIN(EXP((V90-$J90)*$G90),1),"")</f>
        <v/>
      </c>
      <c r="X90" s="109"/>
      <c r="Y90" s="106" t="b">
        <f>IF(AND(NOT(U90),AND(U$4:U89)),TRUE,U90)</f>
        <v>0</v>
      </c>
      <c r="Z90" s="102" t="e">
        <f>IF(AND(NOT(ISBLANK(Jumpoverwrite4)),AND(NOT(Y90),AND(Y$4:Y89))),($J90*$G90-LN(1+Jumpoverwrite4*AA$2))/$G90,_xll.qlInterpolationInterpolate(Y$3,$F90,TRUE))</f>
        <v>#NUM!</v>
      </c>
      <c r="AA90" s="107" t="str">
        <f>IF(AND(NOT(Y90),AND(Y$4:Y89)),MIN(EXP((Z90-$J90)*$G90),1),"")</f>
        <v/>
      </c>
      <c r="AB90" s="109"/>
      <c r="AC90" s="106" t="b">
        <f>IF(AND(NOT(Y90),AND(Y$4:Y89)),TRUE,Y90)</f>
        <v>0</v>
      </c>
      <c r="AD90" s="102" t="e">
        <f>IF(AND(NOT(ISBLANK(Jumpoverwrite5)),AND(NOT(AC90),AND(AC$4:AC89))),($J90*$G90-LN(1+Jumpoverwrite5*AE$2))/$G90,_xll.qlInterpolationInterpolate(AC$3,$F90,TRUE))</f>
        <v>#NUM!</v>
      </c>
      <c r="AE90" s="107" t="str">
        <f>IF(AND(NOT(AC90),AND(AC$4:AC89)),MIN(EXP((AD90-$J90)*$G90),1),"")</f>
        <v/>
      </c>
      <c r="AF90" s="109"/>
      <c r="AG90" s="106" t="b">
        <f>IF(AND(NOT(AC90),AND(AC$4:AC89)),TRUE,AC90)</f>
        <v>0</v>
      </c>
      <c r="AH90" s="102" t="e">
        <f>IF(AND(NOT(ISBLANK(Jumpoverwrite6)),AND(NOT(AG90),AND(AG$4:AG89))),($J90*$G90-LN(1+Jumpoverwrite6*AI$2))/$G90,_xll.qlInterpolationInterpolate(AG$3,$F90,TRUE))</f>
        <v>#NUM!</v>
      </c>
      <c r="AI90" s="107" t="str">
        <f>IF(AND(NOT(AG90),AND(AG$4:AG89)),MIN(EXP((AH90-$J90)*$G90),1),"")</f>
        <v/>
      </c>
      <c r="AJ90" s="109"/>
      <c r="AK90" s="106" t="b">
        <f>IF(AND(NOT(AG90),AND(AG$4:AG89)),TRUE,AG90)</f>
        <v>0</v>
      </c>
      <c r="AL90" s="102" t="e">
        <f>IF(AND(NOT(ISBLANK(Jumpoverwrite7)),AND(NOT(AK90),AND(AK$4:AK89))),($J90*$G90-LN(1+Jumpoverwrite7*AM$2))/$G90,_xll.qlInterpolationInterpolate(AK$3,$F90,TRUE))</f>
        <v>#NUM!</v>
      </c>
      <c r="AM90" s="107" t="str">
        <f>IF(AND(NOT(AK90),AND(AK$4:AK89)),MIN(EXP((AL90-$J90)*$G90),1),"")</f>
        <v/>
      </c>
      <c r="AO90" s="106" t="b">
        <f>IF(AND(NOT(AK90),AND(AK$4:AK89)),TRUE,AK90)</f>
        <v>0</v>
      </c>
      <c r="AP90" s="102" t="e">
        <f>IF(AND(NOT(ISBLANK(Jumpoverwrite8)),AND(NOT(AO90),AND(AO$4:AO89))),($J90*$G90-LN(1+Jumpoverwrite8*AQ$2))/$G90,_xll.qlInterpolationInterpolate(AO$3,$F90,TRUE))</f>
        <v>#NUM!</v>
      </c>
      <c r="AQ90" s="107" t="str">
        <f>IF(AND(NOT(AO90),AND(AO$4:AO89)),MIN(EXP((AP90-$J90)*$G90),1),"")</f>
        <v/>
      </c>
      <c r="AS90" s="106" t="b">
        <f>IF(AND(NOT(AO90),AND(AO$4:AO89)),TRUE,AO90)</f>
        <v>0</v>
      </c>
      <c r="AT90" s="102" t="e">
        <f>IF(AND(NOT(ISBLANK(Jumpoverwrite9)),AND(NOT(AS90),AND(AS$4:AS89))),($J90*$G90-LN(1+Jumpoverwrite9*AU$2))/$G90,_xll.qlInterpolationInterpolate(AS$3,$F90,TRUE))</f>
        <v>#NUM!</v>
      </c>
      <c r="AU90" s="107" t="str">
        <f>IF(AND(NOT(AS90),AND(AS$4:AS89)),MIN(EXP((AT90-$J90)*$G90),1),"")</f>
        <v/>
      </c>
      <c r="AW90" s="106" t="b">
        <f>IF(AND(NOT(AS90),AND(AS$4:AS89)),TRUE,AS90)</f>
        <v>0</v>
      </c>
      <c r="AX90" s="102" t="e">
        <f>IF(AND(NOT(ISBLANK(Jumpoverwrite10)),AND(NOT(AW90),AND(AW$4:AW89))),($J90*$G90-LN(1+Jumpoverwrite10*AY$2))/$G90,_xll.qlInterpolationInterpolate(AW$3,$F90,TRUE))</f>
        <v>#NUM!</v>
      </c>
      <c r="AY90" s="107" t="str">
        <f>IF(AND(NOT(AW90),AND(AW$4:AW89)),MIN(EXP((AX90-$J90)*$G90),1),"")</f>
        <v/>
      </c>
      <c r="BA90" s="106" t="b">
        <f>IF(AND(NOT(AW90),AND(AW$4:AW89)),TRUE,AW90)</f>
        <v>0</v>
      </c>
      <c r="BB90" s="102" t="e">
        <f>IF(AND(NOT(ISBLANK(Jumpoverwrite11)),AND(NOT(BA90),AND(BA$4:BA89))),($J90*$G90-LN(1+Jumpoverwrite11*BC$2))/$G90,_xll.qlInterpolationInterpolate(BA$3,$F90,TRUE))</f>
        <v>#NUM!</v>
      </c>
      <c r="BC90" s="107" t="str">
        <f>IF(AND(NOT(BA90),AND(BA$4:BA89)),MIN(EXP((BB90-$J90)*$G90),1),"")</f>
        <v/>
      </c>
      <c r="BE90" s="106" t="b">
        <f>IF(AND(NOT(BA90),AND(BA$4:BA89)),TRUE,BA90)</f>
        <v>0</v>
      </c>
      <c r="BF90" s="102" t="e">
        <f>IF(AND(NOT(ISBLANK(Jumpoverwrite12)),AND(NOT(BE90),AND(BE$4:BE89))),($J90*$G90-LN(1+Jumpoverwrite12*BG$2))/$G90,_xll.qlInterpolationInterpolate(BE$3,$F90,TRUE))</f>
        <v>#NUM!</v>
      </c>
      <c r="BG90" s="107" t="str">
        <f>IF(AND(NOT(BE90),AND(BE$4:BE89)),MIN(EXP((BF90-$J90)*$G90),1),"")</f>
        <v/>
      </c>
      <c r="BI90" s="106" t="b">
        <f t="shared" si="6"/>
        <v>0</v>
      </c>
      <c r="BJ90" s="102" t="e">
        <f>IF(AND(NOT(ISBLANK(jumpoverwrite13)),AND(NOT(BI90),AND(BI$4:BI89))),($J90*$G90-LN(1+jumpoverwrite13*BK$2))/$G90,_xll.qlInterpolationInterpolate(BI$3,$F90,TRUE))</f>
        <v>#NUM!</v>
      </c>
      <c r="BK90" s="107" t="str">
        <f>IF(AND(NOT(BI90),AND(BI$4:BI89)),MIN(EXP((BJ90-$J90)*$G90),1),"")</f>
        <v/>
      </c>
    </row>
    <row r="91" spans="1:63" x14ac:dyDescent="0.2">
      <c r="A91" s="94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0" t="e">
        <f t="shared" si="4"/>
        <v>#N/A</v>
      </c>
      <c r="G91" s="121" t="e">
        <f>_xll.qlDayCounterYearFraction(DayCounter,D90,D91)</f>
        <v>#NUM!</v>
      </c>
      <c r="I91" s="138" t="b">
        <f t="shared" si="7"/>
        <v>0</v>
      </c>
      <c r="J91" s="137" t="e">
        <v>#N/A</v>
      </c>
      <c r="K91" s="111" t="e">
        <f t="shared" si="8"/>
        <v>#VALUE!</v>
      </c>
      <c r="L91" s="100"/>
      <c r="M91" s="106" t="b">
        <f>IF(AND(NOT(I91),AND(I$4:I90)),TRUE,I91)</f>
        <v>0</v>
      </c>
      <c r="N91" s="102" t="e">
        <f>IF(AND(NOT(ISBLANK(Jumpoverwrite1)),AND(NOT(M91),AND(M$4:M90))),($J91*$G91-LN(1+Jumpoverwrite1*O$2))/$G91,_xll.qlInterpolationInterpolate(M$3,$F91,TRUE))</f>
        <v>#NUM!</v>
      </c>
      <c r="O91" s="107" t="str">
        <f>IF(AND(NOT(M91),AND(M$4:M90)),MIN(EXP((N91-$J91)*$G91),1),"")</f>
        <v/>
      </c>
      <c r="P91" s="109"/>
      <c r="Q91" s="106" t="b">
        <f>IF(AND(NOT(M91),AND(M$4:M90)),TRUE,M91)</f>
        <v>0</v>
      </c>
      <c r="R91" s="102" t="e">
        <f>IF(AND(NOT(ISBLANK(Jumpoverwrite2)),AND(NOT(Q91),AND(Q$4:Q90))),($J91*$G91-LN(1+Jumpoverwrite2*S$2))/$G91,_xll.qlInterpolationInterpolate(Q$3,$F91,TRUE))</f>
        <v>#NUM!</v>
      </c>
      <c r="S91" s="107" t="str">
        <f>IF(AND(NOT(Q91),AND(Q$4:Q90)),MIN(EXP((R91-$J91)*$G91),1),"")</f>
        <v/>
      </c>
      <c r="T91" s="109"/>
      <c r="U91" s="106" t="b">
        <f>IF(AND(NOT(Q91),AND(Q$4:Q90)),TRUE,Q91)</f>
        <v>0</v>
      </c>
      <c r="V91" s="102" t="e">
        <f>IF(AND(NOT(ISBLANK(Jumpoverwrite3)),AND(NOT(U91),AND(U$4:U90))),($J91*$G91-LN(1+Jumpoverwrite3*W$2))/$G91,_xll.qlInterpolationInterpolate(U$3,$F91,TRUE))</f>
        <v>#NUM!</v>
      </c>
      <c r="W91" s="107" t="str">
        <f>IF(AND(NOT(U91),AND(U$4:U90)),MIN(EXP((V91-$J91)*$G91),1),"")</f>
        <v/>
      </c>
      <c r="X91" s="109"/>
      <c r="Y91" s="106" t="b">
        <f>IF(AND(NOT(U91),AND(U$4:U90)),TRUE,U91)</f>
        <v>0</v>
      </c>
      <c r="Z91" s="102" t="e">
        <f>IF(AND(NOT(ISBLANK(Jumpoverwrite4)),AND(NOT(Y91),AND(Y$4:Y90))),($J91*$G91-LN(1+Jumpoverwrite4*AA$2))/$G91,_xll.qlInterpolationInterpolate(Y$3,$F91,TRUE))</f>
        <v>#NUM!</v>
      </c>
      <c r="AA91" s="107" t="str">
        <f>IF(AND(NOT(Y91),AND(Y$4:Y90)),MIN(EXP((Z91-$J91)*$G91),1),"")</f>
        <v/>
      </c>
      <c r="AB91" s="109"/>
      <c r="AC91" s="106" t="b">
        <f>IF(AND(NOT(Y91),AND(Y$4:Y90)),TRUE,Y91)</f>
        <v>0</v>
      </c>
      <c r="AD91" s="102" t="e">
        <f>IF(AND(NOT(ISBLANK(Jumpoverwrite5)),AND(NOT(AC91),AND(AC$4:AC90))),($J91*$G91-LN(1+Jumpoverwrite5*AE$2))/$G91,_xll.qlInterpolationInterpolate(AC$3,$F91,TRUE))</f>
        <v>#NUM!</v>
      </c>
      <c r="AE91" s="107" t="str">
        <f>IF(AND(NOT(AC91),AND(AC$4:AC90)),MIN(EXP((AD91-$J91)*$G91),1),"")</f>
        <v/>
      </c>
      <c r="AF91" s="109"/>
      <c r="AG91" s="106" t="b">
        <f>IF(AND(NOT(AC91),AND(AC$4:AC90)),TRUE,AC91)</f>
        <v>0</v>
      </c>
      <c r="AH91" s="102" t="e">
        <f>IF(AND(NOT(ISBLANK(Jumpoverwrite6)),AND(NOT(AG91),AND(AG$4:AG90))),($J91*$G91-LN(1+Jumpoverwrite6*AI$2))/$G91,_xll.qlInterpolationInterpolate(AG$3,$F91,TRUE))</f>
        <v>#NUM!</v>
      </c>
      <c r="AI91" s="107" t="str">
        <f>IF(AND(NOT(AG91),AND(AG$4:AG90)),MIN(EXP((AH91-$J91)*$G91),1),"")</f>
        <v/>
      </c>
      <c r="AJ91" s="109"/>
      <c r="AK91" s="106" t="b">
        <f>IF(AND(NOT(AG91),AND(AG$4:AG90)),TRUE,AG91)</f>
        <v>0</v>
      </c>
      <c r="AL91" s="102" t="e">
        <f>IF(AND(NOT(ISBLANK(Jumpoverwrite7)),AND(NOT(AK91),AND(AK$4:AK90))),($J91*$G91-LN(1+Jumpoverwrite7*AM$2))/$G91,_xll.qlInterpolationInterpolate(AK$3,$F91,TRUE))</f>
        <v>#NUM!</v>
      </c>
      <c r="AM91" s="107" t="str">
        <f>IF(AND(NOT(AK91),AND(AK$4:AK90)),MIN(EXP((AL91-$J91)*$G91),1),"")</f>
        <v/>
      </c>
      <c r="AO91" s="106" t="b">
        <f>IF(AND(NOT(AK91),AND(AK$4:AK90)),TRUE,AK91)</f>
        <v>0</v>
      </c>
      <c r="AP91" s="102" t="e">
        <f>IF(AND(NOT(ISBLANK(Jumpoverwrite8)),AND(NOT(AO91),AND(AO$4:AO90))),($J91*$G91-LN(1+Jumpoverwrite8*AQ$2))/$G91,_xll.qlInterpolationInterpolate(AO$3,$F91,TRUE))</f>
        <v>#NUM!</v>
      </c>
      <c r="AQ91" s="107" t="str">
        <f>IF(AND(NOT(AO91),AND(AO$4:AO90)),MIN(EXP((AP91-$J91)*$G91),1),"")</f>
        <v/>
      </c>
      <c r="AS91" s="106" t="b">
        <f>IF(AND(NOT(AO91),AND(AO$4:AO90)),TRUE,AO91)</f>
        <v>0</v>
      </c>
      <c r="AT91" s="102" t="e">
        <f>IF(AND(NOT(ISBLANK(Jumpoverwrite9)),AND(NOT(AS91),AND(AS$4:AS90))),($J91*$G91-LN(1+Jumpoverwrite9*AU$2))/$G91,_xll.qlInterpolationInterpolate(AS$3,$F91,TRUE))</f>
        <v>#NUM!</v>
      </c>
      <c r="AU91" s="107" t="str">
        <f>IF(AND(NOT(AS91),AND(AS$4:AS90)),MIN(EXP((AT91-$J91)*$G91),1),"")</f>
        <v/>
      </c>
      <c r="AW91" s="106" t="b">
        <f>IF(AND(NOT(AS91),AND(AS$4:AS90)),TRUE,AS91)</f>
        <v>0</v>
      </c>
      <c r="AX91" s="102" t="e">
        <f>IF(AND(NOT(ISBLANK(Jumpoverwrite10)),AND(NOT(AW91),AND(AW$4:AW90))),($J91*$G91-LN(1+Jumpoverwrite10*AY$2))/$G91,_xll.qlInterpolationInterpolate(AW$3,$F91,TRUE))</f>
        <v>#NUM!</v>
      </c>
      <c r="AY91" s="107" t="str">
        <f>IF(AND(NOT(AW91),AND(AW$4:AW90)),MIN(EXP((AX91-$J91)*$G91),1),"")</f>
        <v/>
      </c>
      <c r="BA91" s="106" t="b">
        <f>IF(AND(NOT(AW91),AND(AW$4:AW90)),TRUE,AW91)</f>
        <v>0</v>
      </c>
      <c r="BB91" s="102" t="e">
        <f>IF(AND(NOT(ISBLANK(Jumpoverwrite11)),AND(NOT(BA91),AND(BA$4:BA90))),($J91*$G91-LN(1+Jumpoverwrite11*BC$2))/$G91,_xll.qlInterpolationInterpolate(BA$3,$F91,TRUE))</f>
        <v>#NUM!</v>
      </c>
      <c r="BC91" s="107" t="str">
        <f>IF(AND(NOT(BA91),AND(BA$4:BA90)),MIN(EXP((BB91-$J91)*$G91),1),"")</f>
        <v/>
      </c>
      <c r="BE91" s="106" t="b">
        <f>IF(AND(NOT(BA91),AND(BA$4:BA90)),TRUE,BA91)</f>
        <v>0</v>
      </c>
      <c r="BF91" s="102" t="e">
        <f>IF(AND(NOT(ISBLANK(Jumpoverwrite12)),AND(NOT(BE91),AND(BE$4:BE90))),($J91*$G91-LN(1+Jumpoverwrite12*BG$2))/$G91,_xll.qlInterpolationInterpolate(BE$3,$F91,TRUE))</f>
        <v>#NUM!</v>
      </c>
      <c r="BG91" s="107" t="str">
        <f>IF(AND(NOT(BE91),AND(BE$4:BE90)),MIN(EXP((BF91-$J91)*$G91),1),"")</f>
        <v/>
      </c>
      <c r="BI91" s="106" t="b">
        <f t="shared" si="6"/>
        <v>0</v>
      </c>
      <c r="BJ91" s="102" t="e">
        <f>IF(AND(NOT(ISBLANK(jumpoverwrite13)),AND(NOT(BI91),AND(BI$4:BI90))),($J91*$G91-LN(1+jumpoverwrite13*BK$2))/$G91,_xll.qlInterpolationInterpolate(BI$3,$F91,TRUE))</f>
        <v>#NUM!</v>
      </c>
      <c r="BK91" s="107" t="str">
        <f>IF(AND(NOT(BI91),AND(BI$4:BI90)),MIN(EXP((BJ91-$J91)*$G91),1),"")</f>
        <v/>
      </c>
    </row>
    <row r="92" spans="1:63" x14ac:dyDescent="0.2">
      <c r="A92" s="94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0" t="e">
        <f t="shared" si="4"/>
        <v>#N/A</v>
      </c>
      <c r="G92" s="121" t="e">
        <f>_xll.qlDayCounterYearFraction(DayCounter,D91,D92)</f>
        <v>#NUM!</v>
      </c>
      <c r="I92" s="138" t="b">
        <f t="shared" si="7"/>
        <v>0</v>
      </c>
      <c r="J92" s="137" t="e">
        <v>#N/A</v>
      </c>
      <c r="K92" s="111" t="e">
        <f t="shared" si="8"/>
        <v>#VALUE!</v>
      </c>
      <c r="L92" s="100"/>
      <c r="M92" s="106" t="b">
        <f>IF(AND(NOT(I92),AND(I$4:I91)),TRUE,I92)</f>
        <v>0</v>
      </c>
      <c r="N92" s="102" t="e">
        <f>IF(AND(NOT(ISBLANK(Jumpoverwrite1)),AND(NOT(M92),AND(M$4:M91))),($J92*$G92-LN(1+Jumpoverwrite1*O$2))/$G92,_xll.qlInterpolationInterpolate(M$3,$F92,TRUE))</f>
        <v>#NUM!</v>
      </c>
      <c r="O92" s="107" t="str">
        <f>IF(AND(NOT(M92),AND(M$4:M91)),MIN(EXP((N92-$J92)*$G92),1),"")</f>
        <v/>
      </c>
      <c r="P92" s="109"/>
      <c r="Q92" s="106" t="b">
        <f>IF(AND(NOT(M92),AND(M$4:M91)),TRUE,M92)</f>
        <v>0</v>
      </c>
      <c r="R92" s="102" t="e">
        <f>IF(AND(NOT(ISBLANK(Jumpoverwrite2)),AND(NOT(Q92),AND(Q$4:Q91))),($J92*$G92-LN(1+Jumpoverwrite2*S$2))/$G92,_xll.qlInterpolationInterpolate(Q$3,$F92,TRUE))</f>
        <v>#NUM!</v>
      </c>
      <c r="S92" s="107" t="str">
        <f>IF(AND(NOT(Q92),AND(Q$4:Q91)),MIN(EXP((R92-$J92)*$G92),1),"")</f>
        <v/>
      </c>
      <c r="T92" s="109"/>
      <c r="U92" s="106" t="b">
        <f>IF(AND(NOT(Q92),AND(Q$4:Q91)),TRUE,Q92)</f>
        <v>0</v>
      </c>
      <c r="V92" s="102" t="e">
        <f>IF(AND(NOT(ISBLANK(Jumpoverwrite3)),AND(NOT(U92),AND(U$4:U91))),($J92*$G92-LN(1+Jumpoverwrite3*W$2))/$G92,_xll.qlInterpolationInterpolate(U$3,$F92,TRUE))</f>
        <v>#NUM!</v>
      </c>
      <c r="W92" s="107" t="str">
        <f>IF(AND(NOT(U92),AND(U$4:U91)),MIN(EXP((V92-$J92)*$G92),1),"")</f>
        <v/>
      </c>
      <c r="X92" s="109"/>
      <c r="Y92" s="106" t="b">
        <f>IF(AND(NOT(U92),AND(U$4:U91)),TRUE,U92)</f>
        <v>0</v>
      </c>
      <c r="Z92" s="102" t="e">
        <f>IF(AND(NOT(ISBLANK(Jumpoverwrite4)),AND(NOT(Y92),AND(Y$4:Y91))),($J92*$G92-LN(1+Jumpoverwrite4*AA$2))/$G92,_xll.qlInterpolationInterpolate(Y$3,$F92,TRUE))</f>
        <v>#NUM!</v>
      </c>
      <c r="AA92" s="107" t="str">
        <f>IF(AND(NOT(Y92),AND(Y$4:Y91)),MIN(EXP((Z92-$J92)*$G92),1),"")</f>
        <v/>
      </c>
      <c r="AB92" s="109"/>
      <c r="AC92" s="106" t="b">
        <f>IF(AND(NOT(Y92),AND(Y$4:Y91)),TRUE,Y92)</f>
        <v>0</v>
      </c>
      <c r="AD92" s="102" t="e">
        <f>IF(AND(NOT(ISBLANK(Jumpoverwrite5)),AND(NOT(AC92),AND(AC$4:AC91))),($J92*$G92-LN(1+Jumpoverwrite5*AE$2))/$G92,_xll.qlInterpolationInterpolate(AC$3,$F92,TRUE))</f>
        <v>#NUM!</v>
      </c>
      <c r="AE92" s="107" t="str">
        <f>IF(AND(NOT(AC92),AND(AC$4:AC91)),MIN(EXP((AD92-$J92)*$G92),1),"")</f>
        <v/>
      </c>
      <c r="AF92" s="109"/>
      <c r="AG92" s="106" t="b">
        <f>IF(AND(NOT(AC92),AND(AC$4:AC91)),TRUE,AC92)</f>
        <v>0</v>
      </c>
      <c r="AH92" s="102" t="e">
        <f>IF(AND(NOT(ISBLANK(Jumpoverwrite6)),AND(NOT(AG92),AND(AG$4:AG91))),($J92*$G92-LN(1+Jumpoverwrite6*AI$2))/$G92,_xll.qlInterpolationInterpolate(AG$3,$F92,TRUE))</f>
        <v>#NUM!</v>
      </c>
      <c r="AI92" s="107" t="str">
        <f>IF(AND(NOT(AG92),AND(AG$4:AG91)),MIN(EXP((AH92-$J92)*$G92),1),"")</f>
        <v/>
      </c>
      <c r="AJ92" s="109"/>
      <c r="AK92" s="106" t="b">
        <f>IF(AND(NOT(AG92),AND(AG$4:AG91)),TRUE,AG92)</f>
        <v>0</v>
      </c>
      <c r="AL92" s="102" t="e">
        <f>IF(AND(NOT(ISBLANK(Jumpoverwrite7)),AND(NOT(AK92),AND(AK$4:AK91))),($J92*$G92-LN(1+Jumpoverwrite7*AM$2))/$G92,_xll.qlInterpolationInterpolate(AK$3,$F92,TRUE))</f>
        <v>#NUM!</v>
      </c>
      <c r="AM92" s="107" t="str">
        <f>IF(AND(NOT(AK92),AND(AK$4:AK91)),MIN(EXP((AL92-$J92)*$G92),1),"")</f>
        <v/>
      </c>
      <c r="AO92" s="106" t="b">
        <f>IF(AND(NOT(AK92),AND(AK$4:AK91)),TRUE,AK92)</f>
        <v>0</v>
      </c>
      <c r="AP92" s="102" t="e">
        <f>IF(AND(NOT(ISBLANK(Jumpoverwrite8)),AND(NOT(AO92),AND(AO$4:AO91))),($J92*$G92-LN(1+Jumpoverwrite8*AQ$2))/$G92,_xll.qlInterpolationInterpolate(AO$3,$F92,TRUE))</f>
        <v>#NUM!</v>
      </c>
      <c r="AQ92" s="107" t="str">
        <f>IF(AND(NOT(AO92),AND(AO$4:AO91)),MIN(EXP((AP92-$J92)*$G92),1),"")</f>
        <v/>
      </c>
      <c r="AS92" s="106" t="b">
        <f>IF(AND(NOT(AO92),AND(AO$4:AO91)),TRUE,AO92)</f>
        <v>0</v>
      </c>
      <c r="AT92" s="102" t="e">
        <f>IF(AND(NOT(ISBLANK(Jumpoverwrite9)),AND(NOT(AS92),AND(AS$4:AS91))),($J92*$G92-LN(1+Jumpoverwrite9*AU$2))/$G92,_xll.qlInterpolationInterpolate(AS$3,$F92,TRUE))</f>
        <v>#NUM!</v>
      </c>
      <c r="AU92" s="107" t="str">
        <f>IF(AND(NOT(AS92),AND(AS$4:AS91)),MIN(EXP((AT92-$J92)*$G92),1),"")</f>
        <v/>
      </c>
      <c r="AW92" s="106" t="b">
        <f>IF(AND(NOT(AS92),AND(AS$4:AS91)),TRUE,AS92)</f>
        <v>0</v>
      </c>
      <c r="AX92" s="102" t="e">
        <f>IF(AND(NOT(ISBLANK(Jumpoverwrite10)),AND(NOT(AW92),AND(AW$4:AW91))),($J92*$G92-LN(1+Jumpoverwrite10*AY$2))/$G92,_xll.qlInterpolationInterpolate(AW$3,$F92,TRUE))</f>
        <v>#NUM!</v>
      </c>
      <c r="AY92" s="107" t="str">
        <f>IF(AND(NOT(AW92),AND(AW$4:AW91)),MIN(EXP((AX92-$J92)*$G92),1),"")</f>
        <v/>
      </c>
      <c r="BA92" s="106" t="b">
        <f>IF(AND(NOT(AW92),AND(AW$4:AW91)),TRUE,AW92)</f>
        <v>0</v>
      </c>
      <c r="BB92" s="102" t="e">
        <f>IF(AND(NOT(ISBLANK(Jumpoverwrite11)),AND(NOT(BA92),AND(BA$4:BA91))),($J92*$G92-LN(1+Jumpoverwrite11*BC$2))/$G92,_xll.qlInterpolationInterpolate(BA$3,$F92,TRUE))</f>
        <v>#NUM!</v>
      </c>
      <c r="BC92" s="107" t="str">
        <f>IF(AND(NOT(BA92),AND(BA$4:BA91)),MIN(EXP((BB92-$J92)*$G92),1),"")</f>
        <v/>
      </c>
      <c r="BE92" s="106" t="b">
        <f>IF(AND(NOT(BA92),AND(BA$4:BA91)),TRUE,BA92)</f>
        <v>0</v>
      </c>
      <c r="BF92" s="102" t="e">
        <f>IF(AND(NOT(ISBLANK(Jumpoverwrite12)),AND(NOT(BE92),AND(BE$4:BE91))),($J92*$G92-LN(1+Jumpoverwrite12*BG$2))/$G92,_xll.qlInterpolationInterpolate(BE$3,$F92,TRUE))</f>
        <v>#NUM!</v>
      </c>
      <c r="BG92" s="107" t="str">
        <f>IF(AND(NOT(BE92),AND(BE$4:BE91)),MIN(EXP((BF92-$J92)*$G92),1),"")</f>
        <v/>
      </c>
      <c r="BI92" s="106" t="b">
        <f t="shared" si="6"/>
        <v>0</v>
      </c>
      <c r="BJ92" s="102" t="e">
        <f>IF(AND(NOT(ISBLANK(jumpoverwrite13)),AND(NOT(BI92),AND(BI$4:BI91))),($J92*$G92-LN(1+jumpoverwrite13*BK$2))/$G92,_xll.qlInterpolationInterpolate(BI$3,$F92,TRUE))</f>
        <v>#NUM!</v>
      </c>
      <c r="BK92" s="107" t="str">
        <f>IF(AND(NOT(BI92),AND(BI$4:BI91)),MIN(EXP((BJ92-$J92)*$G92),1),"")</f>
        <v/>
      </c>
    </row>
    <row r="93" spans="1:63" x14ac:dyDescent="0.2">
      <c r="A93" s="94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0" t="e">
        <f t="shared" si="4"/>
        <v>#N/A</v>
      </c>
      <c r="G93" s="121" t="e">
        <f>_xll.qlDayCounterYearFraction(DayCounter,D92,D93)</f>
        <v>#NUM!</v>
      </c>
      <c r="I93" s="138" t="b">
        <f t="shared" si="7"/>
        <v>0</v>
      </c>
      <c r="J93" s="137" t="e">
        <v>#N/A</v>
      </c>
      <c r="K93" s="111" t="e">
        <f t="shared" si="8"/>
        <v>#VALUE!</v>
      </c>
      <c r="L93" s="100"/>
      <c r="M93" s="106" t="b">
        <f>IF(AND(NOT(I93),AND(I$4:I92)),TRUE,I93)</f>
        <v>0</v>
      </c>
      <c r="N93" s="102" t="e">
        <f>IF(AND(NOT(ISBLANK(Jumpoverwrite1)),AND(NOT(M93),AND(M$4:M92))),($J93*$G93-LN(1+Jumpoverwrite1*O$2))/$G93,_xll.qlInterpolationInterpolate(M$3,$F93,TRUE))</f>
        <v>#NUM!</v>
      </c>
      <c r="O93" s="107" t="str">
        <f>IF(AND(NOT(M93),AND(M$4:M92)),MIN(EXP((N93-$J93)*$G93),1),"")</f>
        <v/>
      </c>
      <c r="P93" s="109"/>
      <c r="Q93" s="106" t="b">
        <f>IF(AND(NOT(M93),AND(M$4:M92)),TRUE,M93)</f>
        <v>0</v>
      </c>
      <c r="R93" s="102" t="e">
        <f>IF(AND(NOT(ISBLANK(Jumpoverwrite2)),AND(NOT(Q93),AND(Q$4:Q92))),($J93*$G93-LN(1+Jumpoverwrite2*S$2))/$G93,_xll.qlInterpolationInterpolate(Q$3,$F93,TRUE))</f>
        <v>#NUM!</v>
      </c>
      <c r="S93" s="107" t="str">
        <f>IF(AND(NOT(Q93),AND(Q$4:Q92)),MIN(EXP((R93-$J93)*$G93),1),"")</f>
        <v/>
      </c>
      <c r="T93" s="109"/>
      <c r="U93" s="106" t="b">
        <f>IF(AND(NOT(Q93),AND(Q$4:Q92)),TRUE,Q93)</f>
        <v>0</v>
      </c>
      <c r="V93" s="102" t="e">
        <f>IF(AND(NOT(ISBLANK(Jumpoverwrite3)),AND(NOT(U93),AND(U$4:U92))),($J93*$G93-LN(1+Jumpoverwrite3*W$2))/$G93,_xll.qlInterpolationInterpolate(U$3,$F93,TRUE))</f>
        <v>#NUM!</v>
      </c>
      <c r="W93" s="107" t="str">
        <f>IF(AND(NOT(U93),AND(U$4:U92)),MIN(EXP((V93-$J93)*$G93),1),"")</f>
        <v/>
      </c>
      <c r="X93" s="109"/>
      <c r="Y93" s="106" t="b">
        <f>IF(AND(NOT(U93),AND(U$4:U92)),TRUE,U93)</f>
        <v>0</v>
      </c>
      <c r="Z93" s="102" t="e">
        <f>IF(AND(NOT(ISBLANK(Jumpoverwrite4)),AND(NOT(Y93),AND(Y$4:Y92))),($J93*$G93-LN(1+Jumpoverwrite4*AA$2))/$G93,_xll.qlInterpolationInterpolate(Y$3,$F93,TRUE))</f>
        <v>#NUM!</v>
      </c>
      <c r="AA93" s="107" t="str">
        <f>IF(AND(NOT(Y93),AND(Y$4:Y92)),MIN(EXP((Z93-$J93)*$G93),1),"")</f>
        <v/>
      </c>
      <c r="AB93" s="109"/>
      <c r="AC93" s="106" t="b">
        <f>IF(AND(NOT(Y93),AND(Y$4:Y92)),TRUE,Y93)</f>
        <v>0</v>
      </c>
      <c r="AD93" s="102" t="e">
        <f>IF(AND(NOT(ISBLANK(Jumpoverwrite5)),AND(NOT(AC93),AND(AC$4:AC92))),($J93*$G93-LN(1+Jumpoverwrite5*AE$2))/$G93,_xll.qlInterpolationInterpolate(AC$3,$F93,TRUE))</f>
        <v>#NUM!</v>
      </c>
      <c r="AE93" s="107" t="str">
        <f>IF(AND(NOT(AC93),AND(AC$4:AC92)),MIN(EXP((AD93-$J93)*$G93),1),"")</f>
        <v/>
      </c>
      <c r="AF93" s="109"/>
      <c r="AG93" s="106" t="b">
        <f>IF(AND(NOT(AC93),AND(AC$4:AC92)),TRUE,AC93)</f>
        <v>0</v>
      </c>
      <c r="AH93" s="102" t="e">
        <f>IF(AND(NOT(ISBLANK(Jumpoverwrite6)),AND(NOT(AG93),AND(AG$4:AG92))),($J93*$G93-LN(1+Jumpoverwrite6*AI$2))/$G93,_xll.qlInterpolationInterpolate(AG$3,$F93,TRUE))</f>
        <v>#NUM!</v>
      </c>
      <c r="AI93" s="107" t="str">
        <f>IF(AND(NOT(AG93),AND(AG$4:AG92)),MIN(EXP((AH93-$J93)*$G93),1),"")</f>
        <v/>
      </c>
      <c r="AJ93" s="109"/>
      <c r="AK93" s="106" t="b">
        <f>IF(AND(NOT(AG93),AND(AG$4:AG92)),TRUE,AG93)</f>
        <v>0</v>
      </c>
      <c r="AL93" s="102" t="e">
        <f>IF(AND(NOT(ISBLANK(Jumpoverwrite7)),AND(NOT(AK93),AND(AK$4:AK92))),($J93*$G93-LN(1+Jumpoverwrite7*AM$2))/$G93,_xll.qlInterpolationInterpolate(AK$3,$F93,TRUE))</f>
        <v>#NUM!</v>
      </c>
      <c r="AM93" s="107" t="str">
        <f>IF(AND(NOT(AK93),AND(AK$4:AK92)),MIN(EXP((AL93-$J93)*$G93),1),"")</f>
        <v/>
      </c>
      <c r="AO93" s="106" t="b">
        <f>IF(AND(NOT(AK93),AND(AK$4:AK92)),TRUE,AK93)</f>
        <v>0</v>
      </c>
      <c r="AP93" s="102" t="e">
        <f>IF(AND(NOT(ISBLANK(Jumpoverwrite8)),AND(NOT(AO93),AND(AO$4:AO92))),($J93*$G93-LN(1+Jumpoverwrite8*AQ$2))/$G93,_xll.qlInterpolationInterpolate(AO$3,$F93,TRUE))</f>
        <v>#NUM!</v>
      </c>
      <c r="AQ93" s="107" t="str">
        <f>IF(AND(NOT(AO93),AND(AO$4:AO92)),MIN(EXP((AP93-$J93)*$G93),1),"")</f>
        <v/>
      </c>
      <c r="AS93" s="106" t="b">
        <f>IF(AND(NOT(AO93),AND(AO$4:AO92)),TRUE,AO93)</f>
        <v>0</v>
      </c>
      <c r="AT93" s="102" t="e">
        <f>IF(AND(NOT(ISBLANK(Jumpoverwrite9)),AND(NOT(AS93),AND(AS$4:AS92))),($J93*$G93-LN(1+Jumpoverwrite9*AU$2))/$G93,_xll.qlInterpolationInterpolate(AS$3,$F93,TRUE))</f>
        <v>#NUM!</v>
      </c>
      <c r="AU93" s="107" t="str">
        <f>IF(AND(NOT(AS93),AND(AS$4:AS92)),MIN(EXP((AT93-$J93)*$G93),1),"")</f>
        <v/>
      </c>
      <c r="AW93" s="106" t="b">
        <f>IF(AND(NOT(AS93),AND(AS$4:AS92)),TRUE,AS93)</f>
        <v>0</v>
      </c>
      <c r="AX93" s="102" t="e">
        <f>IF(AND(NOT(ISBLANK(Jumpoverwrite10)),AND(NOT(AW93),AND(AW$4:AW92))),($J93*$G93-LN(1+Jumpoverwrite10*AY$2))/$G93,_xll.qlInterpolationInterpolate(AW$3,$F93,TRUE))</f>
        <v>#NUM!</v>
      </c>
      <c r="AY93" s="107" t="str">
        <f>IF(AND(NOT(AW93),AND(AW$4:AW92)),MIN(EXP((AX93-$J93)*$G93),1),"")</f>
        <v/>
      </c>
      <c r="BA93" s="106" t="b">
        <f>IF(AND(NOT(AW93),AND(AW$4:AW92)),TRUE,AW93)</f>
        <v>0</v>
      </c>
      <c r="BB93" s="102" t="e">
        <f>IF(AND(NOT(ISBLANK(Jumpoverwrite11)),AND(NOT(BA93),AND(BA$4:BA92))),($J93*$G93-LN(1+Jumpoverwrite11*BC$2))/$G93,_xll.qlInterpolationInterpolate(BA$3,$F93,TRUE))</f>
        <v>#NUM!</v>
      </c>
      <c r="BC93" s="107" t="str">
        <f>IF(AND(NOT(BA93),AND(BA$4:BA92)),MIN(EXP((BB93-$J93)*$G93),1),"")</f>
        <v/>
      </c>
      <c r="BE93" s="106" t="b">
        <f>IF(AND(NOT(BA93),AND(BA$4:BA92)),TRUE,BA93)</f>
        <v>0</v>
      </c>
      <c r="BF93" s="102" t="e">
        <f>IF(AND(NOT(ISBLANK(Jumpoverwrite12)),AND(NOT(BE93),AND(BE$4:BE92))),($J93*$G93-LN(1+Jumpoverwrite12*BG$2))/$G93,_xll.qlInterpolationInterpolate(BE$3,$F93,TRUE))</f>
        <v>#NUM!</v>
      </c>
      <c r="BG93" s="107" t="str">
        <f>IF(AND(NOT(BE93),AND(BE$4:BE92)),MIN(EXP((BF93-$J93)*$G93),1),"")</f>
        <v/>
      </c>
      <c r="BI93" s="106" t="b">
        <f t="shared" si="6"/>
        <v>0</v>
      </c>
      <c r="BJ93" s="102" t="e">
        <f>IF(AND(NOT(ISBLANK(jumpoverwrite13)),AND(NOT(BI93),AND(BI$4:BI92))),($J93*$G93-LN(1+jumpoverwrite13*BK$2))/$G93,_xll.qlInterpolationInterpolate(BI$3,$F93,TRUE))</f>
        <v>#NUM!</v>
      </c>
      <c r="BK93" s="107" t="str">
        <f>IF(AND(NOT(BI93),AND(BI$4:BI92)),MIN(EXP((BJ93-$J93)*$G93),1),"")</f>
        <v/>
      </c>
    </row>
    <row r="94" spans="1:63" x14ac:dyDescent="0.2">
      <c r="A94" s="94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0" t="e">
        <f t="shared" si="4"/>
        <v>#N/A</v>
      </c>
      <c r="G94" s="121" t="e">
        <f>_xll.qlDayCounterYearFraction(DayCounter,D93,D94)</f>
        <v>#NUM!</v>
      </c>
      <c r="I94" s="138" t="b">
        <f t="shared" si="7"/>
        <v>0</v>
      </c>
      <c r="J94" s="137" t="e">
        <v>#N/A</v>
      </c>
      <c r="K94" s="111" t="e">
        <f t="shared" si="8"/>
        <v>#VALUE!</v>
      </c>
      <c r="L94" s="100"/>
      <c r="M94" s="106" t="b">
        <f>IF(AND(NOT(I94),AND(I$4:I93)),TRUE,I94)</f>
        <v>0</v>
      </c>
      <c r="N94" s="102" t="e">
        <f>IF(AND(NOT(ISBLANK(Jumpoverwrite1)),AND(NOT(M94),AND(M$4:M93))),($J94*$G94-LN(1+Jumpoverwrite1*O$2))/$G94,_xll.qlInterpolationInterpolate(M$3,$F94,TRUE))</f>
        <v>#NUM!</v>
      </c>
      <c r="O94" s="107" t="str">
        <f>IF(AND(NOT(M94),AND(M$4:M93)),MIN(EXP((N94-$J94)*$G94),1),"")</f>
        <v/>
      </c>
      <c r="P94" s="109"/>
      <c r="Q94" s="106" t="b">
        <f>IF(AND(NOT(M94),AND(M$4:M93)),TRUE,M94)</f>
        <v>0</v>
      </c>
      <c r="R94" s="102" t="e">
        <f>IF(AND(NOT(ISBLANK(Jumpoverwrite2)),AND(NOT(Q94),AND(Q$4:Q93))),($J94*$G94-LN(1+Jumpoverwrite2*S$2))/$G94,_xll.qlInterpolationInterpolate(Q$3,$F94,TRUE))</f>
        <v>#NUM!</v>
      </c>
      <c r="S94" s="107" t="str">
        <f>IF(AND(NOT(Q94),AND(Q$4:Q93)),MIN(EXP((R94-$J94)*$G94),1),"")</f>
        <v/>
      </c>
      <c r="T94" s="109"/>
      <c r="U94" s="106" t="b">
        <f>IF(AND(NOT(Q94),AND(Q$4:Q93)),TRUE,Q94)</f>
        <v>0</v>
      </c>
      <c r="V94" s="102" t="e">
        <f>IF(AND(NOT(ISBLANK(Jumpoverwrite3)),AND(NOT(U94),AND(U$4:U93))),($J94*$G94-LN(1+Jumpoverwrite3*W$2))/$G94,_xll.qlInterpolationInterpolate(U$3,$F94,TRUE))</f>
        <v>#NUM!</v>
      </c>
      <c r="W94" s="107" t="str">
        <f>IF(AND(NOT(U94),AND(U$4:U93)),MIN(EXP((V94-$J94)*$G94),1),"")</f>
        <v/>
      </c>
      <c r="X94" s="109"/>
      <c r="Y94" s="106" t="b">
        <f>IF(AND(NOT(U94),AND(U$4:U93)),TRUE,U94)</f>
        <v>0</v>
      </c>
      <c r="Z94" s="102" t="e">
        <f>IF(AND(NOT(ISBLANK(Jumpoverwrite4)),AND(NOT(Y94),AND(Y$4:Y93))),($J94*$G94-LN(1+Jumpoverwrite4*AA$2))/$G94,_xll.qlInterpolationInterpolate(Y$3,$F94,TRUE))</f>
        <v>#NUM!</v>
      </c>
      <c r="AA94" s="107" t="str">
        <f>IF(AND(NOT(Y94),AND(Y$4:Y93)),MIN(EXP((Z94-$J94)*$G94),1),"")</f>
        <v/>
      </c>
      <c r="AB94" s="109"/>
      <c r="AC94" s="106" t="b">
        <f>IF(AND(NOT(Y94),AND(Y$4:Y93)),TRUE,Y94)</f>
        <v>0</v>
      </c>
      <c r="AD94" s="102" t="e">
        <f>IF(AND(NOT(ISBLANK(Jumpoverwrite5)),AND(NOT(AC94),AND(AC$4:AC93))),($J94*$G94-LN(1+Jumpoverwrite5*AE$2))/$G94,_xll.qlInterpolationInterpolate(AC$3,$F94,TRUE))</f>
        <v>#NUM!</v>
      </c>
      <c r="AE94" s="107" t="str">
        <f>IF(AND(NOT(AC94),AND(AC$4:AC93)),MIN(EXP((AD94-$J94)*$G94),1),"")</f>
        <v/>
      </c>
      <c r="AF94" s="109"/>
      <c r="AG94" s="106" t="b">
        <f>IF(AND(NOT(AC94),AND(AC$4:AC93)),TRUE,AC94)</f>
        <v>0</v>
      </c>
      <c r="AH94" s="102" t="e">
        <f>IF(AND(NOT(ISBLANK(Jumpoverwrite6)),AND(NOT(AG94),AND(AG$4:AG93))),($J94*$G94-LN(1+Jumpoverwrite6*AI$2))/$G94,_xll.qlInterpolationInterpolate(AG$3,$F94,TRUE))</f>
        <v>#NUM!</v>
      </c>
      <c r="AI94" s="107" t="str">
        <f>IF(AND(NOT(AG94),AND(AG$4:AG93)),MIN(EXP((AH94-$J94)*$G94),1),"")</f>
        <v/>
      </c>
      <c r="AJ94" s="109"/>
      <c r="AK94" s="106" t="b">
        <f>IF(AND(NOT(AG94),AND(AG$4:AG93)),TRUE,AG94)</f>
        <v>0</v>
      </c>
      <c r="AL94" s="102" t="e">
        <f>IF(AND(NOT(ISBLANK(Jumpoverwrite7)),AND(NOT(AK94),AND(AK$4:AK93))),($J94*$G94-LN(1+Jumpoverwrite7*AM$2))/$G94,_xll.qlInterpolationInterpolate(AK$3,$F94,TRUE))</f>
        <v>#NUM!</v>
      </c>
      <c r="AM94" s="107" t="str">
        <f>IF(AND(NOT(AK94),AND(AK$4:AK93)),MIN(EXP((AL94-$J94)*$G94),1),"")</f>
        <v/>
      </c>
      <c r="AO94" s="106" t="b">
        <f>IF(AND(NOT(AK94),AND(AK$4:AK93)),TRUE,AK94)</f>
        <v>0</v>
      </c>
      <c r="AP94" s="102" t="e">
        <f>IF(AND(NOT(ISBLANK(Jumpoverwrite8)),AND(NOT(AO94),AND(AO$4:AO93))),($J94*$G94-LN(1+Jumpoverwrite8*AQ$2))/$G94,_xll.qlInterpolationInterpolate(AO$3,$F94,TRUE))</f>
        <v>#NUM!</v>
      </c>
      <c r="AQ94" s="107" t="str">
        <f>IF(AND(NOT(AO94),AND(AO$4:AO93)),MIN(EXP((AP94-$J94)*$G94),1),"")</f>
        <v/>
      </c>
      <c r="AS94" s="106" t="b">
        <f>IF(AND(NOT(AO94),AND(AO$4:AO93)),TRUE,AO94)</f>
        <v>0</v>
      </c>
      <c r="AT94" s="102" t="e">
        <f>IF(AND(NOT(ISBLANK(Jumpoverwrite9)),AND(NOT(AS94),AND(AS$4:AS93))),($J94*$G94-LN(1+Jumpoverwrite9*AU$2))/$G94,_xll.qlInterpolationInterpolate(AS$3,$F94,TRUE))</f>
        <v>#NUM!</v>
      </c>
      <c r="AU94" s="107" t="str">
        <f>IF(AND(NOT(AS94),AND(AS$4:AS93)),MIN(EXP((AT94-$J94)*$G94),1),"")</f>
        <v/>
      </c>
      <c r="AW94" s="106" t="b">
        <f>IF(AND(NOT(AS94),AND(AS$4:AS93)),TRUE,AS94)</f>
        <v>0</v>
      </c>
      <c r="AX94" s="102" t="e">
        <f>IF(AND(NOT(ISBLANK(Jumpoverwrite10)),AND(NOT(AW94),AND(AW$4:AW93))),($J94*$G94-LN(1+Jumpoverwrite10*AY$2))/$G94,_xll.qlInterpolationInterpolate(AW$3,$F94,TRUE))</f>
        <v>#NUM!</v>
      </c>
      <c r="AY94" s="107" t="str">
        <f>IF(AND(NOT(AW94),AND(AW$4:AW93)),MIN(EXP((AX94-$J94)*$G94),1),"")</f>
        <v/>
      </c>
      <c r="BA94" s="106" t="b">
        <f>IF(AND(NOT(AW94),AND(AW$4:AW93)),TRUE,AW94)</f>
        <v>0</v>
      </c>
      <c r="BB94" s="102" t="e">
        <f>IF(AND(NOT(ISBLANK(Jumpoverwrite11)),AND(NOT(BA94),AND(BA$4:BA93))),($J94*$G94-LN(1+Jumpoverwrite11*BC$2))/$G94,_xll.qlInterpolationInterpolate(BA$3,$F94,TRUE))</f>
        <v>#NUM!</v>
      </c>
      <c r="BC94" s="107" t="str">
        <f>IF(AND(NOT(BA94),AND(BA$4:BA93)),MIN(EXP((BB94-$J94)*$G94),1),"")</f>
        <v/>
      </c>
      <c r="BE94" s="106" t="b">
        <f>IF(AND(NOT(BA94),AND(BA$4:BA93)),TRUE,BA94)</f>
        <v>0</v>
      </c>
      <c r="BF94" s="102" t="e">
        <f>IF(AND(NOT(ISBLANK(Jumpoverwrite12)),AND(NOT(BE94),AND(BE$4:BE93))),($J94*$G94-LN(1+Jumpoverwrite12*BG$2))/$G94,_xll.qlInterpolationInterpolate(BE$3,$F94,TRUE))</f>
        <v>#NUM!</v>
      </c>
      <c r="BG94" s="107" t="str">
        <f>IF(AND(NOT(BE94),AND(BE$4:BE93)),MIN(EXP((BF94-$J94)*$G94),1),"")</f>
        <v/>
      </c>
      <c r="BI94" s="106" t="b">
        <f t="shared" si="6"/>
        <v>0</v>
      </c>
      <c r="BJ94" s="102" t="e">
        <f>IF(AND(NOT(ISBLANK(jumpoverwrite13)),AND(NOT(BI94),AND(BI$4:BI93))),($J94*$G94-LN(1+jumpoverwrite13*BK$2))/$G94,_xll.qlInterpolationInterpolate(BI$3,$F94,TRUE))</f>
        <v>#NUM!</v>
      </c>
      <c r="BK94" s="107" t="str">
        <f>IF(AND(NOT(BI94),AND(BI$4:BI93)),MIN(EXP((BJ94-$J94)*$G94),1),"")</f>
        <v/>
      </c>
    </row>
    <row r="95" spans="1:63" x14ac:dyDescent="0.2">
      <c r="A95" s="94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0" t="e">
        <f t="shared" ref="F95:F129" si="9">IF(ISERROR(D95),NA(),(D95-D94)/2+D94)</f>
        <v>#N/A</v>
      </c>
      <c r="G95" s="121" t="e">
        <f>_xll.qlDayCounterYearFraction(DayCounter,D94,D95)</f>
        <v>#NUM!</v>
      </c>
      <c r="I95" s="138" t="b">
        <f t="shared" si="7"/>
        <v>0</v>
      </c>
      <c r="J95" s="137" t="e">
        <v>#N/A</v>
      </c>
      <c r="K95" s="111" t="e">
        <f t="shared" si="8"/>
        <v>#VALUE!</v>
      </c>
      <c r="L95" s="100"/>
      <c r="M95" s="106" t="b">
        <f>IF(AND(NOT(I95),AND(I$4:I94)),TRUE,I95)</f>
        <v>0</v>
      </c>
      <c r="N95" s="102" t="e">
        <f>IF(AND(NOT(ISBLANK(Jumpoverwrite1)),AND(NOT(M95),AND(M$4:M94))),($J95*$G95-LN(1+Jumpoverwrite1*O$2))/$G95,_xll.qlInterpolationInterpolate(M$3,$F95,TRUE))</f>
        <v>#NUM!</v>
      </c>
      <c r="O95" s="107" t="str">
        <f>IF(AND(NOT(M95),AND(M$4:M94)),MIN(EXP((N95-$J95)*$G95),1),"")</f>
        <v/>
      </c>
      <c r="P95" s="109"/>
      <c r="Q95" s="106" t="b">
        <f>IF(AND(NOT(M95),AND(M$4:M94)),TRUE,M95)</f>
        <v>0</v>
      </c>
      <c r="R95" s="102" t="e">
        <f>IF(AND(NOT(ISBLANK(Jumpoverwrite2)),AND(NOT(Q95),AND(Q$4:Q94))),($J95*$G95-LN(1+Jumpoverwrite2*S$2))/$G95,_xll.qlInterpolationInterpolate(Q$3,$F95,TRUE))</f>
        <v>#NUM!</v>
      </c>
      <c r="S95" s="107" t="str">
        <f>IF(AND(NOT(Q95),AND(Q$4:Q94)),MIN(EXP((R95-$J95)*$G95),1),"")</f>
        <v/>
      </c>
      <c r="T95" s="109"/>
      <c r="U95" s="106" t="b">
        <f>IF(AND(NOT(Q95),AND(Q$4:Q94)),TRUE,Q95)</f>
        <v>0</v>
      </c>
      <c r="V95" s="102" t="e">
        <f>IF(AND(NOT(ISBLANK(Jumpoverwrite3)),AND(NOT(U95),AND(U$4:U94))),($J95*$G95-LN(1+Jumpoverwrite3*W$2))/$G95,_xll.qlInterpolationInterpolate(U$3,$F95,TRUE))</f>
        <v>#NUM!</v>
      </c>
      <c r="W95" s="107" t="str">
        <f>IF(AND(NOT(U95),AND(U$4:U94)),MIN(EXP((V95-$J95)*$G95),1),"")</f>
        <v/>
      </c>
      <c r="X95" s="109"/>
      <c r="Y95" s="106" t="b">
        <f>IF(AND(NOT(U95),AND(U$4:U94)),TRUE,U95)</f>
        <v>0</v>
      </c>
      <c r="Z95" s="102" t="e">
        <f>IF(AND(NOT(ISBLANK(Jumpoverwrite4)),AND(NOT(Y95),AND(Y$4:Y94))),($J95*$G95-LN(1+Jumpoverwrite4*AA$2))/$G95,_xll.qlInterpolationInterpolate(Y$3,$F95,TRUE))</f>
        <v>#NUM!</v>
      </c>
      <c r="AA95" s="107" t="str">
        <f>IF(AND(NOT(Y95),AND(Y$4:Y94)),MIN(EXP((Z95-$J95)*$G95),1),"")</f>
        <v/>
      </c>
      <c r="AB95" s="109"/>
      <c r="AC95" s="106" t="b">
        <f>IF(AND(NOT(Y95),AND(Y$4:Y94)),TRUE,Y95)</f>
        <v>0</v>
      </c>
      <c r="AD95" s="102" t="e">
        <f>IF(AND(NOT(ISBLANK(Jumpoverwrite5)),AND(NOT(AC95),AND(AC$4:AC94))),($J95*$G95-LN(1+Jumpoverwrite5*AE$2))/$G95,_xll.qlInterpolationInterpolate(AC$3,$F95,TRUE))</f>
        <v>#NUM!</v>
      </c>
      <c r="AE95" s="107" t="str">
        <f>IF(AND(NOT(AC95),AND(AC$4:AC94)),MIN(EXP((AD95-$J95)*$G95),1),"")</f>
        <v/>
      </c>
      <c r="AF95" s="109"/>
      <c r="AG95" s="106" t="b">
        <f>IF(AND(NOT(AC95),AND(AC$4:AC94)),TRUE,AC95)</f>
        <v>0</v>
      </c>
      <c r="AH95" s="102" t="e">
        <f>IF(AND(NOT(ISBLANK(Jumpoverwrite6)),AND(NOT(AG95),AND(AG$4:AG94))),($J95*$G95-LN(1+Jumpoverwrite6*AI$2))/$G95,_xll.qlInterpolationInterpolate(AG$3,$F95,TRUE))</f>
        <v>#NUM!</v>
      </c>
      <c r="AI95" s="107" t="str">
        <f>IF(AND(NOT(AG95),AND(AG$4:AG94)),MIN(EXP((AH95-$J95)*$G95),1),"")</f>
        <v/>
      </c>
      <c r="AJ95" s="109"/>
      <c r="AK95" s="106" t="b">
        <f>IF(AND(NOT(AG95),AND(AG$4:AG94)),TRUE,AG95)</f>
        <v>0</v>
      </c>
      <c r="AL95" s="102" t="e">
        <f>IF(AND(NOT(ISBLANK(Jumpoverwrite7)),AND(NOT(AK95),AND(AK$4:AK94))),($J95*$G95-LN(1+Jumpoverwrite7*AM$2))/$G95,_xll.qlInterpolationInterpolate(AK$3,$F95,TRUE))</f>
        <v>#NUM!</v>
      </c>
      <c r="AM95" s="107" t="str">
        <f>IF(AND(NOT(AK95),AND(AK$4:AK94)),MIN(EXP((AL95-$J95)*$G95),1),"")</f>
        <v/>
      </c>
      <c r="AO95" s="106" t="b">
        <f>IF(AND(NOT(AK95),AND(AK$4:AK94)),TRUE,AK95)</f>
        <v>0</v>
      </c>
      <c r="AP95" s="102" t="e">
        <f>IF(AND(NOT(ISBLANK(Jumpoverwrite8)),AND(NOT(AO95),AND(AO$4:AO94))),($J95*$G95-LN(1+Jumpoverwrite8*AQ$2))/$G95,_xll.qlInterpolationInterpolate(AO$3,$F95,TRUE))</f>
        <v>#NUM!</v>
      </c>
      <c r="AQ95" s="107" t="str">
        <f>IF(AND(NOT(AO95),AND(AO$4:AO94)),MIN(EXP((AP95-$J95)*$G95),1),"")</f>
        <v/>
      </c>
      <c r="AS95" s="106" t="b">
        <f>IF(AND(NOT(AO95),AND(AO$4:AO94)),TRUE,AO95)</f>
        <v>0</v>
      </c>
      <c r="AT95" s="102" t="e">
        <f>IF(AND(NOT(ISBLANK(Jumpoverwrite9)),AND(NOT(AS95),AND(AS$4:AS94))),($J95*$G95-LN(1+Jumpoverwrite9*AU$2))/$G95,_xll.qlInterpolationInterpolate(AS$3,$F95,TRUE))</f>
        <v>#NUM!</v>
      </c>
      <c r="AU95" s="107" t="str">
        <f>IF(AND(NOT(AS95),AND(AS$4:AS94)),MIN(EXP((AT95-$J95)*$G95),1),"")</f>
        <v/>
      </c>
      <c r="AW95" s="106" t="b">
        <f>IF(AND(NOT(AS95),AND(AS$4:AS94)),TRUE,AS95)</f>
        <v>0</v>
      </c>
      <c r="AX95" s="102" t="e">
        <f>IF(AND(NOT(ISBLANK(Jumpoverwrite10)),AND(NOT(AW95),AND(AW$4:AW94))),($J95*$G95-LN(1+Jumpoverwrite10*AY$2))/$G95,_xll.qlInterpolationInterpolate(AW$3,$F95,TRUE))</f>
        <v>#NUM!</v>
      </c>
      <c r="AY95" s="107" t="str">
        <f>IF(AND(NOT(AW95),AND(AW$4:AW94)),MIN(EXP((AX95-$J95)*$G95),1),"")</f>
        <v/>
      </c>
      <c r="BA95" s="106" t="b">
        <f>IF(AND(NOT(AW95),AND(AW$4:AW94)),TRUE,AW95)</f>
        <v>0</v>
      </c>
      <c r="BB95" s="102" t="e">
        <f>IF(AND(NOT(ISBLANK(Jumpoverwrite11)),AND(NOT(BA95),AND(BA$4:BA94))),($J95*$G95-LN(1+Jumpoverwrite11*BC$2))/$G95,_xll.qlInterpolationInterpolate(BA$3,$F95,TRUE))</f>
        <v>#NUM!</v>
      </c>
      <c r="BC95" s="107" t="str">
        <f>IF(AND(NOT(BA95),AND(BA$4:BA94)),MIN(EXP((BB95-$J95)*$G95),1),"")</f>
        <v/>
      </c>
      <c r="BE95" s="106" t="b">
        <f>IF(AND(NOT(BA95),AND(BA$4:BA94)),TRUE,BA95)</f>
        <v>0</v>
      </c>
      <c r="BF95" s="102" t="e">
        <f>IF(AND(NOT(ISBLANK(Jumpoverwrite12)),AND(NOT(BE95),AND(BE$4:BE94))),($J95*$G95-LN(1+Jumpoverwrite12*BG$2))/$G95,_xll.qlInterpolationInterpolate(BE$3,$F95,TRUE))</f>
        <v>#NUM!</v>
      </c>
      <c r="BG95" s="107" t="str">
        <f>IF(AND(NOT(BE95),AND(BE$4:BE94)),MIN(EXP((BF95-$J95)*$G95),1),"")</f>
        <v/>
      </c>
      <c r="BI95" s="106" t="b">
        <f t="shared" si="6"/>
        <v>0</v>
      </c>
      <c r="BJ95" s="102" t="e">
        <f>IF(AND(NOT(ISBLANK(jumpoverwrite13)),AND(NOT(BI95),AND(BI$4:BI94))),($J95*$G95-LN(1+jumpoverwrite13*BK$2))/$G95,_xll.qlInterpolationInterpolate(BI$3,$F95,TRUE))</f>
        <v>#NUM!</v>
      </c>
      <c r="BK95" s="107" t="str">
        <f>IF(AND(NOT(BI95),AND(BI$4:BI94)),MIN(EXP((BJ95-$J95)*$G95),1),"")</f>
        <v/>
      </c>
    </row>
    <row r="96" spans="1:63" x14ac:dyDescent="0.2">
      <c r="A96" s="94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0" t="e">
        <f t="shared" si="9"/>
        <v>#N/A</v>
      </c>
      <c r="G96" s="121" t="e">
        <f>_xll.qlDayCounterYearFraction(DayCounter,D95,D96)</f>
        <v>#NUM!</v>
      </c>
      <c r="I96" s="138" t="b">
        <f t="shared" si="7"/>
        <v>0</v>
      </c>
      <c r="J96" s="137" t="e">
        <v>#N/A</v>
      </c>
      <c r="K96" s="111" t="e">
        <f t="shared" si="8"/>
        <v>#VALUE!</v>
      </c>
      <c r="L96" s="100"/>
      <c r="M96" s="106" t="b">
        <f>IF(AND(NOT(I96),AND(I$4:I95)),TRUE,I96)</f>
        <v>0</v>
      </c>
      <c r="N96" s="102" t="e">
        <f>IF(AND(NOT(ISBLANK(Jumpoverwrite1)),AND(NOT(M96),AND(M$4:M95))),($J96*$G96-LN(1+Jumpoverwrite1*O$2))/$G96,_xll.qlInterpolationInterpolate(M$3,$F96,TRUE))</f>
        <v>#NUM!</v>
      </c>
      <c r="O96" s="107" t="str">
        <f>IF(AND(NOT(M96),AND(M$4:M95)),MIN(EXP((N96-$J96)*$G96),1),"")</f>
        <v/>
      </c>
      <c r="P96" s="109"/>
      <c r="Q96" s="106" t="b">
        <f>IF(AND(NOT(M96),AND(M$4:M95)),TRUE,M96)</f>
        <v>0</v>
      </c>
      <c r="R96" s="102" t="e">
        <f>IF(AND(NOT(ISBLANK(Jumpoverwrite2)),AND(NOT(Q96),AND(Q$4:Q95))),($J96*$G96-LN(1+Jumpoverwrite2*S$2))/$G96,_xll.qlInterpolationInterpolate(Q$3,$F96,TRUE))</f>
        <v>#NUM!</v>
      </c>
      <c r="S96" s="107" t="str">
        <f>IF(AND(NOT(Q96),AND(Q$4:Q95)),MIN(EXP((R96-$J96)*$G96),1),"")</f>
        <v/>
      </c>
      <c r="T96" s="109"/>
      <c r="U96" s="106" t="b">
        <f>IF(AND(NOT(Q96),AND(Q$4:Q95)),TRUE,Q96)</f>
        <v>0</v>
      </c>
      <c r="V96" s="102" t="e">
        <f>IF(AND(NOT(ISBLANK(Jumpoverwrite3)),AND(NOT(U96),AND(U$4:U95))),($J96*$G96-LN(1+Jumpoverwrite3*W$2))/$G96,_xll.qlInterpolationInterpolate(U$3,$F96,TRUE))</f>
        <v>#NUM!</v>
      </c>
      <c r="W96" s="107" t="str">
        <f>IF(AND(NOT(U96),AND(U$4:U95)),MIN(EXP((V96-$J96)*$G96),1),"")</f>
        <v/>
      </c>
      <c r="X96" s="109"/>
      <c r="Y96" s="106" t="b">
        <f>IF(AND(NOT(U96),AND(U$4:U95)),TRUE,U96)</f>
        <v>0</v>
      </c>
      <c r="Z96" s="102" t="e">
        <f>IF(AND(NOT(ISBLANK(Jumpoverwrite4)),AND(NOT(Y96),AND(Y$4:Y95))),($J96*$G96-LN(1+Jumpoverwrite4*AA$2))/$G96,_xll.qlInterpolationInterpolate(Y$3,$F96,TRUE))</f>
        <v>#NUM!</v>
      </c>
      <c r="AA96" s="107" t="str">
        <f>IF(AND(NOT(Y96),AND(Y$4:Y95)),MIN(EXP((Z96-$J96)*$G96),1),"")</f>
        <v/>
      </c>
      <c r="AB96" s="109"/>
      <c r="AC96" s="106" t="b">
        <f>IF(AND(NOT(Y96),AND(Y$4:Y95)),TRUE,Y96)</f>
        <v>0</v>
      </c>
      <c r="AD96" s="102" t="e">
        <f>IF(AND(NOT(ISBLANK(Jumpoverwrite5)),AND(NOT(AC96),AND(AC$4:AC95))),($J96*$G96-LN(1+Jumpoverwrite5*AE$2))/$G96,_xll.qlInterpolationInterpolate(AC$3,$F96,TRUE))</f>
        <v>#NUM!</v>
      </c>
      <c r="AE96" s="107" t="str">
        <f>IF(AND(NOT(AC96),AND(AC$4:AC95)),MIN(EXP((AD96-$J96)*$G96),1),"")</f>
        <v/>
      </c>
      <c r="AF96" s="109"/>
      <c r="AG96" s="106" t="b">
        <f>IF(AND(NOT(AC96),AND(AC$4:AC95)),TRUE,AC96)</f>
        <v>0</v>
      </c>
      <c r="AH96" s="102" t="e">
        <f>IF(AND(NOT(ISBLANK(Jumpoverwrite6)),AND(NOT(AG96),AND(AG$4:AG95))),($J96*$G96-LN(1+Jumpoverwrite6*AI$2))/$G96,_xll.qlInterpolationInterpolate(AG$3,$F96,TRUE))</f>
        <v>#NUM!</v>
      </c>
      <c r="AI96" s="107" t="str">
        <f>IF(AND(NOT(AG96),AND(AG$4:AG95)),MIN(EXP((AH96-$J96)*$G96),1),"")</f>
        <v/>
      </c>
      <c r="AJ96" s="109"/>
      <c r="AK96" s="106" t="b">
        <f>IF(AND(NOT(AG96),AND(AG$4:AG95)),TRUE,AG96)</f>
        <v>0</v>
      </c>
      <c r="AL96" s="102" t="e">
        <f>IF(AND(NOT(ISBLANK(Jumpoverwrite7)),AND(NOT(AK96),AND(AK$4:AK95))),($J96*$G96-LN(1+Jumpoverwrite7*AM$2))/$G96,_xll.qlInterpolationInterpolate(AK$3,$F96,TRUE))</f>
        <v>#NUM!</v>
      </c>
      <c r="AM96" s="107" t="str">
        <f>IF(AND(NOT(AK96),AND(AK$4:AK95)),MIN(EXP((AL96-$J96)*$G96),1),"")</f>
        <v/>
      </c>
      <c r="AO96" s="106" t="b">
        <f>IF(AND(NOT(AK96),AND(AK$4:AK95)),TRUE,AK96)</f>
        <v>0</v>
      </c>
      <c r="AP96" s="102" t="e">
        <f>IF(AND(NOT(ISBLANK(Jumpoverwrite8)),AND(NOT(AO96),AND(AO$4:AO95))),($J96*$G96-LN(1+Jumpoverwrite8*AQ$2))/$G96,_xll.qlInterpolationInterpolate(AO$3,$F96,TRUE))</f>
        <v>#NUM!</v>
      </c>
      <c r="AQ96" s="107" t="str">
        <f>IF(AND(NOT(AO96),AND(AO$4:AO95)),MIN(EXP((AP96-$J96)*$G96),1),"")</f>
        <v/>
      </c>
      <c r="AS96" s="106" t="b">
        <f>IF(AND(NOT(AO96),AND(AO$4:AO95)),TRUE,AO96)</f>
        <v>0</v>
      </c>
      <c r="AT96" s="102" t="e">
        <f>IF(AND(NOT(ISBLANK(Jumpoverwrite9)),AND(NOT(AS96),AND(AS$4:AS95))),($J96*$G96-LN(1+Jumpoverwrite9*AU$2))/$G96,_xll.qlInterpolationInterpolate(AS$3,$F96,TRUE))</f>
        <v>#NUM!</v>
      </c>
      <c r="AU96" s="107" t="str">
        <f>IF(AND(NOT(AS96),AND(AS$4:AS95)),MIN(EXP((AT96-$J96)*$G96),1),"")</f>
        <v/>
      </c>
      <c r="AW96" s="106" t="b">
        <f>IF(AND(NOT(AS96),AND(AS$4:AS95)),TRUE,AS96)</f>
        <v>0</v>
      </c>
      <c r="AX96" s="102" t="e">
        <f>IF(AND(NOT(ISBLANK(Jumpoverwrite10)),AND(NOT(AW96),AND(AW$4:AW95))),($J96*$G96-LN(1+Jumpoverwrite10*AY$2))/$G96,_xll.qlInterpolationInterpolate(AW$3,$F96,TRUE))</f>
        <v>#NUM!</v>
      </c>
      <c r="AY96" s="107" t="str">
        <f>IF(AND(NOT(AW96),AND(AW$4:AW95)),MIN(EXP((AX96-$J96)*$G96),1),"")</f>
        <v/>
      </c>
      <c r="BA96" s="106" t="b">
        <f>IF(AND(NOT(AW96),AND(AW$4:AW95)),TRUE,AW96)</f>
        <v>0</v>
      </c>
      <c r="BB96" s="102" t="e">
        <f>IF(AND(NOT(ISBLANK(Jumpoverwrite11)),AND(NOT(BA96),AND(BA$4:BA95))),($J96*$G96-LN(1+Jumpoverwrite11*BC$2))/$G96,_xll.qlInterpolationInterpolate(BA$3,$F96,TRUE))</f>
        <v>#NUM!</v>
      </c>
      <c r="BC96" s="107" t="str">
        <f>IF(AND(NOT(BA96),AND(BA$4:BA95)),MIN(EXP((BB96-$J96)*$G96),1),"")</f>
        <v/>
      </c>
      <c r="BE96" s="106" t="b">
        <f>IF(AND(NOT(BA96),AND(BA$4:BA95)),TRUE,BA96)</f>
        <v>0</v>
      </c>
      <c r="BF96" s="102" t="e">
        <f>IF(AND(NOT(ISBLANK(Jumpoverwrite12)),AND(NOT(BE96),AND(BE$4:BE95))),($J96*$G96-LN(1+Jumpoverwrite12*BG$2))/$G96,_xll.qlInterpolationInterpolate(BE$3,$F96,TRUE))</f>
        <v>#NUM!</v>
      </c>
      <c r="BG96" s="107" t="str">
        <f>IF(AND(NOT(BE96),AND(BE$4:BE95)),MIN(EXP((BF96-$J96)*$G96),1),"")</f>
        <v/>
      </c>
      <c r="BI96" s="106" t="b">
        <f t="shared" si="6"/>
        <v>0</v>
      </c>
      <c r="BJ96" s="102" t="e">
        <f>IF(AND(NOT(ISBLANK(jumpoverwrite13)),AND(NOT(BI96),AND(BI$4:BI95))),($J96*$G96-LN(1+jumpoverwrite13*BK$2))/$G96,_xll.qlInterpolationInterpolate(BI$3,$F96,TRUE))</f>
        <v>#NUM!</v>
      </c>
      <c r="BK96" s="107" t="str">
        <f>IF(AND(NOT(BI96),AND(BI$4:BI95)),MIN(EXP((BJ96-$J96)*$G96),1),"")</f>
        <v/>
      </c>
    </row>
    <row r="97" spans="1:63" x14ac:dyDescent="0.2">
      <c r="A97" s="94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0" t="e">
        <f t="shared" si="9"/>
        <v>#N/A</v>
      </c>
      <c r="G97" s="121" t="e">
        <f>_xll.qlDayCounterYearFraction(DayCounter,D96,D97)</f>
        <v>#NUM!</v>
      </c>
      <c r="I97" s="138" t="b">
        <f t="shared" si="7"/>
        <v>0</v>
      </c>
      <c r="J97" s="137" t="e">
        <v>#N/A</v>
      </c>
      <c r="K97" s="111" t="e">
        <f t="shared" si="8"/>
        <v>#VALUE!</v>
      </c>
      <c r="L97" s="100"/>
      <c r="M97" s="106" t="b">
        <f>IF(AND(NOT(I97),AND(I$4:I96)),TRUE,I97)</f>
        <v>0</v>
      </c>
      <c r="N97" s="102" t="e">
        <f>IF(AND(NOT(ISBLANK(Jumpoverwrite1)),AND(NOT(M97),AND(M$4:M96))),($J97*$G97-LN(1+Jumpoverwrite1*O$2))/$G97,_xll.qlInterpolationInterpolate(M$3,$F97,TRUE))</f>
        <v>#NUM!</v>
      </c>
      <c r="O97" s="107" t="str">
        <f>IF(AND(NOT(M97),AND(M$4:M96)),MIN(EXP((N97-$J97)*$G97),1),"")</f>
        <v/>
      </c>
      <c r="P97" s="109"/>
      <c r="Q97" s="106" t="b">
        <f>IF(AND(NOT(M97),AND(M$4:M96)),TRUE,M97)</f>
        <v>0</v>
      </c>
      <c r="R97" s="102" t="e">
        <f>IF(AND(NOT(ISBLANK(Jumpoverwrite2)),AND(NOT(Q97),AND(Q$4:Q96))),($J97*$G97-LN(1+Jumpoverwrite2*S$2))/$G97,_xll.qlInterpolationInterpolate(Q$3,$F97,TRUE))</f>
        <v>#NUM!</v>
      </c>
      <c r="S97" s="107" t="str">
        <f>IF(AND(NOT(Q97),AND(Q$4:Q96)),MIN(EXP((R97-$J97)*$G97),1),"")</f>
        <v/>
      </c>
      <c r="T97" s="109"/>
      <c r="U97" s="106" t="b">
        <f>IF(AND(NOT(Q97),AND(Q$4:Q96)),TRUE,Q97)</f>
        <v>0</v>
      </c>
      <c r="V97" s="102" t="e">
        <f>IF(AND(NOT(ISBLANK(Jumpoverwrite3)),AND(NOT(U97),AND(U$4:U96))),($J97*$G97-LN(1+Jumpoverwrite3*W$2))/$G97,_xll.qlInterpolationInterpolate(U$3,$F97,TRUE))</f>
        <v>#NUM!</v>
      </c>
      <c r="W97" s="107" t="str">
        <f>IF(AND(NOT(U97),AND(U$4:U96)),MIN(EXP((V97-$J97)*$G97),1),"")</f>
        <v/>
      </c>
      <c r="X97" s="109"/>
      <c r="Y97" s="106" t="b">
        <f>IF(AND(NOT(U97),AND(U$4:U96)),TRUE,U97)</f>
        <v>0</v>
      </c>
      <c r="Z97" s="102" t="e">
        <f>IF(AND(NOT(ISBLANK(Jumpoverwrite4)),AND(NOT(Y97),AND(Y$4:Y96))),($J97*$G97-LN(1+Jumpoverwrite4*AA$2))/$G97,_xll.qlInterpolationInterpolate(Y$3,$F97,TRUE))</f>
        <v>#NUM!</v>
      </c>
      <c r="AA97" s="107" t="str">
        <f>IF(AND(NOT(Y97),AND(Y$4:Y96)),MIN(EXP((Z97-$J97)*$G97),1),"")</f>
        <v/>
      </c>
      <c r="AB97" s="109"/>
      <c r="AC97" s="106" t="b">
        <f>IF(AND(NOT(Y97),AND(Y$4:Y96)),TRUE,Y97)</f>
        <v>0</v>
      </c>
      <c r="AD97" s="102" t="e">
        <f>IF(AND(NOT(ISBLANK(Jumpoverwrite5)),AND(NOT(AC97),AND(AC$4:AC96))),($J97*$G97-LN(1+Jumpoverwrite5*AE$2))/$G97,_xll.qlInterpolationInterpolate(AC$3,$F97,TRUE))</f>
        <v>#NUM!</v>
      </c>
      <c r="AE97" s="107" t="str">
        <f>IF(AND(NOT(AC97),AND(AC$4:AC96)),MIN(EXP((AD97-$J97)*$G97),1),"")</f>
        <v/>
      </c>
      <c r="AF97" s="109"/>
      <c r="AG97" s="106" t="b">
        <f>IF(AND(NOT(AC97),AND(AC$4:AC96)),TRUE,AC97)</f>
        <v>0</v>
      </c>
      <c r="AH97" s="102" t="e">
        <f>IF(AND(NOT(ISBLANK(Jumpoverwrite6)),AND(NOT(AG97),AND(AG$4:AG96))),($J97*$G97-LN(1+Jumpoverwrite6*AI$2))/$G97,_xll.qlInterpolationInterpolate(AG$3,$F97,TRUE))</f>
        <v>#NUM!</v>
      </c>
      <c r="AI97" s="107" t="str">
        <f>IF(AND(NOT(AG97),AND(AG$4:AG96)),MIN(EXP((AH97-$J97)*$G97),1),"")</f>
        <v/>
      </c>
      <c r="AJ97" s="109"/>
      <c r="AK97" s="106" t="b">
        <f>IF(AND(NOT(AG97),AND(AG$4:AG96)),TRUE,AG97)</f>
        <v>0</v>
      </c>
      <c r="AL97" s="102" t="e">
        <f>IF(AND(NOT(ISBLANK(Jumpoverwrite7)),AND(NOT(AK97),AND(AK$4:AK96))),($J97*$G97-LN(1+Jumpoverwrite7*AM$2))/$G97,_xll.qlInterpolationInterpolate(AK$3,$F97,TRUE))</f>
        <v>#NUM!</v>
      </c>
      <c r="AM97" s="107" t="str">
        <f>IF(AND(NOT(AK97),AND(AK$4:AK96)),MIN(EXP((AL97-$J97)*$G97),1),"")</f>
        <v/>
      </c>
      <c r="AO97" s="106" t="b">
        <f>IF(AND(NOT(AK97),AND(AK$4:AK96)),TRUE,AK97)</f>
        <v>0</v>
      </c>
      <c r="AP97" s="102" t="e">
        <f>IF(AND(NOT(ISBLANK(Jumpoverwrite8)),AND(NOT(AO97),AND(AO$4:AO96))),($J97*$G97-LN(1+Jumpoverwrite8*AQ$2))/$G97,_xll.qlInterpolationInterpolate(AO$3,$F97,TRUE))</f>
        <v>#NUM!</v>
      </c>
      <c r="AQ97" s="107" t="str">
        <f>IF(AND(NOT(AO97),AND(AO$4:AO96)),MIN(EXP((AP97-$J97)*$G97),1),"")</f>
        <v/>
      </c>
      <c r="AS97" s="106" t="b">
        <f>IF(AND(NOT(AO97),AND(AO$4:AO96)),TRUE,AO97)</f>
        <v>0</v>
      </c>
      <c r="AT97" s="102" t="e">
        <f>IF(AND(NOT(ISBLANK(Jumpoverwrite9)),AND(NOT(AS97),AND(AS$4:AS96))),($J97*$G97-LN(1+Jumpoverwrite9*AU$2))/$G97,_xll.qlInterpolationInterpolate(AS$3,$F97,TRUE))</f>
        <v>#NUM!</v>
      </c>
      <c r="AU97" s="107" t="str">
        <f>IF(AND(NOT(AS97),AND(AS$4:AS96)),MIN(EXP((AT97-$J97)*$G97),1),"")</f>
        <v/>
      </c>
      <c r="AW97" s="106" t="b">
        <f>IF(AND(NOT(AS97),AND(AS$4:AS96)),TRUE,AS97)</f>
        <v>0</v>
      </c>
      <c r="AX97" s="102" t="e">
        <f>IF(AND(NOT(ISBLANK(Jumpoverwrite10)),AND(NOT(AW97),AND(AW$4:AW96))),($J97*$G97-LN(1+Jumpoverwrite10*AY$2))/$G97,_xll.qlInterpolationInterpolate(AW$3,$F97,TRUE))</f>
        <v>#NUM!</v>
      </c>
      <c r="AY97" s="107" t="str">
        <f>IF(AND(NOT(AW97),AND(AW$4:AW96)),MIN(EXP((AX97-$J97)*$G97),1),"")</f>
        <v/>
      </c>
      <c r="BA97" s="106" t="b">
        <f>IF(AND(NOT(AW97),AND(AW$4:AW96)),TRUE,AW97)</f>
        <v>0</v>
      </c>
      <c r="BB97" s="102" t="e">
        <f>IF(AND(NOT(ISBLANK(Jumpoverwrite11)),AND(NOT(BA97),AND(BA$4:BA96))),($J97*$G97-LN(1+Jumpoverwrite11*BC$2))/$G97,_xll.qlInterpolationInterpolate(BA$3,$F97,TRUE))</f>
        <v>#NUM!</v>
      </c>
      <c r="BC97" s="107" t="str">
        <f>IF(AND(NOT(BA97),AND(BA$4:BA96)),MIN(EXP((BB97-$J97)*$G97),1),"")</f>
        <v/>
      </c>
      <c r="BE97" s="106" t="b">
        <f>IF(AND(NOT(BA97),AND(BA$4:BA96)),TRUE,BA97)</f>
        <v>0</v>
      </c>
      <c r="BF97" s="102" t="e">
        <f>IF(AND(NOT(ISBLANK(Jumpoverwrite12)),AND(NOT(BE97),AND(BE$4:BE96))),($J97*$G97-LN(1+Jumpoverwrite12*BG$2))/$G97,_xll.qlInterpolationInterpolate(BE$3,$F97,TRUE))</f>
        <v>#NUM!</v>
      </c>
      <c r="BG97" s="107" t="str">
        <f>IF(AND(NOT(BE97),AND(BE$4:BE96)),MIN(EXP((BF97-$J97)*$G97),1),"")</f>
        <v/>
      </c>
      <c r="BI97" s="106" t="b">
        <f t="shared" si="6"/>
        <v>0</v>
      </c>
      <c r="BJ97" s="102" t="e">
        <f>IF(AND(NOT(ISBLANK(jumpoverwrite13)),AND(NOT(BI97),AND(BI$4:BI96))),($J97*$G97-LN(1+jumpoverwrite13*BK$2))/$G97,_xll.qlInterpolationInterpolate(BI$3,$F97,TRUE))</f>
        <v>#NUM!</v>
      </c>
      <c r="BK97" s="107" t="str">
        <f>IF(AND(NOT(BI97),AND(BI$4:BI96)),MIN(EXP((BJ97-$J97)*$G97),1),"")</f>
        <v/>
      </c>
    </row>
    <row r="98" spans="1:63" x14ac:dyDescent="0.2">
      <c r="A98" s="94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0" t="e">
        <f t="shared" si="9"/>
        <v>#N/A</v>
      </c>
      <c r="G98" s="121" t="e">
        <f>_xll.qlDayCounterYearFraction(DayCounter,D97,D98)</f>
        <v>#NUM!</v>
      </c>
      <c r="I98" s="138" t="b">
        <f t="shared" si="7"/>
        <v>0</v>
      </c>
      <c r="J98" s="137" t="e">
        <v>#N/A</v>
      </c>
      <c r="K98" s="111" t="e">
        <f t="shared" si="8"/>
        <v>#VALUE!</v>
      </c>
      <c r="L98" s="100"/>
      <c r="M98" s="106" t="b">
        <f>IF(AND(NOT(I98),AND(I$4:I97)),TRUE,I98)</f>
        <v>0</v>
      </c>
      <c r="N98" s="102" t="e">
        <f>IF(AND(NOT(ISBLANK(Jumpoverwrite1)),AND(NOT(M98),AND(M$4:M97))),($J98*$G98-LN(1+Jumpoverwrite1*O$2))/$G98,_xll.qlInterpolationInterpolate(M$3,$F98,TRUE))</f>
        <v>#NUM!</v>
      </c>
      <c r="O98" s="107" t="str">
        <f>IF(AND(NOT(M98),AND(M$4:M97)),MIN(EXP((N98-$J98)*$G98),1),"")</f>
        <v/>
      </c>
      <c r="P98" s="109"/>
      <c r="Q98" s="106" t="b">
        <f>IF(AND(NOT(M98),AND(M$4:M97)),TRUE,M98)</f>
        <v>0</v>
      </c>
      <c r="R98" s="102" t="e">
        <f>IF(AND(NOT(ISBLANK(Jumpoverwrite2)),AND(NOT(Q98),AND(Q$4:Q97))),($J98*$G98-LN(1+Jumpoverwrite2*S$2))/$G98,_xll.qlInterpolationInterpolate(Q$3,$F98,TRUE))</f>
        <v>#NUM!</v>
      </c>
      <c r="S98" s="107" t="str">
        <f>IF(AND(NOT(Q98),AND(Q$4:Q97)),MIN(EXP((R98-$J98)*$G98),1),"")</f>
        <v/>
      </c>
      <c r="T98" s="109"/>
      <c r="U98" s="106" t="b">
        <f>IF(AND(NOT(Q98),AND(Q$4:Q97)),TRUE,Q98)</f>
        <v>0</v>
      </c>
      <c r="V98" s="102" t="e">
        <f>IF(AND(NOT(ISBLANK(Jumpoverwrite3)),AND(NOT(U98),AND(U$4:U97))),($J98*$G98-LN(1+Jumpoverwrite3*W$2))/$G98,_xll.qlInterpolationInterpolate(U$3,$F98,TRUE))</f>
        <v>#NUM!</v>
      </c>
      <c r="W98" s="107" t="str">
        <f>IF(AND(NOT(U98),AND(U$4:U97)),MIN(EXP((V98-$J98)*$G98),1),"")</f>
        <v/>
      </c>
      <c r="X98" s="109"/>
      <c r="Y98" s="106" t="b">
        <f>IF(AND(NOT(U98),AND(U$4:U97)),TRUE,U98)</f>
        <v>0</v>
      </c>
      <c r="Z98" s="102" t="e">
        <f>IF(AND(NOT(ISBLANK(Jumpoverwrite4)),AND(NOT(Y98),AND(Y$4:Y97))),($J98*$G98-LN(1+Jumpoverwrite4*AA$2))/$G98,_xll.qlInterpolationInterpolate(Y$3,$F98,TRUE))</f>
        <v>#NUM!</v>
      </c>
      <c r="AA98" s="107" t="str">
        <f>IF(AND(NOT(Y98),AND(Y$4:Y97)),MIN(EXP((Z98-$J98)*$G98),1),"")</f>
        <v/>
      </c>
      <c r="AB98" s="109"/>
      <c r="AC98" s="106" t="b">
        <f>IF(AND(NOT(Y98),AND(Y$4:Y97)),TRUE,Y98)</f>
        <v>0</v>
      </c>
      <c r="AD98" s="102" t="e">
        <f>IF(AND(NOT(ISBLANK(Jumpoverwrite5)),AND(NOT(AC98),AND(AC$4:AC97))),($J98*$G98-LN(1+Jumpoverwrite5*AE$2))/$G98,_xll.qlInterpolationInterpolate(AC$3,$F98,TRUE))</f>
        <v>#NUM!</v>
      </c>
      <c r="AE98" s="107" t="str">
        <f>IF(AND(NOT(AC98),AND(AC$4:AC97)),MIN(EXP((AD98-$J98)*$G98),1),"")</f>
        <v/>
      </c>
      <c r="AF98" s="109"/>
      <c r="AG98" s="106" t="b">
        <f>IF(AND(NOT(AC98),AND(AC$4:AC97)),TRUE,AC98)</f>
        <v>0</v>
      </c>
      <c r="AH98" s="102" t="e">
        <f>IF(AND(NOT(ISBLANK(Jumpoverwrite6)),AND(NOT(AG98),AND(AG$4:AG97))),($J98*$G98-LN(1+Jumpoverwrite6*AI$2))/$G98,_xll.qlInterpolationInterpolate(AG$3,$F98,TRUE))</f>
        <v>#NUM!</v>
      </c>
      <c r="AI98" s="107" t="str">
        <f>IF(AND(NOT(AG98),AND(AG$4:AG97)),MIN(EXP((AH98-$J98)*$G98),1),"")</f>
        <v/>
      </c>
      <c r="AJ98" s="109"/>
      <c r="AK98" s="106" t="b">
        <f>IF(AND(NOT(AG98),AND(AG$4:AG97)),TRUE,AG98)</f>
        <v>0</v>
      </c>
      <c r="AL98" s="102" t="e">
        <f>IF(AND(NOT(ISBLANK(Jumpoverwrite7)),AND(NOT(AK98),AND(AK$4:AK97))),($J98*$G98-LN(1+Jumpoverwrite7*AM$2))/$G98,_xll.qlInterpolationInterpolate(AK$3,$F98,TRUE))</f>
        <v>#NUM!</v>
      </c>
      <c r="AM98" s="107" t="str">
        <f>IF(AND(NOT(AK98),AND(AK$4:AK97)),MIN(EXP((AL98-$J98)*$G98),1),"")</f>
        <v/>
      </c>
      <c r="AO98" s="106" t="b">
        <f>IF(AND(NOT(AK98),AND(AK$4:AK97)),TRUE,AK98)</f>
        <v>0</v>
      </c>
      <c r="AP98" s="102" t="e">
        <f>IF(AND(NOT(ISBLANK(Jumpoverwrite8)),AND(NOT(AO98),AND(AO$4:AO97))),($J98*$G98-LN(1+Jumpoverwrite8*AQ$2))/$G98,_xll.qlInterpolationInterpolate(AO$3,$F98,TRUE))</f>
        <v>#NUM!</v>
      </c>
      <c r="AQ98" s="107" t="str">
        <f>IF(AND(NOT(AO98),AND(AO$4:AO97)),MIN(EXP((AP98-$J98)*$G98),1),"")</f>
        <v/>
      </c>
      <c r="AS98" s="106" t="b">
        <f>IF(AND(NOT(AO98),AND(AO$4:AO97)),TRUE,AO98)</f>
        <v>0</v>
      </c>
      <c r="AT98" s="102" t="e">
        <f>IF(AND(NOT(ISBLANK(Jumpoverwrite9)),AND(NOT(AS98),AND(AS$4:AS97))),($J98*$G98-LN(1+Jumpoverwrite9*AU$2))/$G98,_xll.qlInterpolationInterpolate(AS$3,$F98,TRUE))</f>
        <v>#NUM!</v>
      </c>
      <c r="AU98" s="107" t="str">
        <f>IF(AND(NOT(AS98),AND(AS$4:AS97)),MIN(EXP((AT98-$J98)*$G98),1),"")</f>
        <v/>
      </c>
      <c r="AW98" s="106" t="b">
        <f>IF(AND(NOT(AS98),AND(AS$4:AS97)),TRUE,AS98)</f>
        <v>0</v>
      </c>
      <c r="AX98" s="102" t="e">
        <f>IF(AND(NOT(ISBLANK(Jumpoverwrite10)),AND(NOT(AW98),AND(AW$4:AW97))),($J98*$G98-LN(1+Jumpoverwrite10*AY$2))/$G98,_xll.qlInterpolationInterpolate(AW$3,$F98,TRUE))</f>
        <v>#NUM!</v>
      </c>
      <c r="AY98" s="107" t="str">
        <f>IF(AND(NOT(AW98),AND(AW$4:AW97)),MIN(EXP((AX98-$J98)*$G98),1),"")</f>
        <v/>
      </c>
      <c r="BA98" s="106" t="b">
        <f>IF(AND(NOT(AW98),AND(AW$4:AW97)),TRUE,AW98)</f>
        <v>0</v>
      </c>
      <c r="BB98" s="102" t="e">
        <f>IF(AND(NOT(ISBLANK(Jumpoverwrite11)),AND(NOT(BA98),AND(BA$4:BA97))),($J98*$G98-LN(1+Jumpoverwrite11*BC$2))/$G98,_xll.qlInterpolationInterpolate(BA$3,$F98,TRUE))</f>
        <v>#NUM!</v>
      </c>
      <c r="BC98" s="107" t="str">
        <f>IF(AND(NOT(BA98),AND(BA$4:BA97)),MIN(EXP((BB98-$J98)*$G98),1),"")</f>
        <v/>
      </c>
      <c r="BE98" s="106" t="b">
        <f>IF(AND(NOT(BA98),AND(BA$4:BA97)),TRUE,BA98)</f>
        <v>0</v>
      </c>
      <c r="BF98" s="102" t="e">
        <f>IF(AND(NOT(ISBLANK(Jumpoverwrite12)),AND(NOT(BE98),AND(BE$4:BE97))),($J98*$G98-LN(1+Jumpoverwrite12*BG$2))/$G98,_xll.qlInterpolationInterpolate(BE$3,$F98,TRUE))</f>
        <v>#NUM!</v>
      </c>
      <c r="BG98" s="107" t="str">
        <f>IF(AND(NOT(BE98),AND(BE$4:BE97)),MIN(EXP((BF98-$J98)*$G98),1),"")</f>
        <v/>
      </c>
      <c r="BI98" s="106" t="b">
        <f t="shared" si="6"/>
        <v>0</v>
      </c>
      <c r="BJ98" s="102" t="e">
        <f>IF(AND(NOT(ISBLANK(jumpoverwrite13)),AND(NOT(BI98),AND(BI$4:BI97))),($J98*$G98-LN(1+jumpoverwrite13*BK$2))/$G98,_xll.qlInterpolationInterpolate(BI$3,$F98,TRUE))</f>
        <v>#NUM!</v>
      </c>
      <c r="BK98" s="107" t="str">
        <f>IF(AND(NOT(BI98),AND(BI$4:BI97)),MIN(EXP((BJ98-$J98)*$G98),1),"")</f>
        <v/>
      </c>
    </row>
    <row r="99" spans="1:63" x14ac:dyDescent="0.2">
      <c r="A99" s="94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0" t="e">
        <f t="shared" si="9"/>
        <v>#N/A</v>
      </c>
      <c r="G99" s="121" t="e">
        <f>_xll.qlDayCounterYearFraction(DayCounter,D98,D99)</f>
        <v>#NUM!</v>
      </c>
      <c r="I99" s="138" t="b">
        <f t="shared" si="7"/>
        <v>0</v>
      </c>
      <c r="J99" s="137" t="e">
        <v>#N/A</v>
      </c>
      <c r="K99" s="111" t="e">
        <f t="shared" si="8"/>
        <v>#VALUE!</v>
      </c>
      <c r="L99" s="100"/>
      <c r="M99" s="106" t="b">
        <f>IF(AND(NOT(I99),AND(I$4:I98)),TRUE,I99)</f>
        <v>0</v>
      </c>
      <c r="N99" s="102" t="e">
        <f>IF(AND(NOT(ISBLANK(Jumpoverwrite1)),AND(NOT(M99),AND(M$4:M98))),($J99*$G99-LN(1+Jumpoverwrite1*O$2))/$G99,_xll.qlInterpolationInterpolate(M$3,$F99,TRUE))</f>
        <v>#NUM!</v>
      </c>
      <c r="O99" s="107" t="str">
        <f>IF(AND(NOT(M99),AND(M$4:M98)),MIN(EXP((N99-$J99)*$G99),1),"")</f>
        <v/>
      </c>
      <c r="P99" s="109"/>
      <c r="Q99" s="106" t="b">
        <f>IF(AND(NOT(M99),AND(M$4:M98)),TRUE,M99)</f>
        <v>0</v>
      </c>
      <c r="R99" s="102" t="e">
        <f>IF(AND(NOT(ISBLANK(Jumpoverwrite2)),AND(NOT(Q99),AND(Q$4:Q98))),($J99*$G99-LN(1+Jumpoverwrite2*S$2))/$G99,_xll.qlInterpolationInterpolate(Q$3,$F99,TRUE))</f>
        <v>#NUM!</v>
      </c>
      <c r="S99" s="107" t="str">
        <f>IF(AND(NOT(Q99),AND(Q$4:Q98)),MIN(EXP((R99-$J99)*$G99),1),"")</f>
        <v/>
      </c>
      <c r="T99" s="109"/>
      <c r="U99" s="106" t="b">
        <f>IF(AND(NOT(Q99),AND(Q$4:Q98)),TRUE,Q99)</f>
        <v>0</v>
      </c>
      <c r="V99" s="102" t="e">
        <f>IF(AND(NOT(ISBLANK(Jumpoverwrite3)),AND(NOT(U99),AND(U$4:U98))),($J99*$G99-LN(1+Jumpoverwrite3*W$2))/$G99,_xll.qlInterpolationInterpolate(U$3,$F99,TRUE))</f>
        <v>#NUM!</v>
      </c>
      <c r="W99" s="107" t="str">
        <f>IF(AND(NOT(U99),AND(U$4:U98)),MIN(EXP((V99-$J99)*$G99),1),"")</f>
        <v/>
      </c>
      <c r="X99" s="109"/>
      <c r="Y99" s="106" t="b">
        <f>IF(AND(NOT(U99),AND(U$4:U98)),TRUE,U99)</f>
        <v>0</v>
      </c>
      <c r="Z99" s="102" t="e">
        <f>IF(AND(NOT(ISBLANK(Jumpoverwrite4)),AND(NOT(Y99),AND(Y$4:Y98))),($J99*$G99-LN(1+Jumpoverwrite4*AA$2))/$G99,_xll.qlInterpolationInterpolate(Y$3,$F99,TRUE))</f>
        <v>#NUM!</v>
      </c>
      <c r="AA99" s="107" t="str">
        <f>IF(AND(NOT(Y99),AND(Y$4:Y98)),MIN(EXP((Z99-$J99)*$G99),1),"")</f>
        <v/>
      </c>
      <c r="AB99" s="109"/>
      <c r="AC99" s="106" t="b">
        <f>IF(AND(NOT(Y99),AND(Y$4:Y98)),TRUE,Y99)</f>
        <v>0</v>
      </c>
      <c r="AD99" s="102" t="e">
        <f>IF(AND(NOT(ISBLANK(Jumpoverwrite5)),AND(NOT(AC99),AND(AC$4:AC98))),($J99*$G99-LN(1+Jumpoverwrite5*AE$2))/$G99,_xll.qlInterpolationInterpolate(AC$3,$F99,TRUE))</f>
        <v>#NUM!</v>
      </c>
      <c r="AE99" s="107" t="str">
        <f>IF(AND(NOT(AC99),AND(AC$4:AC98)),MIN(EXP((AD99-$J99)*$G99),1),"")</f>
        <v/>
      </c>
      <c r="AF99" s="109"/>
      <c r="AG99" s="106" t="b">
        <f>IF(AND(NOT(AC99),AND(AC$4:AC98)),TRUE,AC99)</f>
        <v>0</v>
      </c>
      <c r="AH99" s="102" t="e">
        <f>IF(AND(NOT(ISBLANK(Jumpoverwrite6)),AND(NOT(AG99),AND(AG$4:AG98))),($J99*$G99-LN(1+Jumpoverwrite6*AI$2))/$G99,_xll.qlInterpolationInterpolate(AG$3,$F99,TRUE))</f>
        <v>#NUM!</v>
      </c>
      <c r="AI99" s="107" t="str">
        <f>IF(AND(NOT(AG99),AND(AG$4:AG98)),MIN(EXP((AH99-$J99)*$G99),1),"")</f>
        <v/>
      </c>
      <c r="AJ99" s="109"/>
      <c r="AK99" s="106" t="b">
        <f>IF(AND(NOT(AG99),AND(AG$4:AG98)),TRUE,AG99)</f>
        <v>0</v>
      </c>
      <c r="AL99" s="102" t="e">
        <f>IF(AND(NOT(ISBLANK(Jumpoverwrite7)),AND(NOT(AK99),AND(AK$4:AK98))),($J99*$G99-LN(1+Jumpoverwrite7*AM$2))/$G99,_xll.qlInterpolationInterpolate(AK$3,$F99,TRUE))</f>
        <v>#NUM!</v>
      </c>
      <c r="AM99" s="107" t="str">
        <f>IF(AND(NOT(AK99),AND(AK$4:AK98)),MIN(EXP((AL99-$J99)*$G99),1),"")</f>
        <v/>
      </c>
      <c r="AO99" s="106" t="b">
        <f>IF(AND(NOT(AK99),AND(AK$4:AK98)),TRUE,AK99)</f>
        <v>0</v>
      </c>
      <c r="AP99" s="102" t="e">
        <f>IF(AND(NOT(ISBLANK(Jumpoverwrite8)),AND(NOT(AO99),AND(AO$4:AO98))),($J99*$G99-LN(1+Jumpoverwrite8*AQ$2))/$G99,_xll.qlInterpolationInterpolate(AO$3,$F99,TRUE))</f>
        <v>#NUM!</v>
      </c>
      <c r="AQ99" s="107" t="str">
        <f>IF(AND(NOT(AO99),AND(AO$4:AO98)),MIN(EXP((AP99-$J99)*$G99),1),"")</f>
        <v/>
      </c>
      <c r="AS99" s="106" t="b">
        <f>IF(AND(NOT(AO99),AND(AO$4:AO98)),TRUE,AO99)</f>
        <v>0</v>
      </c>
      <c r="AT99" s="102" t="e">
        <f>IF(AND(NOT(ISBLANK(Jumpoverwrite9)),AND(NOT(AS99),AND(AS$4:AS98))),($J99*$G99-LN(1+Jumpoverwrite9*AU$2))/$G99,_xll.qlInterpolationInterpolate(AS$3,$F99,TRUE))</f>
        <v>#NUM!</v>
      </c>
      <c r="AU99" s="107" t="str">
        <f>IF(AND(NOT(AS99),AND(AS$4:AS98)),MIN(EXP((AT99-$J99)*$G99),1),"")</f>
        <v/>
      </c>
      <c r="AW99" s="106" t="b">
        <f>IF(AND(NOT(AS99),AND(AS$4:AS98)),TRUE,AS99)</f>
        <v>0</v>
      </c>
      <c r="AX99" s="102" t="e">
        <f>IF(AND(NOT(ISBLANK(Jumpoverwrite10)),AND(NOT(AW99),AND(AW$4:AW98))),($J99*$G99-LN(1+Jumpoverwrite10*AY$2))/$G99,_xll.qlInterpolationInterpolate(AW$3,$F99,TRUE))</f>
        <v>#NUM!</v>
      </c>
      <c r="AY99" s="107" t="str">
        <f>IF(AND(NOT(AW99),AND(AW$4:AW98)),MIN(EXP((AX99-$J99)*$G99),1),"")</f>
        <v/>
      </c>
      <c r="BA99" s="106" t="b">
        <f>IF(AND(NOT(AW99),AND(AW$4:AW98)),TRUE,AW99)</f>
        <v>0</v>
      </c>
      <c r="BB99" s="102" t="e">
        <f>IF(AND(NOT(ISBLANK(Jumpoverwrite11)),AND(NOT(BA99),AND(BA$4:BA98))),($J99*$G99-LN(1+Jumpoverwrite11*BC$2))/$G99,_xll.qlInterpolationInterpolate(BA$3,$F99,TRUE))</f>
        <v>#NUM!</v>
      </c>
      <c r="BC99" s="107" t="str">
        <f>IF(AND(NOT(BA99),AND(BA$4:BA98)),MIN(EXP((BB99-$J99)*$G99),1),"")</f>
        <v/>
      </c>
      <c r="BE99" s="106" t="b">
        <f>IF(AND(NOT(BA99),AND(BA$4:BA98)),TRUE,BA99)</f>
        <v>0</v>
      </c>
      <c r="BF99" s="102" t="e">
        <f>IF(AND(NOT(ISBLANK(Jumpoverwrite12)),AND(NOT(BE99),AND(BE$4:BE98))),($J99*$G99-LN(1+Jumpoverwrite12*BG$2))/$G99,_xll.qlInterpolationInterpolate(BE$3,$F99,TRUE))</f>
        <v>#NUM!</v>
      </c>
      <c r="BG99" s="107" t="str">
        <f>IF(AND(NOT(BE99),AND(BE$4:BE98)),MIN(EXP((BF99-$J99)*$G99),1),"")</f>
        <v/>
      </c>
      <c r="BI99" s="106" t="b">
        <f t="shared" si="6"/>
        <v>0</v>
      </c>
      <c r="BJ99" s="102" t="e">
        <f>IF(AND(NOT(ISBLANK(jumpoverwrite13)),AND(NOT(BI99),AND(BI$4:BI98))),($J99*$G99-LN(1+jumpoverwrite13*BK$2))/$G99,_xll.qlInterpolationInterpolate(BI$3,$F99,TRUE))</f>
        <v>#NUM!</v>
      </c>
      <c r="BK99" s="107" t="str">
        <f>IF(AND(NOT(BI99),AND(BI$4:BI98)),MIN(EXP((BJ99-$J99)*$G99),1),"")</f>
        <v/>
      </c>
    </row>
    <row r="100" spans="1:63" x14ac:dyDescent="0.2">
      <c r="A100" s="94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0" t="e">
        <f t="shared" si="9"/>
        <v>#N/A</v>
      </c>
      <c r="G100" s="121" t="e">
        <f>_xll.qlDayCounterYearFraction(DayCounter,D99,D100)</f>
        <v>#NUM!</v>
      </c>
      <c r="I100" s="138" t="b">
        <f t="shared" si="7"/>
        <v>0</v>
      </c>
      <c r="J100" s="137" t="e">
        <v>#N/A</v>
      </c>
      <c r="K100" s="111" t="e">
        <f t="shared" si="8"/>
        <v>#VALUE!</v>
      </c>
      <c r="L100" s="100"/>
      <c r="M100" s="106" t="b">
        <f>IF(AND(NOT(I100),AND(I$4:I99)),TRUE,I100)</f>
        <v>0</v>
      </c>
      <c r="N100" s="102" t="e">
        <f>IF(AND(NOT(ISBLANK(Jumpoverwrite1)),AND(NOT(M100),AND(M$4:M99))),($J100*$G100-LN(1+Jumpoverwrite1*O$2))/$G100,_xll.qlInterpolationInterpolate(M$3,$F100,TRUE))</f>
        <v>#NUM!</v>
      </c>
      <c r="O100" s="107" t="str">
        <f>IF(AND(NOT(M100),AND(M$4:M99)),MIN(EXP((N100-$J100)*$G100),1),"")</f>
        <v/>
      </c>
      <c r="P100" s="109"/>
      <c r="Q100" s="106" t="b">
        <f>IF(AND(NOT(M100),AND(M$4:M99)),TRUE,M100)</f>
        <v>0</v>
      </c>
      <c r="R100" s="102" t="e">
        <f>IF(AND(NOT(ISBLANK(Jumpoverwrite2)),AND(NOT(Q100),AND(Q$4:Q99))),($J100*$G100-LN(1+Jumpoverwrite2*S$2))/$G100,_xll.qlInterpolationInterpolate(Q$3,$F100,TRUE))</f>
        <v>#NUM!</v>
      </c>
      <c r="S100" s="107" t="str">
        <f>IF(AND(NOT(Q100),AND(Q$4:Q99)),MIN(EXP((R100-$J100)*$G100),1),"")</f>
        <v/>
      </c>
      <c r="T100" s="109"/>
      <c r="U100" s="106" t="b">
        <f>IF(AND(NOT(Q100),AND(Q$4:Q99)),TRUE,Q100)</f>
        <v>0</v>
      </c>
      <c r="V100" s="102" t="e">
        <f>IF(AND(NOT(ISBLANK(Jumpoverwrite3)),AND(NOT(U100),AND(U$4:U99))),($J100*$G100-LN(1+Jumpoverwrite3*W$2))/$G100,_xll.qlInterpolationInterpolate(U$3,$F100,TRUE))</f>
        <v>#NUM!</v>
      </c>
      <c r="W100" s="107" t="str">
        <f>IF(AND(NOT(U100),AND(U$4:U99)),MIN(EXP((V100-$J100)*$G100),1),"")</f>
        <v/>
      </c>
      <c r="X100" s="109"/>
      <c r="Y100" s="106" t="b">
        <f>IF(AND(NOT(U100),AND(U$4:U99)),TRUE,U100)</f>
        <v>0</v>
      </c>
      <c r="Z100" s="102" t="e">
        <f>IF(AND(NOT(ISBLANK(Jumpoverwrite4)),AND(NOT(Y100),AND(Y$4:Y99))),($J100*$G100-LN(1+Jumpoverwrite4*AA$2))/$G100,_xll.qlInterpolationInterpolate(Y$3,$F100,TRUE))</f>
        <v>#NUM!</v>
      </c>
      <c r="AA100" s="107" t="str">
        <f>IF(AND(NOT(Y100),AND(Y$4:Y99)),MIN(EXP((Z100-$J100)*$G100),1),"")</f>
        <v/>
      </c>
      <c r="AB100" s="109"/>
      <c r="AC100" s="106" t="b">
        <f>IF(AND(NOT(Y100),AND(Y$4:Y99)),TRUE,Y100)</f>
        <v>0</v>
      </c>
      <c r="AD100" s="102" t="e">
        <f>IF(AND(NOT(ISBLANK(Jumpoverwrite5)),AND(NOT(AC100),AND(AC$4:AC99))),($J100*$G100-LN(1+Jumpoverwrite5*AE$2))/$G100,_xll.qlInterpolationInterpolate(AC$3,$F100,TRUE))</f>
        <v>#NUM!</v>
      </c>
      <c r="AE100" s="107" t="str">
        <f>IF(AND(NOT(AC100),AND(AC$4:AC99)),MIN(EXP((AD100-$J100)*$G100),1),"")</f>
        <v/>
      </c>
      <c r="AF100" s="109"/>
      <c r="AG100" s="106" t="b">
        <f>IF(AND(NOT(AC100),AND(AC$4:AC99)),TRUE,AC100)</f>
        <v>0</v>
      </c>
      <c r="AH100" s="102" t="e">
        <f>IF(AND(NOT(ISBLANK(Jumpoverwrite6)),AND(NOT(AG100),AND(AG$4:AG99))),($J100*$G100-LN(1+Jumpoverwrite6*AI$2))/$G100,_xll.qlInterpolationInterpolate(AG$3,$F100,TRUE))</f>
        <v>#NUM!</v>
      </c>
      <c r="AI100" s="107" t="str">
        <f>IF(AND(NOT(AG100),AND(AG$4:AG99)),MIN(EXP((AH100-$J100)*$G100),1),"")</f>
        <v/>
      </c>
      <c r="AJ100" s="109"/>
      <c r="AK100" s="106" t="b">
        <f>IF(AND(NOT(AG100),AND(AG$4:AG99)),TRUE,AG100)</f>
        <v>0</v>
      </c>
      <c r="AL100" s="102" t="e">
        <f>IF(AND(NOT(ISBLANK(Jumpoverwrite7)),AND(NOT(AK100),AND(AK$4:AK99))),($J100*$G100-LN(1+Jumpoverwrite7*AM$2))/$G100,_xll.qlInterpolationInterpolate(AK$3,$F100,TRUE))</f>
        <v>#NUM!</v>
      </c>
      <c r="AM100" s="107" t="str">
        <f>IF(AND(NOT(AK100),AND(AK$4:AK99)),MIN(EXP((AL100-$J100)*$G100),1),"")</f>
        <v/>
      </c>
      <c r="AO100" s="106" t="b">
        <f>IF(AND(NOT(AK100),AND(AK$4:AK99)),TRUE,AK100)</f>
        <v>0</v>
      </c>
      <c r="AP100" s="102" t="e">
        <f>IF(AND(NOT(ISBLANK(Jumpoverwrite8)),AND(NOT(AO100),AND(AO$4:AO99))),($J100*$G100-LN(1+Jumpoverwrite8*AQ$2))/$G100,_xll.qlInterpolationInterpolate(AO$3,$F100,TRUE))</f>
        <v>#NUM!</v>
      </c>
      <c r="AQ100" s="107" t="str">
        <f>IF(AND(NOT(AO100),AND(AO$4:AO99)),MIN(EXP((AP100-$J100)*$G100),1),"")</f>
        <v/>
      </c>
      <c r="AS100" s="106" t="b">
        <f>IF(AND(NOT(AO100),AND(AO$4:AO99)),TRUE,AO100)</f>
        <v>0</v>
      </c>
      <c r="AT100" s="102" t="e">
        <f>IF(AND(NOT(ISBLANK(Jumpoverwrite9)),AND(NOT(AS100),AND(AS$4:AS99))),($J100*$G100-LN(1+Jumpoverwrite9*AU$2))/$G100,_xll.qlInterpolationInterpolate(AS$3,$F100,TRUE))</f>
        <v>#NUM!</v>
      </c>
      <c r="AU100" s="107" t="str">
        <f>IF(AND(NOT(AS100),AND(AS$4:AS99)),MIN(EXP((AT100-$J100)*$G100),1),"")</f>
        <v/>
      </c>
      <c r="AW100" s="106" t="b">
        <f>IF(AND(NOT(AS100),AND(AS$4:AS99)),TRUE,AS100)</f>
        <v>0</v>
      </c>
      <c r="AX100" s="102" t="e">
        <f>IF(AND(NOT(ISBLANK(Jumpoverwrite10)),AND(NOT(AW100),AND(AW$4:AW99))),($J100*$G100-LN(1+Jumpoverwrite10*AY$2))/$G100,_xll.qlInterpolationInterpolate(AW$3,$F100,TRUE))</f>
        <v>#NUM!</v>
      </c>
      <c r="AY100" s="107" t="str">
        <f>IF(AND(NOT(AW100),AND(AW$4:AW99)),MIN(EXP((AX100-$J100)*$G100),1),"")</f>
        <v/>
      </c>
      <c r="BA100" s="106" t="b">
        <f>IF(AND(NOT(AW100),AND(AW$4:AW99)),TRUE,AW100)</f>
        <v>0</v>
      </c>
      <c r="BB100" s="102" t="e">
        <f>IF(AND(NOT(ISBLANK(Jumpoverwrite11)),AND(NOT(BA100),AND(BA$4:BA99))),($J100*$G100-LN(1+Jumpoverwrite11*BC$2))/$G100,_xll.qlInterpolationInterpolate(BA$3,$F100,TRUE))</f>
        <v>#NUM!</v>
      </c>
      <c r="BC100" s="107" t="str">
        <f>IF(AND(NOT(BA100),AND(BA$4:BA99)),MIN(EXP((BB100-$J100)*$G100),1),"")</f>
        <v/>
      </c>
      <c r="BE100" s="106" t="b">
        <f>IF(AND(NOT(BA100),AND(BA$4:BA99)),TRUE,BA100)</f>
        <v>0</v>
      </c>
      <c r="BF100" s="102" t="e">
        <f>IF(AND(NOT(ISBLANK(Jumpoverwrite12)),AND(NOT(BE100),AND(BE$4:BE99))),($J100*$G100-LN(1+Jumpoverwrite12*BG$2))/$G100,_xll.qlInterpolationInterpolate(BE$3,$F100,TRUE))</f>
        <v>#NUM!</v>
      </c>
      <c r="BG100" s="107" t="str">
        <f>IF(AND(NOT(BE100),AND(BE$4:BE99)),MIN(EXP((BF100-$J100)*$G100),1),"")</f>
        <v/>
      </c>
      <c r="BI100" s="106" t="b">
        <f t="shared" si="6"/>
        <v>0</v>
      </c>
      <c r="BJ100" s="102" t="e">
        <f>IF(AND(NOT(ISBLANK(jumpoverwrite13)),AND(NOT(BI100),AND(BI$4:BI99))),($J100*$G100-LN(1+jumpoverwrite13*BK$2))/$G100,_xll.qlInterpolationInterpolate(BI$3,$F100,TRUE))</f>
        <v>#NUM!</v>
      </c>
      <c r="BK100" s="107" t="str">
        <f>IF(AND(NOT(BI100),AND(BI$4:BI99)),MIN(EXP((BJ100-$J100)*$G100),1),"")</f>
        <v/>
      </c>
    </row>
    <row r="101" spans="1:63" x14ac:dyDescent="0.2">
      <c r="A101" s="94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0" t="e">
        <f t="shared" si="9"/>
        <v>#N/A</v>
      </c>
      <c r="G101" s="121" t="e">
        <f>_xll.qlDayCounterYearFraction(DayCounter,D100,D101)</f>
        <v>#NUM!</v>
      </c>
      <c r="I101" s="138" t="b">
        <f t="shared" si="7"/>
        <v>0</v>
      </c>
      <c r="J101" s="137" t="e">
        <v>#N/A</v>
      </c>
      <c r="K101" s="111" t="e">
        <f t="shared" si="8"/>
        <v>#VALUE!</v>
      </c>
      <c r="L101" s="100"/>
      <c r="M101" s="106" t="b">
        <f>IF(AND(NOT(I101),AND(I$4:I100)),TRUE,I101)</f>
        <v>0</v>
      </c>
      <c r="N101" s="102" t="e">
        <f>IF(AND(NOT(ISBLANK(Jumpoverwrite1)),AND(NOT(M101),AND(M$4:M100))),($J101*$G101-LN(1+Jumpoverwrite1*O$2))/$G101,_xll.qlInterpolationInterpolate(M$3,$F101,TRUE))</f>
        <v>#NUM!</v>
      </c>
      <c r="O101" s="107" t="str">
        <f>IF(AND(NOT(M101),AND(M$4:M100)),MIN(EXP((N101-$J101)*$G101),1),"")</f>
        <v/>
      </c>
      <c r="P101" s="109"/>
      <c r="Q101" s="106" t="b">
        <f>IF(AND(NOT(M101),AND(M$4:M100)),TRUE,M101)</f>
        <v>0</v>
      </c>
      <c r="R101" s="102" t="e">
        <f>IF(AND(NOT(ISBLANK(Jumpoverwrite2)),AND(NOT(Q101),AND(Q$4:Q100))),($J101*$G101-LN(1+Jumpoverwrite2*S$2))/$G101,_xll.qlInterpolationInterpolate(Q$3,$F101,TRUE))</f>
        <v>#NUM!</v>
      </c>
      <c r="S101" s="107" t="str">
        <f>IF(AND(NOT(Q101),AND(Q$4:Q100)),MIN(EXP((R101-$J101)*$G101),1),"")</f>
        <v/>
      </c>
      <c r="T101" s="109"/>
      <c r="U101" s="106" t="b">
        <f>IF(AND(NOT(Q101),AND(Q$4:Q100)),TRUE,Q101)</f>
        <v>0</v>
      </c>
      <c r="V101" s="102" t="e">
        <f>IF(AND(NOT(ISBLANK(Jumpoverwrite3)),AND(NOT(U101),AND(U$4:U100))),($J101*$G101-LN(1+Jumpoverwrite3*W$2))/$G101,_xll.qlInterpolationInterpolate(U$3,$F101,TRUE))</f>
        <v>#NUM!</v>
      </c>
      <c r="W101" s="107" t="str">
        <f>IF(AND(NOT(U101),AND(U$4:U100)),MIN(EXP((V101-$J101)*$G101),1),"")</f>
        <v/>
      </c>
      <c r="X101" s="109"/>
      <c r="Y101" s="106" t="b">
        <f>IF(AND(NOT(U101),AND(U$4:U100)),TRUE,U101)</f>
        <v>0</v>
      </c>
      <c r="Z101" s="102" t="e">
        <f>IF(AND(NOT(ISBLANK(Jumpoverwrite4)),AND(NOT(Y101),AND(Y$4:Y100))),($J101*$G101-LN(1+Jumpoverwrite4*AA$2))/$G101,_xll.qlInterpolationInterpolate(Y$3,$F101,TRUE))</f>
        <v>#NUM!</v>
      </c>
      <c r="AA101" s="107" t="str">
        <f>IF(AND(NOT(Y101),AND(Y$4:Y100)),MIN(EXP((Z101-$J101)*$G101),1),"")</f>
        <v/>
      </c>
      <c r="AB101" s="109"/>
      <c r="AC101" s="106" t="b">
        <f>IF(AND(NOT(Y101),AND(Y$4:Y100)),TRUE,Y101)</f>
        <v>0</v>
      </c>
      <c r="AD101" s="102" t="e">
        <f>IF(AND(NOT(ISBLANK(Jumpoverwrite5)),AND(NOT(AC101),AND(AC$4:AC100))),($J101*$G101-LN(1+Jumpoverwrite5*AE$2))/$G101,_xll.qlInterpolationInterpolate(AC$3,$F101,TRUE))</f>
        <v>#NUM!</v>
      </c>
      <c r="AE101" s="107" t="str">
        <f>IF(AND(NOT(AC101),AND(AC$4:AC100)),MIN(EXP((AD101-$J101)*$G101),1),"")</f>
        <v/>
      </c>
      <c r="AF101" s="109"/>
      <c r="AG101" s="106" t="b">
        <f>IF(AND(NOT(AC101),AND(AC$4:AC100)),TRUE,AC101)</f>
        <v>0</v>
      </c>
      <c r="AH101" s="102" t="e">
        <f>IF(AND(NOT(ISBLANK(Jumpoverwrite6)),AND(NOT(AG101),AND(AG$4:AG100))),($J101*$G101-LN(1+Jumpoverwrite6*AI$2))/$G101,_xll.qlInterpolationInterpolate(AG$3,$F101,TRUE))</f>
        <v>#NUM!</v>
      </c>
      <c r="AI101" s="107" t="str">
        <f>IF(AND(NOT(AG101),AND(AG$4:AG100)),MIN(EXP((AH101-$J101)*$G101),1),"")</f>
        <v/>
      </c>
      <c r="AJ101" s="109"/>
      <c r="AK101" s="106" t="b">
        <f>IF(AND(NOT(AG101),AND(AG$4:AG100)),TRUE,AG101)</f>
        <v>0</v>
      </c>
      <c r="AL101" s="102" t="e">
        <f>IF(AND(NOT(ISBLANK(Jumpoverwrite7)),AND(NOT(AK101),AND(AK$4:AK100))),($J101*$G101-LN(1+Jumpoverwrite7*AM$2))/$G101,_xll.qlInterpolationInterpolate(AK$3,$F101,TRUE))</f>
        <v>#NUM!</v>
      </c>
      <c r="AM101" s="107" t="str">
        <f>IF(AND(NOT(AK101),AND(AK$4:AK100)),MIN(EXP((AL101-$J101)*$G101),1),"")</f>
        <v/>
      </c>
      <c r="AO101" s="106" t="b">
        <f>IF(AND(NOT(AK101),AND(AK$4:AK100)),TRUE,AK101)</f>
        <v>0</v>
      </c>
      <c r="AP101" s="102" t="e">
        <f>IF(AND(NOT(ISBLANK(Jumpoverwrite8)),AND(NOT(AO101),AND(AO$4:AO100))),($J101*$G101-LN(1+Jumpoverwrite8*AQ$2))/$G101,_xll.qlInterpolationInterpolate(AO$3,$F101,TRUE))</f>
        <v>#NUM!</v>
      </c>
      <c r="AQ101" s="107" t="str">
        <f>IF(AND(NOT(AO101),AND(AO$4:AO100)),MIN(EXP((AP101-$J101)*$G101),1),"")</f>
        <v/>
      </c>
      <c r="AS101" s="106" t="b">
        <f>IF(AND(NOT(AO101),AND(AO$4:AO100)),TRUE,AO101)</f>
        <v>0</v>
      </c>
      <c r="AT101" s="102" t="e">
        <f>IF(AND(NOT(ISBLANK(Jumpoverwrite9)),AND(NOT(AS101),AND(AS$4:AS100))),($J101*$G101-LN(1+Jumpoverwrite9*AU$2))/$G101,_xll.qlInterpolationInterpolate(AS$3,$F101,TRUE))</f>
        <v>#NUM!</v>
      </c>
      <c r="AU101" s="107" t="str">
        <f>IF(AND(NOT(AS101),AND(AS$4:AS100)),MIN(EXP((AT101-$J101)*$G101),1),"")</f>
        <v/>
      </c>
      <c r="AW101" s="106" t="b">
        <f>IF(AND(NOT(AS101),AND(AS$4:AS100)),TRUE,AS101)</f>
        <v>0</v>
      </c>
      <c r="AX101" s="102" t="e">
        <f>IF(AND(NOT(ISBLANK(Jumpoverwrite10)),AND(NOT(AW101),AND(AW$4:AW100))),($J101*$G101-LN(1+Jumpoverwrite10*AY$2))/$G101,_xll.qlInterpolationInterpolate(AW$3,$F101,TRUE))</f>
        <v>#NUM!</v>
      </c>
      <c r="AY101" s="107" t="str">
        <f>IF(AND(NOT(AW101),AND(AW$4:AW100)),MIN(EXP((AX101-$J101)*$G101),1),"")</f>
        <v/>
      </c>
      <c r="BA101" s="106" t="b">
        <f>IF(AND(NOT(AW101),AND(AW$4:AW100)),TRUE,AW101)</f>
        <v>0</v>
      </c>
      <c r="BB101" s="102" t="e">
        <f>IF(AND(NOT(ISBLANK(Jumpoverwrite11)),AND(NOT(BA101),AND(BA$4:BA100))),($J101*$G101-LN(1+Jumpoverwrite11*BC$2))/$G101,_xll.qlInterpolationInterpolate(BA$3,$F101,TRUE))</f>
        <v>#NUM!</v>
      </c>
      <c r="BC101" s="107" t="str">
        <f>IF(AND(NOT(BA101),AND(BA$4:BA100)),MIN(EXP((BB101-$J101)*$G101),1),"")</f>
        <v/>
      </c>
      <c r="BE101" s="106" t="b">
        <f>IF(AND(NOT(BA101),AND(BA$4:BA100)),TRUE,BA101)</f>
        <v>0</v>
      </c>
      <c r="BF101" s="102" t="e">
        <f>IF(AND(NOT(ISBLANK(Jumpoverwrite12)),AND(NOT(BE101),AND(BE$4:BE100))),($J101*$G101-LN(1+Jumpoverwrite12*BG$2))/$G101,_xll.qlInterpolationInterpolate(BE$3,$F101,TRUE))</f>
        <v>#NUM!</v>
      </c>
      <c r="BG101" s="107" t="str">
        <f>IF(AND(NOT(BE101),AND(BE$4:BE100)),MIN(EXP((BF101-$J101)*$G101),1),"")</f>
        <v/>
      </c>
      <c r="BI101" s="106" t="b">
        <f t="shared" ref="BI101:BI129" si="10">IF(ISERROR(K101),FALSE,IF(YEAR(K101)-YEAR(SettlementDate)=2,FALSE,TRUE))</f>
        <v>0</v>
      </c>
      <c r="BJ101" s="102" t="e">
        <f>IF(AND(NOT(ISBLANK(jumpoverwrite13)),AND(NOT(BI101),AND(BI$4:BI100))),($J101*$G101-LN(1+jumpoverwrite13*BK$2))/$G101,_xll.qlInterpolationInterpolate(BI$3,$F101,TRUE))</f>
        <v>#NUM!</v>
      </c>
      <c r="BK101" s="107" t="str">
        <f>IF(AND(NOT(BI101),AND(BI$4:BI100)),MIN(EXP((BJ101-$J101)*$G101),1),"")</f>
        <v/>
      </c>
    </row>
    <row r="102" spans="1:63" x14ac:dyDescent="0.2">
      <c r="A102" s="94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0" t="e">
        <f t="shared" si="9"/>
        <v>#N/A</v>
      </c>
      <c r="G102" s="121" t="e">
        <f>_xll.qlDayCounterYearFraction(DayCounter,D101,D102)</f>
        <v>#NUM!</v>
      </c>
      <c r="I102" s="138" t="b">
        <f t="shared" si="7"/>
        <v>0</v>
      </c>
      <c r="J102" s="137" t="e">
        <v>#N/A</v>
      </c>
      <c r="K102" s="111" t="e">
        <f t="shared" si="8"/>
        <v>#VALUE!</v>
      </c>
      <c r="L102" s="100"/>
      <c r="M102" s="106" t="b">
        <f>IF(AND(NOT(I102),AND(I$4:I101)),TRUE,I102)</f>
        <v>0</v>
      </c>
      <c r="N102" s="102" t="e">
        <f>IF(AND(NOT(ISBLANK(Jumpoverwrite1)),AND(NOT(M102),AND(M$4:M101))),($J102*$G102-LN(1+Jumpoverwrite1*O$2))/$G102,_xll.qlInterpolationInterpolate(M$3,$F102,TRUE))</f>
        <v>#NUM!</v>
      </c>
      <c r="O102" s="107" t="str">
        <f>IF(AND(NOT(M102),AND(M$4:M101)),MIN(EXP((N102-$J102)*$G102),1),"")</f>
        <v/>
      </c>
      <c r="P102" s="109"/>
      <c r="Q102" s="106" t="b">
        <f>IF(AND(NOT(M102),AND(M$4:M101)),TRUE,M102)</f>
        <v>0</v>
      </c>
      <c r="R102" s="102" t="e">
        <f>IF(AND(NOT(ISBLANK(Jumpoverwrite2)),AND(NOT(Q102),AND(Q$4:Q101))),($J102*$G102-LN(1+Jumpoverwrite2*S$2))/$G102,_xll.qlInterpolationInterpolate(Q$3,$F102,TRUE))</f>
        <v>#NUM!</v>
      </c>
      <c r="S102" s="107" t="str">
        <f>IF(AND(NOT(Q102),AND(Q$4:Q101)),MIN(EXP((R102-$J102)*$G102),1),"")</f>
        <v/>
      </c>
      <c r="T102" s="109"/>
      <c r="U102" s="106" t="b">
        <f>IF(AND(NOT(Q102),AND(Q$4:Q101)),TRUE,Q102)</f>
        <v>0</v>
      </c>
      <c r="V102" s="102" t="e">
        <f>IF(AND(NOT(ISBLANK(Jumpoverwrite3)),AND(NOT(U102),AND(U$4:U101))),($J102*$G102-LN(1+Jumpoverwrite3*W$2))/$G102,_xll.qlInterpolationInterpolate(U$3,$F102,TRUE))</f>
        <v>#NUM!</v>
      </c>
      <c r="W102" s="107" t="str">
        <f>IF(AND(NOT(U102),AND(U$4:U101)),MIN(EXP((V102-$J102)*$G102),1),"")</f>
        <v/>
      </c>
      <c r="X102" s="109"/>
      <c r="Y102" s="106" t="b">
        <f>IF(AND(NOT(U102),AND(U$4:U101)),TRUE,U102)</f>
        <v>0</v>
      </c>
      <c r="Z102" s="102" t="e">
        <f>IF(AND(NOT(ISBLANK(Jumpoverwrite4)),AND(NOT(Y102),AND(Y$4:Y101))),($J102*$G102-LN(1+Jumpoverwrite4*AA$2))/$G102,_xll.qlInterpolationInterpolate(Y$3,$F102,TRUE))</f>
        <v>#NUM!</v>
      </c>
      <c r="AA102" s="107" t="str">
        <f>IF(AND(NOT(Y102),AND(Y$4:Y101)),MIN(EXP((Z102-$J102)*$G102),1),"")</f>
        <v/>
      </c>
      <c r="AB102" s="109"/>
      <c r="AC102" s="106" t="b">
        <f>IF(AND(NOT(Y102),AND(Y$4:Y101)),TRUE,Y102)</f>
        <v>0</v>
      </c>
      <c r="AD102" s="102" t="e">
        <f>IF(AND(NOT(ISBLANK(Jumpoverwrite5)),AND(NOT(AC102),AND(AC$4:AC101))),($J102*$G102-LN(1+Jumpoverwrite5*AE$2))/$G102,_xll.qlInterpolationInterpolate(AC$3,$F102,TRUE))</f>
        <v>#NUM!</v>
      </c>
      <c r="AE102" s="107" t="str">
        <f>IF(AND(NOT(AC102),AND(AC$4:AC101)),MIN(EXP((AD102-$J102)*$G102),1),"")</f>
        <v/>
      </c>
      <c r="AF102" s="109"/>
      <c r="AG102" s="106" t="b">
        <f>IF(AND(NOT(AC102),AND(AC$4:AC101)),TRUE,AC102)</f>
        <v>0</v>
      </c>
      <c r="AH102" s="102" t="e">
        <f>IF(AND(NOT(ISBLANK(Jumpoverwrite6)),AND(NOT(AG102),AND(AG$4:AG101))),($J102*$G102-LN(1+Jumpoverwrite6*AI$2))/$G102,_xll.qlInterpolationInterpolate(AG$3,$F102,TRUE))</f>
        <v>#NUM!</v>
      </c>
      <c r="AI102" s="107" t="str">
        <f>IF(AND(NOT(AG102),AND(AG$4:AG101)),MIN(EXP((AH102-$J102)*$G102),1),"")</f>
        <v/>
      </c>
      <c r="AJ102" s="109"/>
      <c r="AK102" s="106" t="b">
        <f>IF(AND(NOT(AG102),AND(AG$4:AG101)),TRUE,AG102)</f>
        <v>0</v>
      </c>
      <c r="AL102" s="102" t="e">
        <f>IF(AND(NOT(ISBLANK(Jumpoverwrite7)),AND(NOT(AK102),AND(AK$4:AK101))),($J102*$G102-LN(1+Jumpoverwrite7*AM$2))/$G102,_xll.qlInterpolationInterpolate(AK$3,$F102,TRUE))</f>
        <v>#NUM!</v>
      </c>
      <c r="AM102" s="107" t="str">
        <f>IF(AND(NOT(AK102),AND(AK$4:AK101)),MIN(EXP((AL102-$J102)*$G102),1),"")</f>
        <v/>
      </c>
      <c r="AO102" s="106" t="b">
        <f>IF(AND(NOT(AK102),AND(AK$4:AK101)),TRUE,AK102)</f>
        <v>0</v>
      </c>
      <c r="AP102" s="102" t="e">
        <f>IF(AND(NOT(ISBLANK(Jumpoverwrite8)),AND(NOT(AO102),AND(AO$4:AO101))),($J102*$G102-LN(1+Jumpoverwrite8*AQ$2))/$G102,_xll.qlInterpolationInterpolate(AO$3,$F102,TRUE))</f>
        <v>#NUM!</v>
      </c>
      <c r="AQ102" s="107" t="str">
        <f>IF(AND(NOT(AO102),AND(AO$4:AO101)),MIN(EXP((AP102-$J102)*$G102),1),"")</f>
        <v/>
      </c>
      <c r="AS102" s="106" t="b">
        <f>IF(AND(NOT(AO102),AND(AO$4:AO101)),TRUE,AO102)</f>
        <v>0</v>
      </c>
      <c r="AT102" s="102" t="e">
        <f>IF(AND(NOT(ISBLANK(Jumpoverwrite9)),AND(NOT(AS102),AND(AS$4:AS101))),($J102*$G102-LN(1+Jumpoverwrite9*AU$2))/$G102,_xll.qlInterpolationInterpolate(AS$3,$F102,TRUE))</f>
        <v>#NUM!</v>
      </c>
      <c r="AU102" s="107" t="str">
        <f>IF(AND(NOT(AS102),AND(AS$4:AS101)),MIN(EXP((AT102-$J102)*$G102),1),"")</f>
        <v/>
      </c>
      <c r="AW102" s="106" t="b">
        <f>IF(AND(NOT(AS102),AND(AS$4:AS101)),TRUE,AS102)</f>
        <v>0</v>
      </c>
      <c r="AX102" s="102" t="e">
        <f>IF(AND(NOT(ISBLANK(Jumpoverwrite10)),AND(NOT(AW102),AND(AW$4:AW101))),($J102*$G102-LN(1+Jumpoverwrite10*AY$2))/$G102,_xll.qlInterpolationInterpolate(AW$3,$F102,TRUE))</f>
        <v>#NUM!</v>
      </c>
      <c r="AY102" s="107" t="str">
        <f>IF(AND(NOT(AW102),AND(AW$4:AW101)),MIN(EXP((AX102-$J102)*$G102),1),"")</f>
        <v/>
      </c>
      <c r="BA102" s="106" t="b">
        <f>IF(AND(NOT(AW102),AND(AW$4:AW101)),TRUE,AW102)</f>
        <v>0</v>
      </c>
      <c r="BB102" s="102" t="e">
        <f>IF(AND(NOT(ISBLANK(Jumpoverwrite11)),AND(NOT(BA102),AND(BA$4:BA101))),($J102*$G102-LN(1+Jumpoverwrite11*BC$2))/$G102,_xll.qlInterpolationInterpolate(BA$3,$F102,TRUE))</f>
        <v>#NUM!</v>
      </c>
      <c r="BC102" s="107" t="str">
        <f>IF(AND(NOT(BA102),AND(BA$4:BA101)),MIN(EXP((BB102-$J102)*$G102),1),"")</f>
        <v/>
      </c>
      <c r="BE102" s="106" t="b">
        <f>IF(AND(NOT(BA102),AND(BA$4:BA101)),TRUE,BA102)</f>
        <v>0</v>
      </c>
      <c r="BF102" s="102" t="e">
        <f>IF(AND(NOT(ISBLANK(Jumpoverwrite12)),AND(NOT(BE102),AND(BE$4:BE101))),($J102*$G102-LN(1+Jumpoverwrite12*BG$2))/$G102,_xll.qlInterpolationInterpolate(BE$3,$F102,TRUE))</f>
        <v>#NUM!</v>
      </c>
      <c r="BG102" s="107" t="str">
        <f>IF(AND(NOT(BE102),AND(BE$4:BE101)),MIN(EXP((BF102-$J102)*$G102),1),"")</f>
        <v/>
      </c>
      <c r="BI102" s="106" t="b">
        <f t="shared" si="10"/>
        <v>0</v>
      </c>
      <c r="BJ102" s="102" t="e">
        <f>IF(AND(NOT(ISBLANK(jumpoverwrite13)),AND(NOT(BI102),AND(BI$4:BI101))),($J102*$G102-LN(1+jumpoverwrite13*BK$2))/$G102,_xll.qlInterpolationInterpolate(BI$3,$F102,TRUE))</f>
        <v>#NUM!</v>
      </c>
      <c r="BK102" s="107" t="str">
        <f>IF(AND(NOT(BI102),AND(BI$4:BI101)),MIN(EXP((BJ102-$J102)*$G102),1),"")</f>
        <v/>
      </c>
    </row>
    <row r="103" spans="1:63" x14ac:dyDescent="0.2">
      <c r="A103" s="94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0" t="e">
        <f t="shared" si="9"/>
        <v>#N/A</v>
      </c>
      <c r="G103" s="121" t="e">
        <f>_xll.qlDayCounterYearFraction(DayCounter,D102,D103)</f>
        <v>#NUM!</v>
      </c>
      <c r="I103" s="138" t="b">
        <f t="shared" si="7"/>
        <v>0</v>
      </c>
      <c r="J103" s="137" t="e">
        <v>#N/A</v>
      </c>
      <c r="K103" s="111" t="e">
        <f t="shared" si="8"/>
        <v>#VALUE!</v>
      </c>
      <c r="L103" s="100"/>
      <c r="M103" s="106" t="b">
        <f>IF(AND(NOT(I103),AND(I$4:I102)),TRUE,I103)</f>
        <v>0</v>
      </c>
      <c r="N103" s="102" t="e">
        <f>IF(AND(NOT(ISBLANK(Jumpoverwrite1)),AND(NOT(M103),AND(M$4:M102))),($J103*$G103-LN(1+Jumpoverwrite1*O$2))/$G103,_xll.qlInterpolationInterpolate(M$3,$F103,TRUE))</f>
        <v>#NUM!</v>
      </c>
      <c r="O103" s="107" t="str">
        <f>IF(AND(NOT(M103),AND(M$4:M102)),MIN(EXP((N103-$J103)*$G103),1),"")</f>
        <v/>
      </c>
      <c r="P103" s="109"/>
      <c r="Q103" s="106" t="b">
        <f>IF(AND(NOT(M103),AND(M$4:M102)),TRUE,M103)</f>
        <v>0</v>
      </c>
      <c r="R103" s="102" t="e">
        <f>IF(AND(NOT(ISBLANK(Jumpoverwrite2)),AND(NOT(Q103),AND(Q$4:Q102))),($J103*$G103-LN(1+Jumpoverwrite2*S$2))/$G103,_xll.qlInterpolationInterpolate(Q$3,$F103,TRUE))</f>
        <v>#NUM!</v>
      </c>
      <c r="S103" s="107" t="str">
        <f>IF(AND(NOT(Q103),AND(Q$4:Q102)),MIN(EXP((R103-$J103)*$G103),1),"")</f>
        <v/>
      </c>
      <c r="T103" s="109"/>
      <c r="U103" s="106" t="b">
        <f>IF(AND(NOT(Q103),AND(Q$4:Q102)),TRUE,Q103)</f>
        <v>0</v>
      </c>
      <c r="V103" s="102" t="e">
        <f>IF(AND(NOT(ISBLANK(Jumpoverwrite3)),AND(NOT(U103),AND(U$4:U102))),($J103*$G103-LN(1+Jumpoverwrite3*W$2))/$G103,_xll.qlInterpolationInterpolate(U$3,$F103,TRUE))</f>
        <v>#NUM!</v>
      </c>
      <c r="W103" s="107" t="str">
        <f>IF(AND(NOT(U103),AND(U$4:U102)),MIN(EXP((V103-$J103)*$G103),1),"")</f>
        <v/>
      </c>
      <c r="X103" s="109"/>
      <c r="Y103" s="106" t="b">
        <f>IF(AND(NOT(U103),AND(U$4:U102)),TRUE,U103)</f>
        <v>0</v>
      </c>
      <c r="Z103" s="102" t="e">
        <f>IF(AND(NOT(ISBLANK(Jumpoverwrite4)),AND(NOT(Y103),AND(Y$4:Y102))),($J103*$G103-LN(1+Jumpoverwrite4*AA$2))/$G103,_xll.qlInterpolationInterpolate(Y$3,$F103,TRUE))</f>
        <v>#NUM!</v>
      </c>
      <c r="AA103" s="107" t="str">
        <f>IF(AND(NOT(Y103),AND(Y$4:Y102)),MIN(EXP((Z103-$J103)*$G103),1),"")</f>
        <v/>
      </c>
      <c r="AB103" s="109"/>
      <c r="AC103" s="106" t="b">
        <f>IF(AND(NOT(Y103),AND(Y$4:Y102)),TRUE,Y103)</f>
        <v>0</v>
      </c>
      <c r="AD103" s="102" t="e">
        <f>IF(AND(NOT(ISBLANK(Jumpoverwrite5)),AND(NOT(AC103),AND(AC$4:AC102))),($J103*$G103-LN(1+Jumpoverwrite5*AE$2))/$G103,_xll.qlInterpolationInterpolate(AC$3,$F103,TRUE))</f>
        <v>#NUM!</v>
      </c>
      <c r="AE103" s="107" t="str">
        <f>IF(AND(NOT(AC103),AND(AC$4:AC102)),MIN(EXP((AD103-$J103)*$G103),1),"")</f>
        <v/>
      </c>
      <c r="AF103" s="109"/>
      <c r="AG103" s="106" t="b">
        <f>IF(AND(NOT(AC103),AND(AC$4:AC102)),TRUE,AC103)</f>
        <v>0</v>
      </c>
      <c r="AH103" s="102" t="e">
        <f>IF(AND(NOT(ISBLANK(Jumpoverwrite6)),AND(NOT(AG103),AND(AG$4:AG102))),($J103*$G103-LN(1+Jumpoverwrite6*AI$2))/$G103,_xll.qlInterpolationInterpolate(AG$3,$F103,TRUE))</f>
        <v>#NUM!</v>
      </c>
      <c r="AI103" s="107" t="str">
        <f>IF(AND(NOT(AG103),AND(AG$4:AG102)),MIN(EXP((AH103-$J103)*$G103),1),"")</f>
        <v/>
      </c>
      <c r="AJ103" s="109"/>
      <c r="AK103" s="106" t="b">
        <f>IF(AND(NOT(AG103),AND(AG$4:AG102)),TRUE,AG103)</f>
        <v>0</v>
      </c>
      <c r="AL103" s="102" t="e">
        <f>IF(AND(NOT(ISBLANK(Jumpoverwrite7)),AND(NOT(AK103),AND(AK$4:AK102))),($J103*$G103-LN(1+Jumpoverwrite7*AM$2))/$G103,_xll.qlInterpolationInterpolate(AK$3,$F103,TRUE))</f>
        <v>#NUM!</v>
      </c>
      <c r="AM103" s="107" t="str">
        <f>IF(AND(NOT(AK103),AND(AK$4:AK102)),MIN(EXP((AL103-$J103)*$G103),1),"")</f>
        <v/>
      </c>
      <c r="AO103" s="106" t="b">
        <f>IF(AND(NOT(AK103),AND(AK$4:AK102)),TRUE,AK103)</f>
        <v>0</v>
      </c>
      <c r="AP103" s="102" t="e">
        <f>IF(AND(NOT(ISBLANK(Jumpoverwrite8)),AND(NOT(AO103),AND(AO$4:AO102))),($J103*$G103-LN(1+Jumpoverwrite8*AQ$2))/$G103,_xll.qlInterpolationInterpolate(AO$3,$F103,TRUE))</f>
        <v>#NUM!</v>
      </c>
      <c r="AQ103" s="107" t="str">
        <f>IF(AND(NOT(AO103),AND(AO$4:AO102)),MIN(EXP((AP103-$J103)*$G103),1),"")</f>
        <v/>
      </c>
      <c r="AS103" s="106" t="b">
        <f>IF(AND(NOT(AO103),AND(AO$4:AO102)),TRUE,AO103)</f>
        <v>0</v>
      </c>
      <c r="AT103" s="102" t="e">
        <f>IF(AND(NOT(ISBLANK(Jumpoverwrite9)),AND(NOT(AS103),AND(AS$4:AS102))),($J103*$G103-LN(1+Jumpoverwrite9*AU$2))/$G103,_xll.qlInterpolationInterpolate(AS$3,$F103,TRUE))</f>
        <v>#NUM!</v>
      </c>
      <c r="AU103" s="107" t="str">
        <f>IF(AND(NOT(AS103),AND(AS$4:AS102)),MIN(EXP((AT103-$J103)*$G103),1),"")</f>
        <v/>
      </c>
      <c r="AW103" s="106" t="b">
        <f>IF(AND(NOT(AS103),AND(AS$4:AS102)),TRUE,AS103)</f>
        <v>0</v>
      </c>
      <c r="AX103" s="102" t="e">
        <f>IF(AND(NOT(ISBLANK(Jumpoverwrite10)),AND(NOT(AW103),AND(AW$4:AW102))),($J103*$G103-LN(1+Jumpoverwrite10*AY$2))/$G103,_xll.qlInterpolationInterpolate(AW$3,$F103,TRUE))</f>
        <v>#NUM!</v>
      </c>
      <c r="AY103" s="107" t="str">
        <f>IF(AND(NOT(AW103),AND(AW$4:AW102)),MIN(EXP((AX103-$J103)*$G103),1),"")</f>
        <v/>
      </c>
      <c r="BA103" s="106" t="b">
        <f>IF(AND(NOT(AW103),AND(AW$4:AW102)),TRUE,AW103)</f>
        <v>0</v>
      </c>
      <c r="BB103" s="102" t="e">
        <f>IF(AND(NOT(ISBLANK(Jumpoverwrite11)),AND(NOT(BA103),AND(BA$4:BA102))),($J103*$G103-LN(1+Jumpoverwrite11*BC$2))/$G103,_xll.qlInterpolationInterpolate(BA$3,$F103,TRUE))</f>
        <v>#NUM!</v>
      </c>
      <c r="BC103" s="107" t="str">
        <f>IF(AND(NOT(BA103),AND(BA$4:BA102)),MIN(EXP((BB103-$J103)*$G103),1),"")</f>
        <v/>
      </c>
      <c r="BE103" s="106" t="b">
        <f>IF(AND(NOT(BA103),AND(BA$4:BA102)),TRUE,BA103)</f>
        <v>0</v>
      </c>
      <c r="BF103" s="102" t="e">
        <f>IF(AND(NOT(ISBLANK(Jumpoverwrite12)),AND(NOT(BE103),AND(BE$4:BE102))),($J103*$G103-LN(1+Jumpoverwrite12*BG$2))/$G103,_xll.qlInterpolationInterpolate(BE$3,$F103,TRUE))</f>
        <v>#NUM!</v>
      </c>
      <c r="BG103" s="107" t="str">
        <f>IF(AND(NOT(BE103),AND(BE$4:BE102)),MIN(EXP((BF103-$J103)*$G103),1),"")</f>
        <v/>
      </c>
      <c r="BI103" s="106" t="b">
        <f t="shared" si="10"/>
        <v>0</v>
      </c>
      <c r="BJ103" s="102" t="e">
        <f>IF(AND(NOT(ISBLANK(jumpoverwrite13)),AND(NOT(BI103),AND(BI$4:BI102))),($J103*$G103-LN(1+jumpoverwrite13*BK$2))/$G103,_xll.qlInterpolationInterpolate(BI$3,$F103,TRUE))</f>
        <v>#NUM!</v>
      </c>
      <c r="BK103" s="107" t="str">
        <f>IF(AND(NOT(BI103),AND(BI$4:BI102)),MIN(EXP((BJ103-$J103)*$G103),1),"")</f>
        <v/>
      </c>
    </row>
    <row r="104" spans="1:63" x14ac:dyDescent="0.2">
      <c r="A104" s="94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0" t="e">
        <f t="shared" si="9"/>
        <v>#N/A</v>
      </c>
      <c r="G104" s="121" t="e">
        <f>_xll.qlDayCounterYearFraction(DayCounter,D103,D104)</f>
        <v>#NUM!</v>
      </c>
      <c r="I104" s="138" t="b">
        <f t="shared" si="7"/>
        <v>0</v>
      </c>
      <c r="J104" s="137" t="e">
        <v>#N/A</v>
      </c>
      <c r="K104" s="111" t="e">
        <f t="shared" si="8"/>
        <v>#VALUE!</v>
      </c>
      <c r="L104" s="100"/>
      <c r="M104" s="106" t="b">
        <f>IF(AND(NOT(I104),AND(I$4:I103)),TRUE,I104)</f>
        <v>0</v>
      </c>
      <c r="N104" s="102" t="e">
        <f>IF(AND(NOT(ISBLANK(Jumpoverwrite1)),AND(NOT(M104),AND(M$4:M103))),($J104*$G104-LN(1+Jumpoverwrite1*O$2))/$G104,_xll.qlInterpolationInterpolate(M$3,$F104,TRUE))</f>
        <v>#NUM!</v>
      </c>
      <c r="O104" s="107" t="str">
        <f>IF(AND(NOT(M104),AND(M$4:M103)),MIN(EXP((N104-$J104)*$G104),1),"")</f>
        <v/>
      </c>
      <c r="P104" s="109"/>
      <c r="Q104" s="106" t="b">
        <f>IF(AND(NOT(M104),AND(M$4:M103)),TRUE,M104)</f>
        <v>0</v>
      </c>
      <c r="R104" s="102" t="e">
        <f>IF(AND(NOT(ISBLANK(Jumpoverwrite2)),AND(NOT(Q104),AND(Q$4:Q103))),($J104*$G104-LN(1+Jumpoverwrite2*S$2))/$G104,_xll.qlInterpolationInterpolate(Q$3,$F104,TRUE))</f>
        <v>#NUM!</v>
      </c>
      <c r="S104" s="107" t="str">
        <f>IF(AND(NOT(Q104),AND(Q$4:Q103)),MIN(EXP((R104-$J104)*$G104),1),"")</f>
        <v/>
      </c>
      <c r="T104" s="109"/>
      <c r="U104" s="106" t="b">
        <f>IF(AND(NOT(Q104),AND(Q$4:Q103)),TRUE,Q104)</f>
        <v>0</v>
      </c>
      <c r="V104" s="102" t="e">
        <f>IF(AND(NOT(ISBLANK(Jumpoverwrite3)),AND(NOT(U104),AND(U$4:U103))),($J104*$G104-LN(1+Jumpoverwrite3*W$2))/$G104,_xll.qlInterpolationInterpolate(U$3,$F104,TRUE))</f>
        <v>#NUM!</v>
      </c>
      <c r="W104" s="107" t="str">
        <f>IF(AND(NOT(U104),AND(U$4:U103)),MIN(EXP((V104-$J104)*$G104),1),"")</f>
        <v/>
      </c>
      <c r="X104" s="109"/>
      <c r="Y104" s="106" t="b">
        <f>IF(AND(NOT(U104),AND(U$4:U103)),TRUE,U104)</f>
        <v>0</v>
      </c>
      <c r="Z104" s="102" t="e">
        <f>IF(AND(NOT(ISBLANK(Jumpoverwrite4)),AND(NOT(Y104),AND(Y$4:Y103))),($J104*$G104-LN(1+Jumpoverwrite4*AA$2))/$G104,_xll.qlInterpolationInterpolate(Y$3,$F104,TRUE))</f>
        <v>#NUM!</v>
      </c>
      <c r="AA104" s="107" t="str">
        <f>IF(AND(NOT(Y104),AND(Y$4:Y103)),MIN(EXP((Z104-$J104)*$G104),1),"")</f>
        <v/>
      </c>
      <c r="AB104" s="109"/>
      <c r="AC104" s="106" t="b">
        <f>IF(AND(NOT(Y104),AND(Y$4:Y103)),TRUE,Y104)</f>
        <v>0</v>
      </c>
      <c r="AD104" s="102" t="e">
        <f>IF(AND(NOT(ISBLANK(Jumpoverwrite5)),AND(NOT(AC104),AND(AC$4:AC103))),($J104*$G104-LN(1+Jumpoverwrite5*AE$2))/$G104,_xll.qlInterpolationInterpolate(AC$3,$F104,TRUE))</f>
        <v>#NUM!</v>
      </c>
      <c r="AE104" s="107" t="str">
        <f>IF(AND(NOT(AC104),AND(AC$4:AC103)),MIN(EXP((AD104-$J104)*$G104),1),"")</f>
        <v/>
      </c>
      <c r="AF104" s="109"/>
      <c r="AG104" s="106" t="b">
        <f>IF(AND(NOT(AC104),AND(AC$4:AC103)),TRUE,AC104)</f>
        <v>0</v>
      </c>
      <c r="AH104" s="102" t="e">
        <f>IF(AND(NOT(ISBLANK(Jumpoverwrite6)),AND(NOT(AG104),AND(AG$4:AG103))),($J104*$G104-LN(1+Jumpoverwrite6*AI$2))/$G104,_xll.qlInterpolationInterpolate(AG$3,$F104,TRUE))</f>
        <v>#NUM!</v>
      </c>
      <c r="AI104" s="107" t="str">
        <f>IF(AND(NOT(AG104),AND(AG$4:AG103)),MIN(EXP((AH104-$J104)*$G104),1),"")</f>
        <v/>
      </c>
      <c r="AJ104" s="109"/>
      <c r="AK104" s="106" t="b">
        <f>IF(AND(NOT(AG104),AND(AG$4:AG103)),TRUE,AG104)</f>
        <v>0</v>
      </c>
      <c r="AL104" s="102" t="e">
        <f>IF(AND(NOT(ISBLANK(Jumpoverwrite7)),AND(NOT(AK104),AND(AK$4:AK103))),($J104*$G104-LN(1+Jumpoverwrite7*AM$2))/$G104,_xll.qlInterpolationInterpolate(AK$3,$F104,TRUE))</f>
        <v>#NUM!</v>
      </c>
      <c r="AM104" s="107" t="str">
        <f>IF(AND(NOT(AK104),AND(AK$4:AK103)),MIN(EXP((AL104-$J104)*$G104),1),"")</f>
        <v/>
      </c>
      <c r="AO104" s="106" t="b">
        <f>IF(AND(NOT(AK104),AND(AK$4:AK103)),TRUE,AK104)</f>
        <v>0</v>
      </c>
      <c r="AP104" s="102" t="e">
        <f>IF(AND(NOT(ISBLANK(Jumpoverwrite8)),AND(NOT(AO104),AND(AO$4:AO103))),($J104*$G104-LN(1+Jumpoverwrite8*AQ$2))/$G104,_xll.qlInterpolationInterpolate(AO$3,$F104,TRUE))</f>
        <v>#NUM!</v>
      </c>
      <c r="AQ104" s="107" t="str">
        <f>IF(AND(NOT(AO104),AND(AO$4:AO103)),MIN(EXP((AP104-$J104)*$G104),1),"")</f>
        <v/>
      </c>
      <c r="AS104" s="106" t="b">
        <f>IF(AND(NOT(AO104),AND(AO$4:AO103)),TRUE,AO104)</f>
        <v>0</v>
      </c>
      <c r="AT104" s="102" t="e">
        <f>IF(AND(NOT(ISBLANK(Jumpoverwrite9)),AND(NOT(AS104),AND(AS$4:AS103))),($J104*$G104-LN(1+Jumpoverwrite9*AU$2))/$G104,_xll.qlInterpolationInterpolate(AS$3,$F104,TRUE))</f>
        <v>#NUM!</v>
      </c>
      <c r="AU104" s="107" t="str">
        <f>IF(AND(NOT(AS104),AND(AS$4:AS103)),MIN(EXP((AT104-$J104)*$G104),1),"")</f>
        <v/>
      </c>
      <c r="AW104" s="106" t="b">
        <f>IF(AND(NOT(AS104),AND(AS$4:AS103)),TRUE,AS104)</f>
        <v>0</v>
      </c>
      <c r="AX104" s="102" t="e">
        <f>IF(AND(NOT(ISBLANK(Jumpoverwrite10)),AND(NOT(AW104),AND(AW$4:AW103))),($J104*$G104-LN(1+Jumpoverwrite10*AY$2))/$G104,_xll.qlInterpolationInterpolate(AW$3,$F104,TRUE))</f>
        <v>#NUM!</v>
      </c>
      <c r="AY104" s="107" t="str">
        <f>IF(AND(NOT(AW104),AND(AW$4:AW103)),MIN(EXP((AX104-$J104)*$G104),1),"")</f>
        <v/>
      </c>
      <c r="BA104" s="106" t="b">
        <f>IF(AND(NOT(AW104),AND(AW$4:AW103)),TRUE,AW104)</f>
        <v>0</v>
      </c>
      <c r="BB104" s="102" t="e">
        <f>IF(AND(NOT(ISBLANK(Jumpoverwrite11)),AND(NOT(BA104),AND(BA$4:BA103))),($J104*$G104-LN(1+Jumpoverwrite11*BC$2))/$G104,_xll.qlInterpolationInterpolate(BA$3,$F104,TRUE))</f>
        <v>#NUM!</v>
      </c>
      <c r="BC104" s="107" t="str">
        <f>IF(AND(NOT(BA104),AND(BA$4:BA103)),MIN(EXP((BB104-$J104)*$G104),1),"")</f>
        <v/>
      </c>
      <c r="BE104" s="106" t="b">
        <f>IF(AND(NOT(BA104),AND(BA$4:BA103)),TRUE,BA104)</f>
        <v>0</v>
      </c>
      <c r="BF104" s="102" t="e">
        <f>IF(AND(NOT(ISBLANK(Jumpoverwrite12)),AND(NOT(BE104),AND(BE$4:BE103))),($J104*$G104-LN(1+Jumpoverwrite12*BG$2))/$G104,_xll.qlInterpolationInterpolate(BE$3,$F104,TRUE))</f>
        <v>#NUM!</v>
      </c>
      <c r="BG104" s="107" t="str">
        <f>IF(AND(NOT(BE104),AND(BE$4:BE103)),MIN(EXP((BF104-$J104)*$G104),1),"")</f>
        <v/>
      </c>
      <c r="BI104" s="106" t="b">
        <f t="shared" si="10"/>
        <v>0</v>
      </c>
      <c r="BJ104" s="102" t="e">
        <f>IF(AND(NOT(ISBLANK(jumpoverwrite13)),AND(NOT(BI104),AND(BI$4:BI103))),($J104*$G104-LN(1+jumpoverwrite13*BK$2))/$G104,_xll.qlInterpolationInterpolate(BI$3,$F104,TRUE))</f>
        <v>#NUM!</v>
      </c>
      <c r="BK104" s="107" t="str">
        <f>IF(AND(NOT(BI104),AND(BI$4:BI103)),MIN(EXP((BJ104-$J104)*$G104),1),"")</f>
        <v/>
      </c>
    </row>
    <row r="105" spans="1:63" x14ac:dyDescent="0.2">
      <c r="A105" s="94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0" t="e">
        <f t="shared" si="9"/>
        <v>#N/A</v>
      </c>
      <c r="G105" s="121" t="e">
        <f>_xll.qlDayCounterYearFraction(DayCounter,D104,D105)</f>
        <v>#NUM!</v>
      </c>
      <c r="I105" s="138" t="b">
        <f t="shared" si="7"/>
        <v>0</v>
      </c>
      <c r="J105" s="137" t="e">
        <v>#N/A</v>
      </c>
      <c r="K105" s="111" t="e">
        <f t="shared" si="8"/>
        <v>#VALUE!</v>
      </c>
      <c r="L105" s="100"/>
      <c r="M105" s="106" t="b">
        <f>IF(AND(NOT(I105),AND(I$4:I104)),TRUE,I105)</f>
        <v>0</v>
      </c>
      <c r="N105" s="102" t="e">
        <f>IF(AND(NOT(ISBLANK(Jumpoverwrite1)),AND(NOT(M105),AND(M$4:M104))),($J105*$G105-LN(1+Jumpoverwrite1*O$2))/$G105,_xll.qlInterpolationInterpolate(M$3,$F105,TRUE))</f>
        <v>#NUM!</v>
      </c>
      <c r="O105" s="107" t="str">
        <f>IF(AND(NOT(M105),AND(M$4:M104)),MIN(EXP((N105-$J105)*$G105),1),"")</f>
        <v/>
      </c>
      <c r="P105" s="109"/>
      <c r="Q105" s="106" t="b">
        <f>IF(AND(NOT(M105),AND(M$4:M104)),TRUE,M105)</f>
        <v>0</v>
      </c>
      <c r="R105" s="102" t="e">
        <f>IF(AND(NOT(ISBLANK(Jumpoverwrite2)),AND(NOT(Q105),AND(Q$4:Q104))),($J105*$G105-LN(1+Jumpoverwrite2*S$2))/$G105,_xll.qlInterpolationInterpolate(Q$3,$F105,TRUE))</f>
        <v>#NUM!</v>
      </c>
      <c r="S105" s="107" t="str">
        <f>IF(AND(NOT(Q105),AND(Q$4:Q104)),MIN(EXP((R105-$J105)*$G105),1),"")</f>
        <v/>
      </c>
      <c r="T105" s="109"/>
      <c r="U105" s="106" t="b">
        <f>IF(AND(NOT(Q105),AND(Q$4:Q104)),TRUE,Q105)</f>
        <v>0</v>
      </c>
      <c r="V105" s="102" t="e">
        <f>IF(AND(NOT(ISBLANK(Jumpoverwrite3)),AND(NOT(U105),AND(U$4:U104))),($J105*$G105-LN(1+Jumpoverwrite3*W$2))/$G105,_xll.qlInterpolationInterpolate(U$3,$F105,TRUE))</f>
        <v>#NUM!</v>
      </c>
      <c r="W105" s="107" t="str">
        <f>IF(AND(NOT(U105),AND(U$4:U104)),MIN(EXP((V105-$J105)*$G105),1),"")</f>
        <v/>
      </c>
      <c r="X105" s="109"/>
      <c r="Y105" s="106" t="b">
        <f>IF(AND(NOT(U105),AND(U$4:U104)),TRUE,U105)</f>
        <v>0</v>
      </c>
      <c r="Z105" s="102" t="e">
        <f>IF(AND(NOT(ISBLANK(Jumpoverwrite4)),AND(NOT(Y105),AND(Y$4:Y104))),($J105*$G105-LN(1+Jumpoverwrite4*AA$2))/$G105,_xll.qlInterpolationInterpolate(Y$3,$F105,TRUE))</f>
        <v>#NUM!</v>
      </c>
      <c r="AA105" s="107" t="str">
        <f>IF(AND(NOT(Y105),AND(Y$4:Y104)),MIN(EXP((Z105-$J105)*$G105),1),"")</f>
        <v/>
      </c>
      <c r="AB105" s="109"/>
      <c r="AC105" s="106" t="b">
        <f>IF(AND(NOT(Y105),AND(Y$4:Y104)),TRUE,Y105)</f>
        <v>0</v>
      </c>
      <c r="AD105" s="102" t="e">
        <f>IF(AND(NOT(ISBLANK(Jumpoverwrite5)),AND(NOT(AC105),AND(AC$4:AC104))),($J105*$G105-LN(1+Jumpoverwrite5*AE$2))/$G105,_xll.qlInterpolationInterpolate(AC$3,$F105,TRUE))</f>
        <v>#NUM!</v>
      </c>
      <c r="AE105" s="107" t="str">
        <f>IF(AND(NOT(AC105),AND(AC$4:AC104)),MIN(EXP((AD105-$J105)*$G105),1),"")</f>
        <v/>
      </c>
      <c r="AF105" s="109"/>
      <c r="AG105" s="106" t="b">
        <f>IF(AND(NOT(AC105),AND(AC$4:AC104)),TRUE,AC105)</f>
        <v>0</v>
      </c>
      <c r="AH105" s="102" t="e">
        <f>IF(AND(NOT(ISBLANK(Jumpoverwrite6)),AND(NOT(AG105),AND(AG$4:AG104))),($J105*$G105-LN(1+Jumpoverwrite6*AI$2))/$G105,_xll.qlInterpolationInterpolate(AG$3,$F105,TRUE))</f>
        <v>#NUM!</v>
      </c>
      <c r="AI105" s="107" t="str">
        <f>IF(AND(NOT(AG105),AND(AG$4:AG104)),MIN(EXP((AH105-$J105)*$G105),1),"")</f>
        <v/>
      </c>
      <c r="AJ105" s="109"/>
      <c r="AK105" s="106" t="b">
        <f>IF(AND(NOT(AG105),AND(AG$4:AG104)),TRUE,AG105)</f>
        <v>0</v>
      </c>
      <c r="AL105" s="102" t="e">
        <f>IF(AND(NOT(ISBLANK(Jumpoverwrite7)),AND(NOT(AK105),AND(AK$4:AK104))),($J105*$G105-LN(1+Jumpoverwrite7*AM$2))/$G105,_xll.qlInterpolationInterpolate(AK$3,$F105,TRUE))</f>
        <v>#NUM!</v>
      </c>
      <c r="AM105" s="107" t="str">
        <f>IF(AND(NOT(AK105),AND(AK$4:AK104)),MIN(EXP((AL105-$J105)*$G105),1),"")</f>
        <v/>
      </c>
      <c r="AO105" s="106" t="b">
        <f>IF(AND(NOT(AK105),AND(AK$4:AK104)),TRUE,AK105)</f>
        <v>0</v>
      </c>
      <c r="AP105" s="102" t="e">
        <f>IF(AND(NOT(ISBLANK(Jumpoverwrite8)),AND(NOT(AO105),AND(AO$4:AO104))),($J105*$G105-LN(1+Jumpoverwrite8*AQ$2))/$G105,_xll.qlInterpolationInterpolate(AO$3,$F105,TRUE))</f>
        <v>#NUM!</v>
      </c>
      <c r="AQ105" s="107" t="str">
        <f>IF(AND(NOT(AO105),AND(AO$4:AO104)),MIN(EXP((AP105-$J105)*$G105),1),"")</f>
        <v/>
      </c>
      <c r="AS105" s="106" t="b">
        <f>IF(AND(NOT(AO105),AND(AO$4:AO104)),TRUE,AO105)</f>
        <v>0</v>
      </c>
      <c r="AT105" s="102" t="e">
        <f>IF(AND(NOT(ISBLANK(Jumpoverwrite9)),AND(NOT(AS105),AND(AS$4:AS104))),($J105*$G105-LN(1+Jumpoverwrite9*AU$2))/$G105,_xll.qlInterpolationInterpolate(AS$3,$F105,TRUE))</f>
        <v>#NUM!</v>
      </c>
      <c r="AU105" s="107" t="str">
        <f>IF(AND(NOT(AS105),AND(AS$4:AS104)),MIN(EXP((AT105-$J105)*$G105),1),"")</f>
        <v/>
      </c>
      <c r="AW105" s="106" t="b">
        <f>IF(AND(NOT(AS105),AND(AS$4:AS104)),TRUE,AS105)</f>
        <v>0</v>
      </c>
      <c r="AX105" s="102" t="e">
        <f>IF(AND(NOT(ISBLANK(Jumpoverwrite10)),AND(NOT(AW105),AND(AW$4:AW104))),($J105*$G105-LN(1+Jumpoverwrite10*AY$2))/$G105,_xll.qlInterpolationInterpolate(AW$3,$F105,TRUE))</f>
        <v>#NUM!</v>
      </c>
      <c r="AY105" s="107" t="str">
        <f>IF(AND(NOT(AW105),AND(AW$4:AW104)),MIN(EXP((AX105-$J105)*$G105),1),"")</f>
        <v/>
      </c>
      <c r="BA105" s="106" t="b">
        <f>IF(AND(NOT(AW105),AND(AW$4:AW104)),TRUE,AW105)</f>
        <v>0</v>
      </c>
      <c r="BB105" s="102" t="e">
        <f>IF(AND(NOT(ISBLANK(Jumpoverwrite11)),AND(NOT(BA105),AND(BA$4:BA104))),($J105*$G105-LN(1+Jumpoverwrite11*BC$2))/$G105,_xll.qlInterpolationInterpolate(BA$3,$F105,TRUE))</f>
        <v>#NUM!</v>
      </c>
      <c r="BC105" s="107" t="str">
        <f>IF(AND(NOT(BA105),AND(BA$4:BA104)),MIN(EXP((BB105-$J105)*$G105),1),"")</f>
        <v/>
      </c>
      <c r="BE105" s="106" t="b">
        <f>IF(AND(NOT(BA105),AND(BA$4:BA104)),TRUE,BA105)</f>
        <v>0</v>
      </c>
      <c r="BF105" s="102" t="e">
        <f>IF(AND(NOT(ISBLANK(Jumpoverwrite12)),AND(NOT(BE105),AND(BE$4:BE104))),($J105*$G105-LN(1+Jumpoverwrite12*BG$2))/$G105,_xll.qlInterpolationInterpolate(BE$3,$F105,TRUE))</f>
        <v>#NUM!</v>
      </c>
      <c r="BG105" s="107" t="str">
        <f>IF(AND(NOT(BE105),AND(BE$4:BE104)),MIN(EXP((BF105-$J105)*$G105),1),"")</f>
        <v/>
      </c>
      <c r="BI105" s="106" t="b">
        <f t="shared" si="10"/>
        <v>0</v>
      </c>
      <c r="BJ105" s="102" t="e">
        <f>IF(AND(NOT(ISBLANK(jumpoverwrite13)),AND(NOT(BI105),AND(BI$4:BI104))),($J105*$G105-LN(1+jumpoverwrite13*BK$2))/$G105,_xll.qlInterpolationInterpolate(BI$3,$F105,TRUE))</f>
        <v>#NUM!</v>
      </c>
      <c r="BK105" s="107" t="str">
        <f>IF(AND(NOT(BI105),AND(BI$4:BI104)),MIN(EXP((BJ105-$J105)*$G105),1),"")</f>
        <v/>
      </c>
    </row>
    <row r="106" spans="1:63" x14ac:dyDescent="0.2">
      <c r="A106" s="94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0" t="e">
        <f t="shared" si="9"/>
        <v>#N/A</v>
      </c>
      <c r="G106" s="121" t="e">
        <f>_xll.qlDayCounterYearFraction(DayCounter,D105,D106)</f>
        <v>#NUM!</v>
      </c>
      <c r="I106" s="138" t="b">
        <f t="shared" si="7"/>
        <v>0</v>
      </c>
      <c r="J106" s="137" t="e">
        <v>#N/A</v>
      </c>
      <c r="K106" s="111" t="e">
        <f t="shared" si="8"/>
        <v>#VALUE!</v>
      </c>
      <c r="L106" s="100"/>
      <c r="M106" s="106" t="b">
        <f>IF(AND(NOT(I106),AND(I$4:I105)),TRUE,I106)</f>
        <v>0</v>
      </c>
      <c r="N106" s="102" t="e">
        <f>IF(AND(NOT(ISBLANK(Jumpoverwrite1)),AND(NOT(M106),AND(M$4:M105))),($J106*$G106-LN(1+Jumpoverwrite1*O$2))/$G106,_xll.qlInterpolationInterpolate(M$3,$F106,TRUE))</f>
        <v>#NUM!</v>
      </c>
      <c r="O106" s="107" t="str">
        <f>IF(AND(NOT(M106),AND(M$4:M105)),MIN(EXP((N106-$J106)*$G106),1),"")</f>
        <v/>
      </c>
      <c r="P106" s="109"/>
      <c r="Q106" s="106" t="b">
        <f>IF(AND(NOT(M106),AND(M$4:M105)),TRUE,M106)</f>
        <v>0</v>
      </c>
      <c r="R106" s="102" t="e">
        <f>IF(AND(NOT(ISBLANK(Jumpoverwrite2)),AND(NOT(Q106),AND(Q$4:Q105))),($J106*$G106-LN(1+Jumpoverwrite2*S$2))/$G106,_xll.qlInterpolationInterpolate(Q$3,$F106,TRUE))</f>
        <v>#NUM!</v>
      </c>
      <c r="S106" s="107" t="str">
        <f>IF(AND(NOT(Q106),AND(Q$4:Q105)),MIN(EXP((R106-$J106)*$G106),1),"")</f>
        <v/>
      </c>
      <c r="T106" s="109"/>
      <c r="U106" s="106" t="b">
        <f>IF(AND(NOT(Q106),AND(Q$4:Q105)),TRUE,Q106)</f>
        <v>0</v>
      </c>
      <c r="V106" s="102" t="e">
        <f>IF(AND(NOT(ISBLANK(Jumpoverwrite3)),AND(NOT(U106),AND(U$4:U105))),($J106*$G106-LN(1+Jumpoverwrite3*W$2))/$G106,_xll.qlInterpolationInterpolate(U$3,$F106,TRUE))</f>
        <v>#NUM!</v>
      </c>
      <c r="W106" s="107" t="str">
        <f>IF(AND(NOT(U106),AND(U$4:U105)),MIN(EXP((V106-$J106)*$G106),1),"")</f>
        <v/>
      </c>
      <c r="X106" s="109"/>
      <c r="Y106" s="106" t="b">
        <f>IF(AND(NOT(U106),AND(U$4:U105)),TRUE,U106)</f>
        <v>0</v>
      </c>
      <c r="Z106" s="102" t="e">
        <f>IF(AND(NOT(ISBLANK(Jumpoverwrite4)),AND(NOT(Y106),AND(Y$4:Y105))),($J106*$G106-LN(1+Jumpoverwrite4*AA$2))/$G106,_xll.qlInterpolationInterpolate(Y$3,$F106,TRUE))</f>
        <v>#NUM!</v>
      </c>
      <c r="AA106" s="107" t="str">
        <f>IF(AND(NOT(Y106),AND(Y$4:Y105)),MIN(EXP((Z106-$J106)*$G106),1),"")</f>
        <v/>
      </c>
      <c r="AB106" s="109"/>
      <c r="AC106" s="106" t="b">
        <f>IF(AND(NOT(Y106),AND(Y$4:Y105)),TRUE,Y106)</f>
        <v>0</v>
      </c>
      <c r="AD106" s="102" t="e">
        <f>IF(AND(NOT(ISBLANK(Jumpoverwrite5)),AND(NOT(AC106),AND(AC$4:AC105))),($J106*$G106-LN(1+Jumpoverwrite5*AE$2))/$G106,_xll.qlInterpolationInterpolate(AC$3,$F106,TRUE))</f>
        <v>#NUM!</v>
      </c>
      <c r="AE106" s="107" t="str">
        <f>IF(AND(NOT(AC106),AND(AC$4:AC105)),MIN(EXP((AD106-$J106)*$G106),1),"")</f>
        <v/>
      </c>
      <c r="AF106" s="109"/>
      <c r="AG106" s="106" t="b">
        <f>IF(AND(NOT(AC106),AND(AC$4:AC105)),TRUE,AC106)</f>
        <v>0</v>
      </c>
      <c r="AH106" s="102" t="e">
        <f>IF(AND(NOT(ISBLANK(Jumpoverwrite6)),AND(NOT(AG106),AND(AG$4:AG105))),($J106*$G106-LN(1+Jumpoverwrite6*AI$2))/$G106,_xll.qlInterpolationInterpolate(AG$3,$F106,TRUE))</f>
        <v>#NUM!</v>
      </c>
      <c r="AI106" s="107" t="str">
        <f>IF(AND(NOT(AG106),AND(AG$4:AG105)),MIN(EXP((AH106-$J106)*$G106),1),"")</f>
        <v/>
      </c>
      <c r="AJ106" s="109"/>
      <c r="AK106" s="106" t="b">
        <f>IF(AND(NOT(AG106),AND(AG$4:AG105)),TRUE,AG106)</f>
        <v>0</v>
      </c>
      <c r="AL106" s="102" t="e">
        <f>IF(AND(NOT(ISBLANK(Jumpoverwrite7)),AND(NOT(AK106),AND(AK$4:AK105))),($J106*$G106-LN(1+Jumpoverwrite7*AM$2))/$G106,_xll.qlInterpolationInterpolate(AK$3,$F106,TRUE))</f>
        <v>#NUM!</v>
      </c>
      <c r="AM106" s="107" t="str">
        <f>IF(AND(NOT(AK106),AND(AK$4:AK105)),MIN(EXP((AL106-$J106)*$G106),1),"")</f>
        <v/>
      </c>
      <c r="AO106" s="106" t="b">
        <f>IF(AND(NOT(AK106),AND(AK$4:AK105)),TRUE,AK106)</f>
        <v>0</v>
      </c>
      <c r="AP106" s="102" t="e">
        <f>IF(AND(NOT(ISBLANK(Jumpoverwrite8)),AND(NOT(AO106),AND(AO$4:AO105))),($J106*$G106-LN(1+Jumpoverwrite8*AQ$2))/$G106,_xll.qlInterpolationInterpolate(AO$3,$F106,TRUE))</f>
        <v>#NUM!</v>
      </c>
      <c r="AQ106" s="107" t="str">
        <f>IF(AND(NOT(AO106),AND(AO$4:AO105)),MIN(EXP((AP106-$J106)*$G106),1),"")</f>
        <v/>
      </c>
      <c r="AS106" s="106" t="b">
        <f>IF(AND(NOT(AO106),AND(AO$4:AO105)),TRUE,AO106)</f>
        <v>0</v>
      </c>
      <c r="AT106" s="102" t="e">
        <f>IF(AND(NOT(ISBLANK(Jumpoverwrite9)),AND(NOT(AS106),AND(AS$4:AS105))),($J106*$G106-LN(1+Jumpoverwrite9*AU$2))/$G106,_xll.qlInterpolationInterpolate(AS$3,$F106,TRUE))</f>
        <v>#NUM!</v>
      </c>
      <c r="AU106" s="107" t="str">
        <f>IF(AND(NOT(AS106),AND(AS$4:AS105)),MIN(EXP((AT106-$J106)*$G106),1),"")</f>
        <v/>
      </c>
      <c r="AW106" s="106" t="b">
        <f>IF(AND(NOT(AS106),AND(AS$4:AS105)),TRUE,AS106)</f>
        <v>0</v>
      </c>
      <c r="AX106" s="102" t="e">
        <f>IF(AND(NOT(ISBLANK(Jumpoverwrite10)),AND(NOT(AW106),AND(AW$4:AW105))),($J106*$G106-LN(1+Jumpoverwrite10*AY$2))/$G106,_xll.qlInterpolationInterpolate(AW$3,$F106,TRUE))</f>
        <v>#NUM!</v>
      </c>
      <c r="AY106" s="107" t="str">
        <f>IF(AND(NOT(AW106),AND(AW$4:AW105)),MIN(EXP((AX106-$J106)*$G106),1),"")</f>
        <v/>
      </c>
      <c r="BA106" s="106" t="b">
        <f>IF(AND(NOT(AW106),AND(AW$4:AW105)),TRUE,AW106)</f>
        <v>0</v>
      </c>
      <c r="BB106" s="102" t="e">
        <f>IF(AND(NOT(ISBLANK(Jumpoverwrite11)),AND(NOT(BA106),AND(BA$4:BA105))),($J106*$G106-LN(1+Jumpoverwrite11*BC$2))/$G106,_xll.qlInterpolationInterpolate(BA$3,$F106,TRUE))</f>
        <v>#NUM!</v>
      </c>
      <c r="BC106" s="107" t="str">
        <f>IF(AND(NOT(BA106),AND(BA$4:BA105)),MIN(EXP((BB106-$J106)*$G106),1),"")</f>
        <v/>
      </c>
      <c r="BE106" s="106" t="b">
        <f>IF(AND(NOT(BA106),AND(BA$4:BA105)),TRUE,BA106)</f>
        <v>0</v>
      </c>
      <c r="BF106" s="102" t="e">
        <f>IF(AND(NOT(ISBLANK(Jumpoverwrite12)),AND(NOT(BE106),AND(BE$4:BE105))),($J106*$G106-LN(1+Jumpoverwrite12*BG$2))/$G106,_xll.qlInterpolationInterpolate(BE$3,$F106,TRUE))</f>
        <v>#NUM!</v>
      </c>
      <c r="BG106" s="107" t="str">
        <f>IF(AND(NOT(BE106),AND(BE$4:BE105)),MIN(EXP((BF106-$J106)*$G106),1),"")</f>
        <v/>
      </c>
      <c r="BI106" s="106" t="b">
        <f t="shared" si="10"/>
        <v>0</v>
      </c>
      <c r="BJ106" s="102" t="e">
        <f>IF(AND(NOT(ISBLANK(jumpoverwrite13)),AND(NOT(BI106),AND(BI$4:BI105))),($J106*$G106-LN(1+jumpoverwrite13*BK$2))/$G106,_xll.qlInterpolationInterpolate(BI$3,$F106,TRUE))</f>
        <v>#NUM!</v>
      </c>
      <c r="BK106" s="107" t="str">
        <f>IF(AND(NOT(BI106),AND(BI$4:BI105)),MIN(EXP((BJ106-$J106)*$G106),1),"")</f>
        <v/>
      </c>
    </row>
    <row r="107" spans="1:63" x14ac:dyDescent="0.2">
      <c r="A107" s="94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0" t="e">
        <f t="shared" si="9"/>
        <v>#N/A</v>
      </c>
      <c r="G107" s="121" t="e">
        <f>_xll.qlDayCounterYearFraction(DayCounter,D106,D107)</f>
        <v>#NUM!</v>
      </c>
      <c r="I107" s="138" t="b">
        <f t="shared" si="7"/>
        <v>0</v>
      </c>
      <c r="J107" s="137" t="e">
        <v>#N/A</v>
      </c>
      <c r="K107" s="111" t="e">
        <f t="shared" si="8"/>
        <v>#VALUE!</v>
      </c>
      <c r="L107" s="100"/>
      <c r="M107" s="106" t="b">
        <f>IF(AND(NOT(I107),AND(I$4:I106)),TRUE,I107)</f>
        <v>0</v>
      </c>
      <c r="N107" s="102" t="e">
        <f>IF(AND(NOT(ISBLANK(Jumpoverwrite1)),AND(NOT(M107),AND(M$4:M106))),($J107*$G107-LN(1+Jumpoverwrite1*O$2))/$G107,_xll.qlInterpolationInterpolate(M$3,$F107,TRUE))</f>
        <v>#NUM!</v>
      </c>
      <c r="O107" s="107" t="str">
        <f>IF(AND(NOT(M107),AND(M$4:M106)),MIN(EXP((N107-$J107)*$G107),1),"")</f>
        <v/>
      </c>
      <c r="P107" s="109"/>
      <c r="Q107" s="106" t="b">
        <f>IF(AND(NOT(M107),AND(M$4:M106)),TRUE,M107)</f>
        <v>0</v>
      </c>
      <c r="R107" s="102" t="e">
        <f>IF(AND(NOT(ISBLANK(Jumpoverwrite2)),AND(NOT(Q107),AND(Q$4:Q106))),($J107*$G107-LN(1+Jumpoverwrite2*S$2))/$G107,_xll.qlInterpolationInterpolate(Q$3,$F107,TRUE))</f>
        <v>#NUM!</v>
      </c>
      <c r="S107" s="107" t="str">
        <f>IF(AND(NOT(Q107),AND(Q$4:Q106)),MIN(EXP((R107-$J107)*$G107),1),"")</f>
        <v/>
      </c>
      <c r="T107" s="109"/>
      <c r="U107" s="106" t="b">
        <f>IF(AND(NOT(Q107),AND(Q$4:Q106)),TRUE,Q107)</f>
        <v>0</v>
      </c>
      <c r="V107" s="102" t="e">
        <f>IF(AND(NOT(ISBLANK(Jumpoverwrite3)),AND(NOT(U107),AND(U$4:U106))),($J107*$G107-LN(1+Jumpoverwrite3*W$2))/$G107,_xll.qlInterpolationInterpolate(U$3,$F107,TRUE))</f>
        <v>#NUM!</v>
      </c>
      <c r="W107" s="107" t="str">
        <f>IF(AND(NOT(U107),AND(U$4:U106)),MIN(EXP((V107-$J107)*$G107),1),"")</f>
        <v/>
      </c>
      <c r="X107" s="109"/>
      <c r="Y107" s="106" t="b">
        <f>IF(AND(NOT(U107),AND(U$4:U106)),TRUE,U107)</f>
        <v>0</v>
      </c>
      <c r="Z107" s="102" t="e">
        <f>IF(AND(NOT(ISBLANK(Jumpoverwrite4)),AND(NOT(Y107),AND(Y$4:Y106))),($J107*$G107-LN(1+Jumpoverwrite4*AA$2))/$G107,_xll.qlInterpolationInterpolate(Y$3,$F107,TRUE))</f>
        <v>#NUM!</v>
      </c>
      <c r="AA107" s="107" t="str">
        <f>IF(AND(NOT(Y107),AND(Y$4:Y106)),MIN(EXP((Z107-$J107)*$G107),1),"")</f>
        <v/>
      </c>
      <c r="AB107" s="109"/>
      <c r="AC107" s="106" t="b">
        <f>IF(AND(NOT(Y107),AND(Y$4:Y106)),TRUE,Y107)</f>
        <v>0</v>
      </c>
      <c r="AD107" s="102" t="e">
        <f>IF(AND(NOT(ISBLANK(Jumpoverwrite5)),AND(NOT(AC107),AND(AC$4:AC106))),($J107*$G107-LN(1+Jumpoverwrite5*AE$2))/$G107,_xll.qlInterpolationInterpolate(AC$3,$F107,TRUE))</f>
        <v>#NUM!</v>
      </c>
      <c r="AE107" s="107" t="str">
        <f>IF(AND(NOT(AC107),AND(AC$4:AC106)),MIN(EXP((AD107-$J107)*$G107),1),"")</f>
        <v/>
      </c>
      <c r="AF107" s="109"/>
      <c r="AG107" s="106" t="b">
        <f>IF(AND(NOT(AC107),AND(AC$4:AC106)),TRUE,AC107)</f>
        <v>0</v>
      </c>
      <c r="AH107" s="102" t="e">
        <f>IF(AND(NOT(ISBLANK(Jumpoverwrite6)),AND(NOT(AG107),AND(AG$4:AG106))),($J107*$G107-LN(1+Jumpoverwrite6*AI$2))/$G107,_xll.qlInterpolationInterpolate(AG$3,$F107,TRUE))</f>
        <v>#NUM!</v>
      </c>
      <c r="AI107" s="107" t="str">
        <f>IF(AND(NOT(AG107),AND(AG$4:AG106)),MIN(EXP((AH107-$J107)*$G107),1),"")</f>
        <v/>
      </c>
      <c r="AJ107" s="109"/>
      <c r="AK107" s="106" t="b">
        <f>IF(AND(NOT(AG107),AND(AG$4:AG106)),TRUE,AG107)</f>
        <v>0</v>
      </c>
      <c r="AL107" s="102" t="e">
        <f>IF(AND(NOT(ISBLANK(Jumpoverwrite7)),AND(NOT(AK107),AND(AK$4:AK106))),($J107*$G107-LN(1+Jumpoverwrite7*AM$2))/$G107,_xll.qlInterpolationInterpolate(AK$3,$F107,TRUE))</f>
        <v>#NUM!</v>
      </c>
      <c r="AM107" s="107" t="str">
        <f>IF(AND(NOT(AK107),AND(AK$4:AK106)),MIN(EXP((AL107-$J107)*$G107),1),"")</f>
        <v/>
      </c>
      <c r="AO107" s="106" t="b">
        <f>IF(AND(NOT(AK107),AND(AK$4:AK106)),TRUE,AK107)</f>
        <v>0</v>
      </c>
      <c r="AP107" s="102" t="e">
        <f>IF(AND(NOT(ISBLANK(Jumpoverwrite8)),AND(NOT(AO107),AND(AO$4:AO106))),($J107*$G107-LN(1+Jumpoverwrite8*AQ$2))/$G107,_xll.qlInterpolationInterpolate(AO$3,$F107,TRUE))</f>
        <v>#NUM!</v>
      </c>
      <c r="AQ107" s="107" t="str">
        <f>IF(AND(NOT(AO107),AND(AO$4:AO106)),MIN(EXP((AP107-$J107)*$G107),1),"")</f>
        <v/>
      </c>
      <c r="AS107" s="106" t="b">
        <f>IF(AND(NOT(AO107),AND(AO$4:AO106)),TRUE,AO107)</f>
        <v>0</v>
      </c>
      <c r="AT107" s="102" t="e">
        <f>IF(AND(NOT(ISBLANK(Jumpoverwrite9)),AND(NOT(AS107),AND(AS$4:AS106))),($J107*$G107-LN(1+Jumpoverwrite9*AU$2))/$G107,_xll.qlInterpolationInterpolate(AS$3,$F107,TRUE))</f>
        <v>#NUM!</v>
      </c>
      <c r="AU107" s="107" t="str">
        <f>IF(AND(NOT(AS107),AND(AS$4:AS106)),MIN(EXP((AT107-$J107)*$G107),1),"")</f>
        <v/>
      </c>
      <c r="AW107" s="106" t="b">
        <f>IF(AND(NOT(AS107),AND(AS$4:AS106)),TRUE,AS107)</f>
        <v>0</v>
      </c>
      <c r="AX107" s="102" t="e">
        <f>IF(AND(NOT(ISBLANK(Jumpoverwrite10)),AND(NOT(AW107),AND(AW$4:AW106))),($J107*$G107-LN(1+Jumpoverwrite10*AY$2))/$G107,_xll.qlInterpolationInterpolate(AW$3,$F107,TRUE))</f>
        <v>#NUM!</v>
      </c>
      <c r="AY107" s="107" t="str">
        <f>IF(AND(NOT(AW107),AND(AW$4:AW106)),MIN(EXP((AX107-$J107)*$G107),1),"")</f>
        <v/>
      </c>
      <c r="BA107" s="106" t="b">
        <f>IF(AND(NOT(AW107),AND(AW$4:AW106)),TRUE,AW107)</f>
        <v>0</v>
      </c>
      <c r="BB107" s="102" t="e">
        <f>IF(AND(NOT(ISBLANK(Jumpoverwrite11)),AND(NOT(BA107),AND(BA$4:BA106))),($J107*$G107-LN(1+Jumpoverwrite11*BC$2))/$G107,_xll.qlInterpolationInterpolate(BA$3,$F107,TRUE))</f>
        <v>#NUM!</v>
      </c>
      <c r="BC107" s="107" t="str">
        <f>IF(AND(NOT(BA107),AND(BA$4:BA106)),MIN(EXP((BB107-$J107)*$G107),1),"")</f>
        <v/>
      </c>
      <c r="BE107" s="106" t="b">
        <f>IF(AND(NOT(BA107),AND(BA$4:BA106)),TRUE,BA107)</f>
        <v>0</v>
      </c>
      <c r="BF107" s="102" t="e">
        <f>IF(AND(NOT(ISBLANK(Jumpoverwrite12)),AND(NOT(BE107),AND(BE$4:BE106))),($J107*$G107-LN(1+Jumpoverwrite12*BG$2))/$G107,_xll.qlInterpolationInterpolate(BE$3,$F107,TRUE))</f>
        <v>#NUM!</v>
      </c>
      <c r="BG107" s="107" t="str">
        <f>IF(AND(NOT(BE107),AND(BE$4:BE106)),MIN(EXP((BF107-$J107)*$G107),1),"")</f>
        <v/>
      </c>
      <c r="BI107" s="106" t="b">
        <f t="shared" si="10"/>
        <v>0</v>
      </c>
      <c r="BJ107" s="102" t="e">
        <f>IF(AND(NOT(ISBLANK(jumpoverwrite13)),AND(NOT(BI107),AND(BI$4:BI106))),($J107*$G107-LN(1+jumpoverwrite13*BK$2))/$G107,_xll.qlInterpolationInterpolate(BI$3,$F107,TRUE))</f>
        <v>#NUM!</v>
      </c>
      <c r="BK107" s="107" t="str">
        <f>IF(AND(NOT(BI107),AND(BI$4:BI106)),MIN(EXP((BJ107-$J107)*$G107),1),"")</f>
        <v/>
      </c>
    </row>
    <row r="108" spans="1:63" x14ac:dyDescent="0.2">
      <c r="A108" s="94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0" t="e">
        <f t="shared" si="9"/>
        <v>#N/A</v>
      </c>
      <c r="G108" s="121" t="e">
        <f>_xll.qlDayCounterYearFraction(DayCounter,D107,D108)</f>
        <v>#NUM!</v>
      </c>
      <c r="I108" s="138" t="b">
        <f t="shared" si="7"/>
        <v>0</v>
      </c>
      <c r="J108" s="137" t="e">
        <v>#N/A</v>
      </c>
      <c r="K108" s="111" t="e">
        <f t="shared" si="8"/>
        <v>#VALUE!</v>
      </c>
      <c r="L108" s="100"/>
      <c r="M108" s="106" t="b">
        <f>IF(AND(NOT(I108),AND(I$4:I107)),TRUE,I108)</f>
        <v>0</v>
      </c>
      <c r="N108" s="102" t="e">
        <f>IF(AND(NOT(ISBLANK(Jumpoverwrite1)),AND(NOT(M108),AND(M$4:M107))),($J108*$G108-LN(1+Jumpoverwrite1*O$2))/$G108,_xll.qlInterpolationInterpolate(M$3,$F108,TRUE))</f>
        <v>#NUM!</v>
      </c>
      <c r="O108" s="107" t="str">
        <f>IF(AND(NOT(M108),AND(M$4:M107)),MIN(EXP((N108-$J108)*$G108),1),"")</f>
        <v/>
      </c>
      <c r="P108" s="109"/>
      <c r="Q108" s="106" t="b">
        <f>IF(AND(NOT(M108),AND(M$4:M107)),TRUE,M108)</f>
        <v>0</v>
      </c>
      <c r="R108" s="102" t="e">
        <f>IF(AND(NOT(ISBLANK(Jumpoverwrite2)),AND(NOT(Q108),AND(Q$4:Q107))),($J108*$G108-LN(1+Jumpoverwrite2*S$2))/$G108,_xll.qlInterpolationInterpolate(Q$3,$F108,TRUE))</f>
        <v>#NUM!</v>
      </c>
      <c r="S108" s="107" t="str">
        <f>IF(AND(NOT(Q108),AND(Q$4:Q107)),MIN(EXP((R108-$J108)*$G108),1),"")</f>
        <v/>
      </c>
      <c r="T108" s="109"/>
      <c r="U108" s="106" t="b">
        <f>IF(AND(NOT(Q108),AND(Q$4:Q107)),TRUE,Q108)</f>
        <v>0</v>
      </c>
      <c r="V108" s="102" t="e">
        <f>IF(AND(NOT(ISBLANK(Jumpoverwrite3)),AND(NOT(U108),AND(U$4:U107))),($J108*$G108-LN(1+Jumpoverwrite3*W$2))/$G108,_xll.qlInterpolationInterpolate(U$3,$F108,TRUE))</f>
        <v>#NUM!</v>
      </c>
      <c r="W108" s="107" t="str">
        <f>IF(AND(NOT(U108),AND(U$4:U107)),MIN(EXP((V108-$J108)*$G108),1),"")</f>
        <v/>
      </c>
      <c r="X108" s="109"/>
      <c r="Y108" s="106" t="b">
        <f>IF(AND(NOT(U108),AND(U$4:U107)),TRUE,U108)</f>
        <v>0</v>
      </c>
      <c r="Z108" s="102" t="e">
        <f>IF(AND(NOT(ISBLANK(Jumpoverwrite4)),AND(NOT(Y108),AND(Y$4:Y107))),($J108*$G108-LN(1+Jumpoverwrite4*AA$2))/$G108,_xll.qlInterpolationInterpolate(Y$3,$F108,TRUE))</f>
        <v>#NUM!</v>
      </c>
      <c r="AA108" s="107" t="str">
        <f>IF(AND(NOT(Y108),AND(Y$4:Y107)),MIN(EXP((Z108-$J108)*$G108),1),"")</f>
        <v/>
      </c>
      <c r="AB108" s="109"/>
      <c r="AC108" s="106" t="b">
        <f>IF(AND(NOT(Y108),AND(Y$4:Y107)),TRUE,Y108)</f>
        <v>0</v>
      </c>
      <c r="AD108" s="102" t="e">
        <f>IF(AND(NOT(ISBLANK(Jumpoverwrite5)),AND(NOT(AC108),AND(AC$4:AC107))),($J108*$G108-LN(1+Jumpoverwrite5*AE$2))/$G108,_xll.qlInterpolationInterpolate(AC$3,$F108,TRUE))</f>
        <v>#NUM!</v>
      </c>
      <c r="AE108" s="107" t="str">
        <f>IF(AND(NOT(AC108),AND(AC$4:AC107)),MIN(EXP((AD108-$J108)*$G108),1),"")</f>
        <v/>
      </c>
      <c r="AF108" s="109"/>
      <c r="AG108" s="106" t="b">
        <f>IF(AND(NOT(AC108),AND(AC$4:AC107)),TRUE,AC108)</f>
        <v>0</v>
      </c>
      <c r="AH108" s="102" t="e">
        <f>IF(AND(NOT(ISBLANK(Jumpoverwrite6)),AND(NOT(AG108),AND(AG$4:AG107))),($J108*$G108-LN(1+Jumpoverwrite6*AI$2))/$G108,_xll.qlInterpolationInterpolate(AG$3,$F108,TRUE))</f>
        <v>#NUM!</v>
      </c>
      <c r="AI108" s="107" t="str">
        <f>IF(AND(NOT(AG108),AND(AG$4:AG107)),MIN(EXP((AH108-$J108)*$G108),1),"")</f>
        <v/>
      </c>
      <c r="AJ108" s="109"/>
      <c r="AK108" s="106" t="b">
        <f>IF(AND(NOT(AG108),AND(AG$4:AG107)),TRUE,AG108)</f>
        <v>0</v>
      </c>
      <c r="AL108" s="102" t="e">
        <f>IF(AND(NOT(ISBLANK(Jumpoverwrite7)),AND(NOT(AK108),AND(AK$4:AK107))),($J108*$G108-LN(1+Jumpoverwrite7*AM$2))/$G108,_xll.qlInterpolationInterpolate(AK$3,$F108,TRUE))</f>
        <v>#NUM!</v>
      </c>
      <c r="AM108" s="107" t="str">
        <f>IF(AND(NOT(AK108),AND(AK$4:AK107)),MIN(EXP((AL108-$J108)*$G108),1),"")</f>
        <v/>
      </c>
      <c r="AO108" s="106" t="b">
        <f>IF(AND(NOT(AK108),AND(AK$4:AK107)),TRUE,AK108)</f>
        <v>0</v>
      </c>
      <c r="AP108" s="102" t="e">
        <f>IF(AND(NOT(ISBLANK(Jumpoverwrite8)),AND(NOT(AO108),AND(AO$4:AO107))),($J108*$G108-LN(1+Jumpoverwrite8*AQ$2))/$G108,_xll.qlInterpolationInterpolate(AO$3,$F108,TRUE))</f>
        <v>#NUM!</v>
      </c>
      <c r="AQ108" s="107" t="str">
        <f>IF(AND(NOT(AO108),AND(AO$4:AO107)),MIN(EXP((AP108-$J108)*$G108),1),"")</f>
        <v/>
      </c>
      <c r="AS108" s="106" t="b">
        <f>IF(AND(NOT(AO108),AND(AO$4:AO107)),TRUE,AO108)</f>
        <v>0</v>
      </c>
      <c r="AT108" s="102" t="e">
        <f>IF(AND(NOT(ISBLANK(Jumpoverwrite9)),AND(NOT(AS108),AND(AS$4:AS107))),($J108*$G108-LN(1+Jumpoverwrite9*AU$2))/$G108,_xll.qlInterpolationInterpolate(AS$3,$F108,TRUE))</f>
        <v>#NUM!</v>
      </c>
      <c r="AU108" s="107" t="str">
        <f>IF(AND(NOT(AS108),AND(AS$4:AS107)),MIN(EXP((AT108-$J108)*$G108),1),"")</f>
        <v/>
      </c>
      <c r="AW108" s="106" t="b">
        <f>IF(AND(NOT(AS108),AND(AS$4:AS107)),TRUE,AS108)</f>
        <v>0</v>
      </c>
      <c r="AX108" s="102" t="e">
        <f>IF(AND(NOT(ISBLANK(Jumpoverwrite10)),AND(NOT(AW108),AND(AW$4:AW107))),($J108*$G108-LN(1+Jumpoverwrite10*AY$2))/$G108,_xll.qlInterpolationInterpolate(AW$3,$F108,TRUE))</f>
        <v>#NUM!</v>
      </c>
      <c r="AY108" s="107" t="str">
        <f>IF(AND(NOT(AW108),AND(AW$4:AW107)),MIN(EXP((AX108-$J108)*$G108),1),"")</f>
        <v/>
      </c>
      <c r="BA108" s="106" t="b">
        <f>IF(AND(NOT(AW108),AND(AW$4:AW107)),TRUE,AW108)</f>
        <v>0</v>
      </c>
      <c r="BB108" s="102" t="e">
        <f>IF(AND(NOT(ISBLANK(Jumpoverwrite11)),AND(NOT(BA108),AND(BA$4:BA107))),($J108*$G108-LN(1+Jumpoverwrite11*BC$2))/$G108,_xll.qlInterpolationInterpolate(BA$3,$F108,TRUE))</f>
        <v>#NUM!</v>
      </c>
      <c r="BC108" s="107" t="str">
        <f>IF(AND(NOT(BA108),AND(BA$4:BA107)),MIN(EXP((BB108-$J108)*$G108),1),"")</f>
        <v/>
      </c>
      <c r="BE108" s="106" t="b">
        <f>IF(AND(NOT(BA108),AND(BA$4:BA107)),TRUE,BA108)</f>
        <v>0</v>
      </c>
      <c r="BF108" s="102" t="e">
        <f>IF(AND(NOT(ISBLANK(Jumpoverwrite12)),AND(NOT(BE108),AND(BE$4:BE107))),($J108*$G108-LN(1+Jumpoverwrite12*BG$2))/$G108,_xll.qlInterpolationInterpolate(BE$3,$F108,TRUE))</f>
        <v>#NUM!</v>
      </c>
      <c r="BG108" s="107" t="str">
        <f>IF(AND(NOT(BE108),AND(BE$4:BE107)),MIN(EXP((BF108-$J108)*$G108),1),"")</f>
        <v/>
      </c>
      <c r="BI108" s="106" t="b">
        <f t="shared" si="10"/>
        <v>0</v>
      </c>
      <c r="BJ108" s="102" t="e">
        <f>IF(AND(NOT(ISBLANK(jumpoverwrite13)),AND(NOT(BI108),AND(BI$4:BI107))),($J108*$G108-LN(1+jumpoverwrite13*BK$2))/$G108,_xll.qlInterpolationInterpolate(BI$3,$F108,TRUE))</f>
        <v>#NUM!</v>
      </c>
      <c r="BK108" s="107" t="str">
        <f>IF(AND(NOT(BI108),AND(BI$4:BI107)),MIN(EXP((BJ108-$J108)*$G108),1),"")</f>
        <v/>
      </c>
    </row>
    <row r="109" spans="1:63" x14ac:dyDescent="0.2">
      <c r="A109" s="94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0" t="e">
        <f t="shared" si="9"/>
        <v>#N/A</v>
      </c>
      <c r="G109" s="121" t="e">
        <f>_xll.qlDayCounterYearFraction(DayCounter,D108,D109)</f>
        <v>#NUM!</v>
      </c>
      <c r="I109" s="138" t="b">
        <f t="shared" si="7"/>
        <v>0</v>
      </c>
      <c r="J109" s="137" t="e">
        <v>#N/A</v>
      </c>
      <c r="K109" s="111" t="e">
        <f t="shared" si="8"/>
        <v>#VALUE!</v>
      </c>
      <c r="L109" s="100"/>
      <c r="M109" s="106" t="b">
        <f>IF(AND(NOT(I109),AND(I$4:I108)),TRUE,I109)</f>
        <v>0</v>
      </c>
      <c r="N109" s="102" t="e">
        <f>IF(AND(NOT(ISBLANK(Jumpoverwrite1)),AND(NOT(M109),AND(M$4:M108))),($J109*$G109-LN(1+Jumpoverwrite1*O$2))/$G109,_xll.qlInterpolationInterpolate(M$3,$F109,TRUE))</f>
        <v>#NUM!</v>
      </c>
      <c r="O109" s="107" t="str">
        <f>IF(AND(NOT(M109),AND(M$4:M108)),MIN(EXP((N109-$J109)*$G109),1),"")</f>
        <v/>
      </c>
      <c r="P109" s="109"/>
      <c r="Q109" s="106" t="b">
        <f>IF(AND(NOT(M109),AND(M$4:M108)),TRUE,M109)</f>
        <v>0</v>
      </c>
      <c r="R109" s="102" t="e">
        <f>IF(AND(NOT(ISBLANK(Jumpoverwrite2)),AND(NOT(Q109),AND(Q$4:Q108))),($J109*$G109-LN(1+Jumpoverwrite2*S$2))/$G109,_xll.qlInterpolationInterpolate(Q$3,$F109,TRUE))</f>
        <v>#NUM!</v>
      </c>
      <c r="S109" s="107" t="str">
        <f>IF(AND(NOT(Q109),AND(Q$4:Q108)),MIN(EXP((R109-$J109)*$G109),1),"")</f>
        <v/>
      </c>
      <c r="T109" s="109"/>
      <c r="U109" s="106" t="b">
        <f>IF(AND(NOT(Q109),AND(Q$4:Q108)),TRUE,Q109)</f>
        <v>0</v>
      </c>
      <c r="V109" s="102" t="e">
        <f>IF(AND(NOT(ISBLANK(Jumpoverwrite3)),AND(NOT(U109),AND(U$4:U108))),($J109*$G109-LN(1+Jumpoverwrite3*W$2))/$G109,_xll.qlInterpolationInterpolate(U$3,$F109,TRUE))</f>
        <v>#NUM!</v>
      </c>
      <c r="W109" s="107" t="str">
        <f>IF(AND(NOT(U109),AND(U$4:U108)),MIN(EXP((V109-$J109)*$G109),1),"")</f>
        <v/>
      </c>
      <c r="X109" s="109"/>
      <c r="Y109" s="106" t="b">
        <f>IF(AND(NOT(U109),AND(U$4:U108)),TRUE,U109)</f>
        <v>0</v>
      </c>
      <c r="Z109" s="102" t="e">
        <f>IF(AND(NOT(ISBLANK(Jumpoverwrite4)),AND(NOT(Y109),AND(Y$4:Y108))),($J109*$G109-LN(1+Jumpoverwrite4*AA$2))/$G109,_xll.qlInterpolationInterpolate(Y$3,$F109,TRUE))</f>
        <v>#NUM!</v>
      </c>
      <c r="AA109" s="107" t="str">
        <f>IF(AND(NOT(Y109),AND(Y$4:Y108)),MIN(EXP((Z109-$J109)*$G109),1),"")</f>
        <v/>
      </c>
      <c r="AB109" s="109"/>
      <c r="AC109" s="106" t="b">
        <f>IF(AND(NOT(Y109),AND(Y$4:Y108)),TRUE,Y109)</f>
        <v>0</v>
      </c>
      <c r="AD109" s="102" t="e">
        <f>IF(AND(NOT(ISBLANK(Jumpoverwrite5)),AND(NOT(AC109),AND(AC$4:AC108))),($J109*$G109-LN(1+Jumpoverwrite5*AE$2))/$G109,_xll.qlInterpolationInterpolate(AC$3,$F109,TRUE))</f>
        <v>#NUM!</v>
      </c>
      <c r="AE109" s="107" t="str">
        <f>IF(AND(NOT(AC109),AND(AC$4:AC108)),MIN(EXP((AD109-$J109)*$G109),1),"")</f>
        <v/>
      </c>
      <c r="AF109" s="109"/>
      <c r="AG109" s="106" t="b">
        <f>IF(AND(NOT(AC109),AND(AC$4:AC108)),TRUE,AC109)</f>
        <v>0</v>
      </c>
      <c r="AH109" s="102" t="e">
        <f>IF(AND(NOT(ISBLANK(Jumpoverwrite6)),AND(NOT(AG109),AND(AG$4:AG108))),($J109*$G109-LN(1+Jumpoverwrite6*AI$2))/$G109,_xll.qlInterpolationInterpolate(AG$3,$F109,TRUE))</f>
        <v>#NUM!</v>
      </c>
      <c r="AI109" s="107" t="str">
        <f>IF(AND(NOT(AG109),AND(AG$4:AG108)),MIN(EXP((AH109-$J109)*$G109),1),"")</f>
        <v/>
      </c>
      <c r="AJ109" s="109"/>
      <c r="AK109" s="106" t="b">
        <f>IF(AND(NOT(AG109),AND(AG$4:AG108)),TRUE,AG109)</f>
        <v>0</v>
      </c>
      <c r="AL109" s="102" t="e">
        <f>IF(AND(NOT(ISBLANK(Jumpoverwrite7)),AND(NOT(AK109),AND(AK$4:AK108))),($J109*$G109-LN(1+Jumpoverwrite7*AM$2))/$G109,_xll.qlInterpolationInterpolate(AK$3,$F109,TRUE))</f>
        <v>#NUM!</v>
      </c>
      <c r="AM109" s="107" t="str">
        <f>IF(AND(NOT(AK109),AND(AK$4:AK108)),MIN(EXP((AL109-$J109)*$G109),1),"")</f>
        <v/>
      </c>
      <c r="AO109" s="106" t="b">
        <f>IF(AND(NOT(AK109),AND(AK$4:AK108)),TRUE,AK109)</f>
        <v>0</v>
      </c>
      <c r="AP109" s="102" t="e">
        <f>IF(AND(NOT(ISBLANK(Jumpoverwrite8)),AND(NOT(AO109),AND(AO$4:AO108))),($J109*$G109-LN(1+Jumpoverwrite8*AQ$2))/$G109,_xll.qlInterpolationInterpolate(AO$3,$F109,TRUE))</f>
        <v>#NUM!</v>
      </c>
      <c r="AQ109" s="107" t="str">
        <f>IF(AND(NOT(AO109),AND(AO$4:AO108)),MIN(EXP((AP109-$J109)*$G109),1),"")</f>
        <v/>
      </c>
      <c r="AS109" s="106" t="b">
        <f>IF(AND(NOT(AO109),AND(AO$4:AO108)),TRUE,AO109)</f>
        <v>0</v>
      </c>
      <c r="AT109" s="102" t="e">
        <f>IF(AND(NOT(ISBLANK(Jumpoverwrite9)),AND(NOT(AS109),AND(AS$4:AS108))),($J109*$G109-LN(1+Jumpoverwrite9*AU$2))/$G109,_xll.qlInterpolationInterpolate(AS$3,$F109,TRUE))</f>
        <v>#NUM!</v>
      </c>
      <c r="AU109" s="107" t="str">
        <f>IF(AND(NOT(AS109),AND(AS$4:AS108)),MIN(EXP((AT109-$J109)*$G109),1),"")</f>
        <v/>
      </c>
      <c r="AW109" s="106" t="b">
        <f>IF(AND(NOT(AS109),AND(AS$4:AS108)),TRUE,AS109)</f>
        <v>0</v>
      </c>
      <c r="AX109" s="102" t="e">
        <f>IF(AND(NOT(ISBLANK(Jumpoverwrite10)),AND(NOT(AW109),AND(AW$4:AW108))),($J109*$G109-LN(1+Jumpoverwrite10*AY$2))/$G109,_xll.qlInterpolationInterpolate(AW$3,$F109,TRUE))</f>
        <v>#NUM!</v>
      </c>
      <c r="AY109" s="107" t="str">
        <f>IF(AND(NOT(AW109),AND(AW$4:AW108)),MIN(EXP((AX109-$J109)*$G109),1),"")</f>
        <v/>
      </c>
      <c r="BA109" s="106" t="b">
        <f>IF(AND(NOT(AW109),AND(AW$4:AW108)),TRUE,AW109)</f>
        <v>0</v>
      </c>
      <c r="BB109" s="102" t="e">
        <f>IF(AND(NOT(ISBLANK(Jumpoverwrite11)),AND(NOT(BA109),AND(BA$4:BA108))),($J109*$G109-LN(1+Jumpoverwrite11*BC$2))/$G109,_xll.qlInterpolationInterpolate(BA$3,$F109,TRUE))</f>
        <v>#NUM!</v>
      </c>
      <c r="BC109" s="107" t="str">
        <f>IF(AND(NOT(BA109),AND(BA$4:BA108)),MIN(EXP((BB109-$J109)*$G109),1),"")</f>
        <v/>
      </c>
      <c r="BE109" s="106" t="b">
        <f>IF(AND(NOT(BA109),AND(BA$4:BA108)),TRUE,BA109)</f>
        <v>0</v>
      </c>
      <c r="BF109" s="102" t="e">
        <f>IF(AND(NOT(ISBLANK(Jumpoverwrite12)),AND(NOT(BE109),AND(BE$4:BE108))),($J109*$G109-LN(1+Jumpoverwrite12*BG$2))/$G109,_xll.qlInterpolationInterpolate(BE$3,$F109,TRUE))</f>
        <v>#NUM!</v>
      </c>
      <c r="BG109" s="107" t="str">
        <f>IF(AND(NOT(BE109),AND(BE$4:BE108)),MIN(EXP((BF109-$J109)*$G109),1),"")</f>
        <v/>
      </c>
      <c r="BI109" s="106" t="b">
        <f t="shared" si="10"/>
        <v>0</v>
      </c>
      <c r="BJ109" s="102" t="e">
        <f>IF(AND(NOT(ISBLANK(jumpoverwrite13)),AND(NOT(BI109),AND(BI$4:BI108))),($J109*$G109-LN(1+jumpoverwrite13*BK$2))/$G109,_xll.qlInterpolationInterpolate(BI$3,$F109,TRUE))</f>
        <v>#NUM!</v>
      </c>
      <c r="BK109" s="107" t="str">
        <f>IF(AND(NOT(BI109),AND(BI$4:BI108)),MIN(EXP((BJ109-$J109)*$G109),1),"")</f>
        <v/>
      </c>
    </row>
    <row r="110" spans="1:63" x14ac:dyDescent="0.2">
      <c r="A110" s="94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0" t="e">
        <f t="shared" si="9"/>
        <v>#N/A</v>
      </c>
      <c r="G110" s="121" t="e">
        <f>_xll.qlDayCounterYearFraction(DayCounter,D109,D110)</f>
        <v>#NUM!</v>
      </c>
      <c r="I110" s="138" t="b">
        <f t="shared" si="7"/>
        <v>0</v>
      </c>
      <c r="J110" s="137" t="e">
        <v>#N/A</v>
      </c>
      <c r="K110" s="111" t="e">
        <f t="shared" si="8"/>
        <v>#VALUE!</v>
      </c>
      <c r="L110" s="100"/>
      <c r="M110" s="106" t="b">
        <f>IF(AND(NOT(I110),AND(I$4:I109)),TRUE,I110)</f>
        <v>0</v>
      </c>
      <c r="N110" s="102" t="e">
        <f>IF(AND(NOT(ISBLANK(Jumpoverwrite1)),AND(NOT(M110),AND(M$4:M109))),($J110*$G110-LN(1+Jumpoverwrite1*O$2))/$G110,_xll.qlInterpolationInterpolate(M$3,$F110,TRUE))</f>
        <v>#NUM!</v>
      </c>
      <c r="O110" s="107" t="str">
        <f>IF(AND(NOT(M110),AND(M$4:M109)),MIN(EXP((N110-$J110)*$G110),1),"")</f>
        <v/>
      </c>
      <c r="P110" s="109"/>
      <c r="Q110" s="106" t="b">
        <f>IF(AND(NOT(M110),AND(M$4:M109)),TRUE,M110)</f>
        <v>0</v>
      </c>
      <c r="R110" s="102" t="e">
        <f>IF(AND(NOT(ISBLANK(Jumpoverwrite2)),AND(NOT(Q110),AND(Q$4:Q109))),($J110*$G110-LN(1+Jumpoverwrite2*S$2))/$G110,_xll.qlInterpolationInterpolate(Q$3,$F110,TRUE))</f>
        <v>#NUM!</v>
      </c>
      <c r="S110" s="107" t="str">
        <f>IF(AND(NOT(Q110),AND(Q$4:Q109)),MIN(EXP((R110-$J110)*$G110),1),"")</f>
        <v/>
      </c>
      <c r="T110" s="109"/>
      <c r="U110" s="106" t="b">
        <f>IF(AND(NOT(Q110),AND(Q$4:Q109)),TRUE,Q110)</f>
        <v>0</v>
      </c>
      <c r="V110" s="102" t="e">
        <f>IF(AND(NOT(ISBLANK(Jumpoverwrite3)),AND(NOT(U110),AND(U$4:U109))),($J110*$G110-LN(1+Jumpoverwrite3*W$2))/$G110,_xll.qlInterpolationInterpolate(U$3,$F110,TRUE))</f>
        <v>#NUM!</v>
      </c>
      <c r="W110" s="107" t="str">
        <f>IF(AND(NOT(U110),AND(U$4:U109)),MIN(EXP((V110-$J110)*$G110),1),"")</f>
        <v/>
      </c>
      <c r="X110" s="109"/>
      <c r="Y110" s="106" t="b">
        <f>IF(AND(NOT(U110),AND(U$4:U109)),TRUE,U110)</f>
        <v>0</v>
      </c>
      <c r="Z110" s="102" t="e">
        <f>IF(AND(NOT(ISBLANK(Jumpoverwrite4)),AND(NOT(Y110),AND(Y$4:Y109))),($J110*$G110-LN(1+Jumpoverwrite4*AA$2))/$G110,_xll.qlInterpolationInterpolate(Y$3,$F110,TRUE))</f>
        <v>#NUM!</v>
      </c>
      <c r="AA110" s="107" t="str">
        <f>IF(AND(NOT(Y110),AND(Y$4:Y109)),MIN(EXP((Z110-$J110)*$G110),1),"")</f>
        <v/>
      </c>
      <c r="AB110" s="109"/>
      <c r="AC110" s="106" t="b">
        <f>IF(AND(NOT(Y110),AND(Y$4:Y109)),TRUE,Y110)</f>
        <v>0</v>
      </c>
      <c r="AD110" s="102" t="e">
        <f>IF(AND(NOT(ISBLANK(Jumpoverwrite5)),AND(NOT(AC110),AND(AC$4:AC109))),($J110*$G110-LN(1+Jumpoverwrite5*AE$2))/$G110,_xll.qlInterpolationInterpolate(AC$3,$F110,TRUE))</f>
        <v>#NUM!</v>
      </c>
      <c r="AE110" s="107" t="str">
        <f>IF(AND(NOT(AC110),AND(AC$4:AC109)),MIN(EXP((AD110-$J110)*$G110),1),"")</f>
        <v/>
      </c>
      <c r="AF110" s="109"/>
      <c r="AG110" s="106" t="b">
        <f>IF(AND(NOT(AC110),AND(AC$4:AC109)),TRUE,AC110)</f>
        <v>0</v>
      </c>
      <c r="AH110" s="102" t="e">
        <f>IF(AND(NOT(ISBLANK(Jumpoverwrite6)),AND(NOT(AG110),AND(AG$4:AG109))),($J110*$G110-LN(1+Jumpoverwrite6*AI$2))/$G110,_xll.qlInterpolationInterpolate(AG$3,$F110,TRUE))</f>
        <v>#NUM!</v>
      </c>
      <c r="AI110" s="107" t="str">
        <f>IF(AND(NOT(AG110),AND(AG$4:AG109)),MIN(EXP((AH110-$J110)*$G110),1),"")</f>
        <v/>
      </c>
      <c r="AJ110" s="109"/>
      <c r="AK110" s="106" t="b">
        <f>IF(AND(NOT(AG110),AND(AG$4:AG109)),TRUE,AG110)</f>
        <v>0</v>
      </c>
      <c r="AL110" s="102" t="e">
        <f>IF(AND(NOT(ISBLANK(Jumpoverwrite7)),AND(NOT(AK110),AND(AK$4:AK109))),($J110*$G110-LN(1+Jumpoverwrite7*AM$2))/$G110,_xll.qlInterpolationInterpolate(AK$3,$F110,TRUE))</f>
        <v>#NUM!</v>
      </c>
      <c r="AM110" s="107" t="str">
        <f>IF(AND(NOT(AK110),AND(AK$4:AK109)),MIN(EXP((AL110-$J110)*$G110),1),"")</f>
        <v/>
      </c>
      <c r="AO110" s="106" t="b">
        <f>IF(AND(NOT(AK110),AND(AK$4:AK109)),TRUE,AK110)</f>
        <v>0</v>
      </c>
      <c r="AP110" s="102" t="e">
        <f>IF(AND(NOT(ISBLANK(Jumpoverwrite8)),AND(NOT(AO110),AND(AO$4:AO109))),($J110*$G110-LN(1+Jumpoverwrite8*AQ$2))/$G110,_xll.qlInterpolationInterpolate(AO$3,$F110,TRUE))</f>
        <v>#NUM!</v>
      </c>
      <c r="AQ110" s="107" t="str">
        <f>IF(AND(NOT(AO110),AND(AO$4:AO109)),MIN(EXP((AP110-$J110)*$G110),1),"")</f>
        <v/>
      </c>
      <c r="AS110" s="106" t="b">
        <f>IF(AND(NOT(AO110),AND(AO$4:AO109)),TRUE,AO110)</f>
        <v>0</v>
      </c>
      <c r="AT110" s="102" t="e">
        <f>IF(AND(NOT(ISBLANK(Jumpoverwrite9)),AND(NOT(AS110),AND(AS$4:AS109))),($J110*$G110-LN(1+Jumpoverwrite9*AU$2))/$G110,_xll.qlInterpolationInterpolate(AS$3,$F110,TRUE))</f>
        <v>#NUM!</v>
      </c>
      <c r="AU110" s="107" t="str">
        <f>IF(AND(NOT(AS110),AND(AS$4:AS109)),MIN(EXP((AT110-$J110)*$G110),1),"")</f>
        <v/>
      </c>
      <c r="AW110" s="106" t="b">
        <f>IF(AND(NOT(AS110),AND(AS$4:AS109)),TRUE,AS110)</f>
        <v>0</v>
      </c>
      <c r="AX110" s="102" t="e">
        <f>IF(AND(NOT(ISBLANK(Jumpoverwrite10)),AND(NOT(AW110),AND(AW$4:AW109))),($J110*$G110-LN(1+Jumpoverwrite10*AY$2))/$G110,_xll.qlInterpolationInterpolate(AW$3,$F110,TRUE))</f>
        <v>#NUM!</v>
      </c>
      <c r="AY110" s="107" t="str">
        <f>IF(AND(NOT(AW110),AND(AW$4:AW109)),MIN(EXP((AX110-$J110)*$G110),1),"")</f>
        <v/>
      </c>
      <c r="BA110" s="106" t="b">
        <f>IF(AND(NOT(AW110),AND(AW$4:AW109)),TRUE,AW110)</f>
        <v>0</v>
      </c>
      <c r="BB110" s="102" t="e">
        <f>IF(AND(NOT(ISBLANK(Jumpoverwrite11)),AND(NOT(BA110),AND(BA$4:BA109))),($J110*$G110-LN(1+Jumpoverwrite11*BC$2))/$G110,_xll.qlInterpolationInterpolate(BA$3,$F110,TRUE))</f>
        <v>#NUM!</v>
      </c>
      <c r="BC110" s="107" t="str">
        <f>IF(AND(NOT(BA110),AND(BA$4:BA109)),MIN(EXP((BB110-$J110)*$G110),1),"")</f>
        <v/>
      </c>
      <c r="BE110" s="106" t="b">
        <f>IF(AND(NOT(BA110),AND(BA$4:BA109)),TRUE,BA110)</f>
        <v>0</v>
      </c>
      <c r="BF110" s="102" t="e">
        <f>IF(AND(NOT(ISBLANK(Jumpoverwrite12)),AND(NOT(BE110),AND(BE$4:BE109))),($J110*$G110-LN(1+Jumpoverwrite12*BG$2))/$G110,_xll.qlInterpolationInterpolate(BE$3,$F110,TRUE))</f>
        <v>#NUM!</v>
      </c>
      <c r="BG110" s="107" t="str">
        <f>IF(AND(NOT(BE110),AND(BE$4:BE109)),MIN(EXP((BF110-$J110)*$G110),1),"")</f>
        <v/>
      </c>
      <c r="BI110" s="106" t="b">
        <f t="shared" si="10"/>
        <v>0</v>
      </c>
      <c r="BJ110" s="102" t="e">
        <f>IF(AND(NOT(ISBLANK(jumpoverwrite13)),AND(NOT(BI110),AND(BI$4:BI109))),($J110*$G110-LN(1+jumpoverwrite13*BK$2))/$G110,_xll.qlInterpolationInterpolate(BI$3,$F110,TRUE))</f>
        <v>#NUM!</v>
      </c>
      <c r="BK110" s="107" t="str">
        <f>IF(AND(NOT(BI110),AND(BI$4:BI109)),MIN(EXP((BJ110-$J110)*$G110),1),"")</f>
        <v/>
      </c>
    </row>
    <row r="111" spans="1:63" x14ac:dyDescent="0.2">
      <c r="A111" s="94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0" t="e">
        <f t="shared" si="9"/>
        <v>#N/A</v>
      </c>
      <c r="G111" s="121" t="e">
        <f>_xll.qlDayCounterYearFraction(DayCounter,D110,D111)</f>
        <v>#NUM!</v>
      </c>
      <c r="I111" s="138" t="b">
        <f t="shared" si="7"/>
        <v>0</v>
      </c>
      <c r="J111" s="137" t="e">
        <v>#N/A</v>
      </c>
      <c r="K111" s="111" t="e">
        <f t="shared" si="8"/>
        <v>#VALUE!</v>
      </c>
      <c r="L111" s="100"/>
      <c r="M111" s="106" t="b">
        <f>IF(AND(NOT(I111),AND(I$4:I110)),TRUE,I111)</f>
        <v>0</v>
      </c>
      <c r="N111" s="102" t="e">
        <f>IF(AND(NOT(ISBLANK(Jumpoverwrite1)),AND(NOT(M111),AND(M$4:M110))),($J111*$G111-LN(1+Jumpoverwrite1*O$2))/$G111,_xll.qlInterpolationInterpolate(M$3,$F111,TRUE))</f>
        <v>#NUM!</v>
      </c>
      <c r="O111" s="107" t="str">
        <f>IF(AND(NOT(M111),AND(M$4:M110)),MIN(EXP((N111-$J111)*$G111),1),"")</f>
        <v/>
      </c>
      <c r="P111" s="109"/>
      <c r="Q111" s="106" t="b">
        <f>IF(AND(NOT(M111),AND(M$4:M110)),TRUE,M111)</f>
        <v>0</v>
      </c>
      <c r="R111" s="102" t="e">
        <f>IF(AND(NOT(ISBLANK(Jumpoverwrite2)),AND(NOT(Q111),AND(Q$4:Q110))),($J111*$G111-LN(1+Jumpoverwrite2*S$2))/$G111,_xll.qlInterpolationInterpolate(Q$3,$F111,TRUE))</f>
        <v>#NUM!</v>
      </c>
      <c r="S111" s="107" t="str">
        <f>IF(AND(NOT(Q111),AND(Q$4:Q110)),MIN(EXP((R111-$J111)*$G111),1),"")</f>
        <v/>
      </c>
      <c r="T111" s="109"/>
      <c r="U111" s="106" t="b">
        <f>IF(AND(NOT(Q111),AND(Q$4:Q110)),TRUE,Q111)</f>
        <v>0</v>
      </c>
      <c r="V111" s="102" t="e">
        <f>IF(AND(NOT(ISBLANK(Jumpoverwrite3)),AND(NOT(U111),AND(U$4:U110))),($J111*$G111-LN(1+Jumpoverwrite3*W$2))/$G111,_xll.qlInterpolationInterpolate(U$3,$F111,TRUE))</f>
        <v>#NUM!</v>
      </c>
      <c r="W111" s="107" t="str">
        <f>IF(AND(NOT(U111),AND(U$4:U110)),MIN(EXP((V111-$J111)*$G111),1),"")</f>
        <v/>
      </c>
      <c r="X111" s="109"/>
      <c r="Y111" s="106" t="b">
        <f>IF(AND(NOT(U111),AND(U$4:U110)),TRUE,U111)</f>
        <v>0</v>
      </c>
      <c r="Z111" s="102" t="e">
        <f>IF(AND(NOT(ISBLANK(Jumpoverwrite4)),AND(NOT(Y111),AND(Y$4:Y110))),($J111*$G111-LN(1+Jumpoverwrite4*AA$2))/$G111,_xll.qlInterpolationInterpolate(Y$3,$F111,TRUE))</f>
        <v>#NUM!</v>
      </c>
      <c r="AA111" s="107" t="str">
        <f>IF(AND(NOT(Y111),AND(Y$4:Y110)),MIN(EXP((Z111-$J111)*$G111),1),"")</f>
        <v/>
      </c>
      <c r="AB111" s="109"/>
      <c r="AC111" s="106" t="b">
        <f>IF(AND(NOT(Y111),AND(Y$4:Y110)),TRUE,Y111)</f>
        <v>0</v>
      </c>
      <c r="AD111" s="102" t="e">
        <f>IF(AND(NOT(ISBLANK(Jumpoverwrite5)),AND(NOT(AC111),AND(AC$4:AC110))),($J111*$G111-LN(1+Jumpoverwrite5*AE$2))/$G111,_xll.qlInterpolationInterpolate(AC$3,$F111,TRUE))</f>
        <v>#NUM!</v>
      </c>
      <c r="AE111" s="107" t="str">
        <f>IF(AND(NOT(AC111),AND(AC$4:AC110)),MIN(EXP((AD111-$J111)*$G111),1),"")</f>
        <v/>
      </c>
      <c r="AF111" s="109"/>
      <c r="AG111" s="106" t="b">
        <f>IF(AND(NOT(AC111),AND(AC$4:AC110)),TRUE,AC111)</f>
        <v>0</v>
      </c>
      <c r="AH111" s="102" t="e">
        <f>IF(AND(NOT(ISBLANK(Jumpoverwrite6)),AND(NOT(AG111),AND(AG$4:AG110))),($J111*$G111-LN(1+Jumpoverwrite6*AI$2))/$G111,_xll.qlInterpolationInterpolate(AG$3,$F111,TRUE))</f>
        <v>#NUM!</v>
      </c>
      <c r="AI111" s="107" t="str">
        <f>IF(AND(NOT(AG111),AND(AG$4:AG110)),MIN(EXP((AH111-$J111)*$G111),1),"")</f>
        <v/>
      </c>
      <c r="AJ111" s="109"/>
      <c r="AK111" s="106" t="b">
        <f>IF(AND(NOT(AG111),AND(AG$4:AG110)),TRUE,AG111)</f>
        <v>0</v>
      </c>
      <c r="AL111" s="102" t="e">
        <f>IF(AND(NOT(ISBLANK(Jumpoverwrite7)),AND(NOT(AK111),AND(AK$4:AK110))),($J111*$G111-LN(1+Jumpoverwrite7*AM$2))/$G111,_xll.qlInterpolationInterpolate(AK$3,$F111,TRUE))</f>
        <v>#NUM!</v>
      </c>
      <c r="AM111" s="107" t="str">
        <f>IF(AND(NOT(AK111),AND(AK$4:AK110)),MIN(EXP((AL111-$J111)*$G111),1),"")</f>
        <v/>
      </c>
      <c r="AO111" s="106" t="b">
        <f>IF(AND(NOT(AK111),AND(AK$4:AK110)),TRUE,AK111)</f>
        <v>0</v>
      </c>
      <c r="AP111" s="102" t="e">
        <f>IF(AND(NOT(ISBLANK(Jumpoverwrite8)),AND(NOT(AO111),AND(AO$4:AO110))),($J111*$G111-LN(1+Jumpoverwrite8*AQ$2))/$G111,_xll.qlInterpolationInterpolate(AO$3,$F111,TRUE))</f>
        <v>#NUM!</v>
      </c>
      <c r="AQ111" s="107" t="str">
        <f>IF(AND(NOT(AO111),AND(AO$4:AO110)),MIN(EXP((AP111-$J111)*$G111),1),"")</f>
        <v/>
      </c>
      <c r="AS111" s="106" t="b">
        <f>IF(AND(NOT(AO111),AND(AO$4:AO110)),TRUE,AO111)</f>
        <v>0</v>
      </c>
      <c r="AT111" s="102" t="e">
        <f>IF(AND(NOT(ISBLANK(Jumpoverwrite9)),AND(NOT(AS111),AND(AS$4:AS110))),($J111*$G111-LN(1+Jumpoverwrite9*AU$2))/$G111,_xll.qlInterpolationInterpolate(AS$3,$F111,TRUE))</f>
        <v>#NUM!</v>
      </c>
      <c r="AU111" s="107" t="str">
        <f>IF(AND(NOT(AS111),AND(AS$4:AS110)),MIN(EXP((AT111-$J111)*$G111),1),"")</f>
        <v/>
      </c>
      <c r="AW111" s="106" t="b">
        <f>IF(AND(NOT(AS111),AND(AS$4:AS110)),TRUE,AS111)</f>
        <v>0</v>
      </c>
      <c r="AX111" s="102" t="e">
        <f>IF(AND(NOT(ISBLANK(Jumpoverwrite10)),AND(NOT(AW111),AND(AW$4:AW110))),($J111*$G111-LN(1+Jumpoverwrite10*AY$2))/$G111,_xll.qlInterpolationInterpolate(AW$3,$F111,TRUE))</f>
        <v>#NUM!</v>
      </c>
      <c r="AY111" s="107" t="str">
        <f>IF(AND(NOT(AW111),AND(AW$4:AW110)),MIN(EXP((AX111-$J111)*$G111),1),"")</f>
        <v/>
      </c>
      <c r="BA111" s="106" t="b">
        <f>IF(AND(NOT(AW111),AND(AW$4:AW110)),TRUE,AW111)</f>
        <v>0</v>
      </c>
      <c r="BB111" s="102" t="e">
        <f>IF(AND(NOT(ISBLANK(Jumpoverwrite11)),AND(NOT(BA111),AND(BA$4:BA110))),($J111*$G111-LN(1+Jumpoverwrite11*BC$2))/$G111,_xll.qlInterpolationInterpolate(BA$3,$F111,TRUE))</f>
        <v>#NUM!</v>
      </c>
      <c r="BC111" s="107" t="str">
        <f>IF(AND(NOT(BA111),AND(BA$4:BA110)),MIN(EXP((BB111-$J111)*$G111),1),"")</f>
        <v/>
      </c>
      <c r="BE111" s="106" t="b">
        <f>IF(AND(NOT(BA111),AND(BA$4:BA110)),TRUE,BA111)</f>
        <v>0</v>
      </c>
      <c r="BF111" s="102" t="e">
        <f>IF(AND(NOT(ISBLANK(Jumpoverwrite12)),AND(NOT(BE111),AND(BE$4:BE110))),($J111*$G111-LN(1+Jumpoverwrite12*BG$2))/$G111,_xll.qlInterpolationInterpolate(BE$3,$F111,TRUE))</f>
        <v>#NUM!</v>
      </c>
      <c r="BG111" s="107" t="str">
        <f>IF(AND(NOT(BE111),AND(BE$4:BE110)),MIN(EXP((BF111-$J111)*$G111),1),"")</f>
        <v/>
      </c>
      <c r="BI111" s="106" t="b">
        <f t="shared" si="10"/>
        <v>0</v>
      </c>
      <c r="BJ111" s="102" t="e">
        <f>IF(AND(NOT(ISBLANK(jumpoverwrite13)),AND(NOT(BI111),AND(BI$4:BI110))),($J111*$G111-LN(1+jumpoverwrite13*BK$2))/$G111,_xll.qlInterpolationInterpolate(BI$3,$F111,TRUE))</f>
        <v>#NUM!</v>
      </c>
      <c r="BK111" s="107" t="str">
        <f>IF(AND(NOT(BI111),AND(BI$4:BI110)),MIN(EXP((BJ111-$J111)*$G111),1),"")</f>
        <v/>
      </c>
    </row>
    <row r="112" spans="1:63" x14ac:dyDescent="0.2">
      <c r="A112" s="94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0" t="e">
        <f t="shared" si="9"/>
        <v>#N/A</v>
      </c>
      <c r="G112" s="121" t="e">
        <f>_xll.qlDayCounterYearFraction(DayCounter,D111,D112)</f>
        <v>#NUM!</v>
      </c>
      <c r="I112" s="138" t="b">
        <f t="shared" si="7"/>
        <v>0</v>
      </c>
      <c r="J112" s="137" t="e">
        <v>#N/A</v>
      </c>
      <c r="K112" s="111" t="e">
        <f t="shared" si="8"/>
        <v>#VALUE!</v>
      </c>
      <c r="L112" s="100"/>
      <c r="M112" s="106" t="b">
        <f>IF(AND(NOT(I112),AND(I$4:I111)),TRUE,I112)</f>
        <v>0</v>
      </c>
      <c r="N112" s="102" t="e">
        <f>IF(AND(NOT(ISBLANK(Jumpoverwrite1)),AND(NOT(M112),AND(M$4:M111))),($J112*$G112-LN(1+Jumpoverwrite1*O$2))/$G112,_xll.qlInterpolationInterpolate(M$3,$F112,TRUE))</f>
        <v>#NUM!</v>
      </c>
      <c r="O112" s="107" t="str">
        <f>IF(AND(NOT(M112),AND(M$4:M111)),MIN(EXP((N112-$J112)*$G112),1),"")</f>
        <v/>
      </c>
      <c r="P112" s="109"/>
      <c r="Q112" s="106" t="b">
        <f>IF(AND(NOT(M112),AND(M$4:M111)),TRUE,M112)</f>
        <v>0</v>
      </c>
      <c r="R112" s="102" t="e">
        <f>IF(AND(NOT(ISBLANK(Jumpoverwrite2)),AND(NOT(Q112),AND(Q$4:Q111))),($J112*$G112-LN(1+Jumpoverwrite2*S$2))/$G112,_xll.qlInterpolationInterpolate(Q$3,$F112,TRUE))</f>
        <v>#NUM!</v>
      </c>
      <c r="S112" s="107" t="str">
        <f>IF(AND(NOT(Q112),AND(Q$4:Q111)),MIN(EXP((R112-$J112)*$G112),1),"")</f>
        <v/>
      </c>
      <c r="T112" s="109"/>
      <c r="U112" s="106" t="b">
        <f>IF(AND(NOT(Q112),AND(Q$4:Q111)),TRUE,Q112)</f>
        <v>0</v>
      </c>
      <c r="V112" s="102" t="e">
        <f>IF(AND(NOT(ISBLANK(Jumpoverwrite3)),AND(NOT(U112),AND(U$4:U111))),($J112*$G112-LN(1+Jumpoverwrite3*W$2))/$G112,_xll.qlInterpolationInterpolate(U$3,$F112,TRUE))</f>
        <v>#NUM!</v>
      </c>
      <c r="W112" s="107" t="str">
        <f>IF(AND(NOT(U112),AND(U$4:U111)),MIN(EXP((V112-$J112)*$G112),1),"")</f>
        <v/>
      </c>
      <c r="X112" s="109"/>
      <c r="Y112" s="106" t="b">
        <f>IF(AND(NOT(U112),AND(U$4:U111)),TRUE,U112)</f>
        <v>0</v>
      </c>
      <c r="Z112" s="102" t="e">
        <f>IF(AND(NOT(ISBLANK(Jumpoverwrite4)),AND(NOT(Y112),AND(Y$4:Y111))),($J112*$G112-LN(1+Jumpoverwrite4*AA$2))/$G112,_xll.qlInterpolationInterpolate(Y$3,$F112,TRUE))</f>
        <v>#NUM!</v>
      </c>
      <c r="AA112" s="107" t="str">
        <f>IF(AND(NOT(Y112),AND(Y$4:Y111)),MIN(EXP((Z112-$J112)*$G112),1),"")</f>
        <v/>
      </c>
      <c r="AB112" s="109"/>
      <c r="AC112" s="106" t="b">
        <f>IF(AND(NOT(Y112),AND(Y$4:Y111)),TRUE,Y112)</f>
        <v>0</v>
      </c>
      <c r="AD112" s="102" t="e">
        <f>IF(AND(NOT(ISBLANK(Jumpoverwrite5)),AND(NOT(AC112),AND(AC$4:AC111))),($J112*$G112-LN(1+Jumpoverwrite5*AE$2))/$G112,_xll.qlInterpolationInterpolate(AC$3,$F112,TRUE))</f>
        <v>#NUM!</v>
      </c>
      <c r="AE112" s="107" t="str">
        <f>IF(AND(NOT(AC112),AND(AC$4:AC111)),MIN(EXP((AD112-$J112)*$G112),1),"")</f>
        <v/>
      </c>
      <c r="AF112" s="109"/>
      <c r="AG112" s="106" t="b">
        <f>IF(AND(NOT(AC112),AND(AC$4:AC111)),TRUE,AC112)</f>
        <v>0</v>
      </c>
      <c r="AH112" s="102" t="e">
        <f>IF(AND(NOT(ISBLANK(Jumpoverwrite6)),AND(NOT(AG112),AND(AG$4:AG111))),($J112*$G112-LN(1+Jumpoverwrite6*AI$2))/$G112,_xll.qlInterpolationInterpolate(AG$3,$F112,TRUE))</f>
        <v>#NUM!</v>
      </c>
      <c r="AI112" s="107" t="str">
        <f>IF(AND(NOT(AG112),AND(AG$4:AG111)),MIN(EXP((AH112-$J112)*$G112),1),"")</f>
        <v/>
      </c>
      <c r="AJ112" s="109"/>
      <c r="AK112" s="106" t="b">
        <f>IF(AND(NOT(AG112),AND(AG$4:AG111)),TRUE,AG112)</f>
        <v>0</v>
      </c>
      <c r="AL112" s="102" t="e">
        <f>IF(AND(NOT(ISBLANK(Jumpoverwrite7)),AND(NOT(AK112),AND(AK$4:AK111))),($J112*$G112-LN(1+Jumpoverwrite7*AM$2))/$G112,_xll.qlInterpolationInterpolate(AK$3,$F112,TRUE))</f>
        <v>#NUM!</v>
      </c>
      <c r="AM112" s="107" t="str">
        <f>IF(AND(NOT(AK112),AND(AK$4:AK111)),MIN(EXP((AL112-$J112)*$G112),1),"")</f>
        <v/>
      </c>
      <c r="AO112" s="106" t="b">
        <f>IF(AND(NOT(AK112),AND(AK$4:AK111)),TRUE,AK112)</f>
        <v>0</v>
      </c>
      <c r="AP112" s="102" t="e">
        <f>IF(AND(NOT(ISBLANK(Jumpoverwrite8)),AND(NOT(AO112),AND(AO$4:AO111))),($J112*$G112-LN(1+Jumpoverwrite8*AQ$2))/$G112,_xll.qlInterpolationInterpolate(AO$3,$F112,TRUE))</f>
        <v>#NUM!</v>
      </c>
      <c r="AQ112" s="107" t="str">
        <f>IF(AND(NOT(AO112),AND(AO$4:AO111)),MIN(EXP((AP112-$J112)*$G112),1),"")</f>
        <v/>
      </c>
      <c r="AS112" s="106" t="b">
        <f>IF(AND(NOT(AO112),AND(AO$4:AO111)),TRUE,AO112)</f>
        <v>0</v>
      </c>
      <c r="AT112" s="102" t="e">
        <f>IF(AND(NOT(ISBLANK(Jumpoverwrite9)),AND(NOT(AS112),AND(AS$4:AS111))),($J112*$G112-LN(1+Jumpoverwrite9*AU$2))/$G112,_xll.qlInterpolationInterpolate(AS$3,$F112,TRUE))</f>
        <v>#NUM!</v>
      </c>
      <c r="AU112" s="107" t="str">
        <f>IF(AND(NOT(AS112),AND(AS$4:AS111)),MIN(EXP((AT112-$J112)*$G112),1),"")</f>
        <v/>
      </c>
      <c r="AW112" s="106" t="b">
        <f>IF(AND(NOT(AS112),AND(AS$4:AS111)),TRUE,AS112)</f>
        <v>0</v>
      </c>
      <c r="AX112" s="102" t="e">
        <f>IF(AND(NOT(ISBLANK(Jumpoverwrite10)),AND(NOT(AW112),AND(AW$4:AW111))),($J112*$G112-LN(1+Jumpoverwrite10*AY$2))/$G112,_xll.qlInterpolationInterpolate(AW$3,$F112,TRUE))</f>
        <v>#NUM!</v>
      </c>
      <c r="AY112" s="107" t="str">
        <f>IF(AND(NOT(AW112),AND(AW$4:AW111)),MIN(EXP((AX112-$J112)*$G112),1),"")</f>
        <v/>
      </c>
      <c r="BA112" s="106" t="b">
        <f>IF(AND(NOT(AW112),AND(AW$4:AW111)),TRUE,AW112)</f>
        <v>0</v>
      </c>
      <c r="BB112" s="102" t="e">
        <f>IF(AND(NOT(ISBLANK(Jumpoverwrite11)),AND(NOT(BA112),AND(BA$4:BA111))),($J112*$G112-LN(1+Jumpoverwrite11*BC$2))/$G112,_xll.qlInterpolationInterpolate(BA$3,$F112,TRUE))</f>
        <v>#NUM!</v>
      </c>
      <c r="BC112" s="107" t="str">
        <f>IF(AND(NOT(BA112),AND(BA$4:BA111)),MIN(EXP((BB112-$J112)*$G112),1),"")</f>
        <v/>
      </c>
      <c r="BE112" s="106" t="b">
        <f>IF(AND(NOT(BA112),AND(BA$4:BA111)),TRUE,BA112)</f>
        <v>0</v>
      </c>
      <c r="BF112" s="102" t="e">
        <f>IF(AND(NOT(ISBLANK(Jumpoverwrite12)),AND(NOT(BE112),AND(BE$4:BE111))),($J112*$G112-LN(1+Jumpoverwrite12*BG$2))/$G112,_xll.qlInterpolationInterpolate(BE$3,$F112,TRUE))</f>
        <v>#NUM!</v>
      </c>
      <c r="BG112" s="107" t="str">
        <f>IF(AND(NOT(BE112),AND(BE$4:BE111)),MIN(EXP((BF112-$J112)*$G112),1),"")</f>
        <v/>
      </c>
      <c r="BI112" s="106" t="b">
        <f t="shared" si="10"/>
        <v>0</v>
      </c>
      <c r="BJ112" s="102" t="e">
        <f>IF(AND(NOT(ISBLANK(jumpoverwrite13)),AND(NOT(BI112),AND(BI$4:BI111))),($J112*$G112-LN(1+jumpoverwrite13*BK$2))/$G112,_xll.qlInterpolationInterpolate(BI$3,$F112,TRUE))</f>
        <v>#NUM!</v>
      </c>
      <c r="BK112" s="107" t="str">
        <f>IF(AND(NOT(BI112),AND(BI$4:BI111)),MIN(EXP((BJ112-$J112)*$G112),1),"")</f>
        <v/>
      </c>
    </row>
    <row r="113" spans="1:63" x14ac:dyDescent="0.2">
      <c r="A113" s="94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0" t="e">
        <f t="shared" si="9"/>
        <v>#N/A</v>
      </c>
      <c r="G113" s="121" t="e">
        <f>_xll.qlDayCounterYearFraction(DayCounter,D112,D113)</f>
        <v>#NUM!</v>
      </c>
      <c r="I113" s="138" t="b">
        <f t="shared" si="7"/>
        <v>0</v>
      </c>
      <c r="J113" s="137" t="e">
        <v>#N/A</v>
      </c>
      <c r="K113" s="111" t="e">
        <f t="shared" si="8"/>
        <v>#VALUE!</v>
      </c>
      <c r="L113" s="100"/>
      <c r="M113" s="106" t="b">
        <f>IF(AND(NOT(I113),AND(I$4:I112)),TRUE,I113)</f>
        <v>0</v>
      </c>
      <c r="N113" s="102" t="e">
        <f>IF(AND(NOT(ISBLANK(Jumpoverwrite1)),AND(NOT(M113),AND(M$4:M112))),($J113*$G113-LN(1+Jumpoverwrite1*O$2))/$G113,_xll.qlInterpolationInterpolate(M$3,$F113,TRUE))</f>
        <v>#NUM!</v>
      </c>
      <c r="O113" s="107" t="str">
        <f>IF(AND(NOT(M113),AND(M$4:M112)),MIN(EXP((N113-$J113)*$G113),1),"")</f>
        <v/>
      </c>
      <c r="P113" s="109"/>
      <c r="Q113" s="106" t="b">
        <f>IF(AND(NOT(M113),AND(M$4:M112)),TRUE,M113)</f>
        <v>0</v>
      </c>
      <c r="R113" s="102" t="e">
        <f>IF(AND(NOT(ISBLANK(Jumpoverwrite2)),AND(NOT(Q113),AND(Q$4:Q112))),($J113*$G113-LN(1+Jumpoverwrite2*S$2))/$G113,_xll.qlInterpolationInterpolate(Q$3,$F113,TRUE))</f>
        <v>#NUM!</v>
      </c>
      <c r="S113" s="107" t="str">
        <f>IF(AND(NOT(Q113),AND(Q$4:Q112)),MIN(EXP((R113-$J113)*$G113),1),"")</f>
        <v/>
      </c>
      <c r="T113" s="109"/>
      <c r="U113" s="106" t="b">
        <f>IF(AND(NOT(Q113),AND(Q$4:Q112)),TRUE,Q113)</f>
        <v>0</v>
      </c>
      <c r="V113" s="102" t="e">
        <f>IF(AND(NOT(ISBLANK(Jumpoverwrite3)),AND(NOT(U113),AND(U$4:U112))),($J113*$G113-LN(1+Jumpoverwrite3*W$2))/$G113,_xll.qlInterpolationInterpolate(U$3,$F113,TRUE))</f>
        <v>#NUM!</v>
      </c>
      <c r="W113" s="107" t="str">
        <f>IF(AND(NOT(U113),AND(U$4:U112)),MIN(EXP((V113-$J113)*$G113),1),"")</f>
        <v/>
      </c>
      <c r="X113" s="109"/>
      <c r="Y113" s="106" t="b">
        <f>IF(AND(NOT(U113),AND(U$4:U112)),TRUE,U113)</f>
        <v>0</v>
      </c>
      <c r="Z113" s="102" t="e">
        <f>IF(AND(NOT(ISBLANK(Jumpoverwrite4)),AND(NOT(Y113),AND(Y$4:Y112))),($J113*$G113-LN(1+Jumpoverwrite4*AA$2))/$G113,_xll.qlInterpolationInterpolate(Y$3,$F113,TRUE))</f>
        <v>#NUM!</v>
      </c>
      <c r="AA113" s="107" t="str">
        <f>IF(AND(NOT(Y113),AND(Y$4:Y112)),MIN(EXP((Z113-$J113)*$G113),1),"")</f>
        <v/>
      </c>
      <c r="AB113" s="109"/>
      <c r="AC113" s="106" t="b">
        <f>IF(AND(NOT(Y113),AND(Y$4:Y112)),TRUE,Y113)</f>
        <v>0</v>
      </c>
      <c r="AD113" s="102" t="e">
        <f>IF(AND(NOT(ISBLANK(Jumpoverwrite5)),AND(NOT(AC113),AND(AC$4:AC112))),($J113*$G113-LN(1+Jumpoverwrite5*AE$2))/$G113,_xll.qlInterpolationInterpolate(AC$3,$F113,TRUE))</f>
        <v>#NUM!</v>
      </c>
      <c r="AE113" s="107" t="str">
        <f>IF(AND(NOT(AC113),AND(AC$4:AC112)),MIN(EXP((AD113-$J113)*$G113),1),"")</f>
        <v/>
      </c>
      <c r="AF113" s="109"/>
      <c r="AG113" s="106" t="b">
        <f>IF(AND(NOT(AC113),AND(AC$4:AC112)),TRUE,AC113)</f>
        <v>0</v>
      </c>
      <c r="AH113" s="102" t="e">
        <f>IF(AND(NOT(ISBLANK(Jumpoverwrite6)),AND(NOT(AG113),AND(AG$4:AG112))),($J113*$G113-LN(1+Jumpoverwrite6*AI$2))/$G113,_xll.qlInterpolationInterpolate(AG$3,$F113,TRUE))</f>
        <v>#NUM!</v>
      </c>
      <c r="AI113" s="107" t="str">
        <f>IF(AND(NOT(AG113),AND(AG$4:AG112)),MIN(EXP((AH113-$J113)*$G113),1),"")</f>
        <v/>
      </c>
      <c r="AJ113" s="109"/>
      <c r="AK113" s="106" t="b">
        <f>IF(AND(NOT(AG113),AND(AG$4:AG112)),TRUE,AG113)</f>
        <v>0</v>
      </c>
      <c r="AL113" s="102" t="e">
        <f>IF(AND(NOT(ISBLANK(Jumpoverwrite7)),AND(NOT(AK113),AND(AK$4:AK112))),($J113*$G113-LN(1+Jumpoverwrite7*AM$2))/$G113,_xll.qlInterpolationInterpolate(AK$3,$F113,TRUE))</f>
        <v>#NUM!</v>
      </c>
      <c r="AM113" s="107" t="str">
        <f>IF(AND(NOT(AK113),AND(AK$4:AK112)),MIN(EXP((AL113-$J113)*$G113),1),"")</f>
        <v/>
      </c>
      <c r="AO113" s="106" t="b">
        <f>IF(AND(NOT(AK113),AND(AK$4:AK112)),TRUE,AK113)</f>
        <v>0</v>
      </c>
      <c r="AP113" s="102" t="e">
        <f>IF(AND(NOT(ISBLANK(Jumpoverwrite8)),AND(NOT(AO113),AND(AO$4:AO112))),($J113*$G113-LN(1+Jumpoverwrite8*AQ$2))/$G113,_xll.qlInterpolationInterpolate(AO$3,$F113,TRUE))</f>
        <v>#NUM!</v>
      </c>
      <c r="AQ113" s="107" t="str">
        <f>IF(AND(NOT(AO113),AND(AO$4:AO112)),MIN(EXP((AP113-$J113)*$G113),1),"")</f>
        <v/>
      </c>
      <c r="AS113" s="106" t="b">
        <f>IF(AND(NOT(AO113),AND(AO$4:AO112)),TRUE,AO113)</f>
        <v>0</v>
      </c>
      <c r="AT113" s="102" t="e">
        <f>IF(AND(NOT(ISBLANK(Jumpoverwrite9)),AND(NOT(AS113),AND(AS$4:AS112))),($J113*$G113-LN(1+Jumpoverwrite9*AU$2))/$G113,_xll.qlInterpolationInterpolate(AS$3,$F113,TRUE))</f>
        <v>#NUM!</v>
      </c>
      <c r="AU113" s="107" t="str">
        <f>IF(AND(NOT(AS113),AND(AS$4:AS112)),MIN(EXP((AT113-$J113)*$G113),1),"")</f>
        <v/>
      </c>
      <c r="AW113" s="106" t="b">
        <f>IF(AND(NOT(AS113),AND(AS$4:AS112)),TRUE,AS113)</f>
        <v>0</v>
      </c>
      <c r="AX113" s="102" t="e">
        <f>IF(AND(NOT(ISBLANK(Jumpoverwrite10)),AND(NOT(AW113),AND(AW$4:AW112))),($J113*$G113-LN(1+Jumpoverwrite10*AY$2))/$G113,_xll.qlInterpolationInterpolate(AW$3,$F113,TRUE))</f>
        <v>#NUM!</v>
      </c>
      <c r="AY113" s="107" t="str">
        <f>IF(AND(NOT(AW113),AND(AW$4:AW112)),MIN(EXP((AX113-$J113)*$G113),1),"")</f>
        <v/>
      </c>
      <c r="BA113" s="106" t="b">
        <f>IF(AND(NOT(AW113),AND(AW$4:AW112)),TRUE,AW113)</f>
        <v>0</v>
      </c>
      <c r="BB113" s="102" t="e">
        <f>IF(AND(NOT(ISBLANK(Jumpoverwrite11)),AND(NOT(BA113),AND(BA$4:BA112))),($J113*$G113-LN(1+Jumpoverwrite11*BC$2))/$G113,_xll.qlInterpolationInterpolate(BA$3,$F113,TRUE))</f>
        <v>#NUM!</v>
      </c>
      <c r="BC113" s="107" t="str">
        <f>IF(AND(NOT(BA113),AND(BA$4:BA112)),MIN(EXP((BB113-$J113)*$G113),1),"")</f>
        <v/>
      </c>
      <c r="BE113" s="106" t="b">
        <f>IF(AND(NOT(BA113),AND(BA$4:BA112)),TRUE,BA113)</f>
        <v>0</v>
      </c>
      <c r="BF113" s="102" t="e">
        <f>IF(AND(NOT(ISBLANK(Jumpoverwrite12)),AND(NOT(BE113),AND(BE$4:BE112))),($J113*$G113-LN(1+Jumpoverwrite12*BG$2))/$G113,_xll.qlInterpolationInterpolate(BE$3,$F113,TRUE))</f>
        <v>#NUM!</v>
      </c>
      <c r="BG113" s="107" t="str">
        <f>IF(AND(NOT(BE113),AND(BE$4:BE112)),MIN(EXP((BF113-$J113)*$G113),1),"")</f>
        <v/>
      </c>
      <c r="BI113" s="106" t="b">
        <f t="shared" si="10"/>
        <v>0</v>
      </c>
      <c r="BJ113" s="102" t="e">
        <f>IF(AND(NOT(ISBLANK(jumpoverwrite13)),AND(NOT(BI113),AND(BI$4:BI112))),($J113*$G113-LN(1+jumpoverwrite13*BK$2))/$G113,_xll.qlInterpolationInterpolate(BI$3,$F113,TRUE))</f>
        <v>#NUM!</v>
      </c>
      <c r="BK113" s="107" t="str">
        <f>IF(AND(NOT(BI113),AND(BI$4:BI112)),MIN(EXP((BJ113-$J113)*$G113),1),"")</f>
        <v/>
      </c>
    </row>
    <row r="114" spans="1:63" x14ac:dyDescent="0.2">
      <c r="A114" s="94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0" t="e">
        <f t="shared" si="9"/>
        <v>#N/A</v>
      </c>
      <c r="G114" s="121" t="e">
        <f>_xll.qlDayCounterYearFraction(DayCounter,D113,D114)</f>
        <v>#NUM!</v>
      </c>
      <c r="I114" s="138" t="b">
        <f t="shared" si="7"/>
        <v>0</v>
      </c>
      <c r="J114" s="137" t="e">
        <v>#N/A</v>
      </c>
      <c r="K114" s="111" t="e">
        <f t="shared" si="8"/>
        <v>#VALUE!</v>
      </c>
      <c r="L114" s="100"/>
      <c r="M114" s="106" t="b">
        <f>IF(AND(NOT(I114),AND(I$4:I113)),TRUE,I114)</f>
        <v>0</v>
      </c>
      <c r="N114" s="102" t="e">
        <f>IF(AND(NOT(ISBLANK(Jumpoverwrite1)),AND(NOT(M114),AND(M$4:M113))),($J114*$G114-LN(1+Jumpoverwrite1*O$2))/$G114,_xll.qlInterpolationInterpolate(M$3,$F114,TRUE))</f>
        <v>#NUM!</v>
      </c>
      <c r="O114" s="107" t="str">
        <f>IF(AND(NOT(M114),AND(M$4:M113)),MIN(EXP((N114-$J114)*$G114),1),"")</f>
        <v/>
      </c>
      <c r="P114" s="109"/>
      <c r="Q114" s="106" t="b">
        <f>IF(AND(NOT(M114),AND(M$4:M113)),TRUE,M114)</f>
        <v>0</v>
      </c>
      <c r="R114" s="102" t="e">
        <f>IF(AND(NOT(ISBLANK(Jumpoverwrite2)),AND(NOT(Q114),AND(Q$4:Q113))),($J114*$G114-LN(1+Jumpoverwrite2*S$2))/$G114,_xll.qlInterpolationInterpolate(Q$3,$F114,TRUE))</f>
        <v>#NUM!</v>
      </c>
      <c r="S114" s="107" t="str">
        <f>IF(AND(NOT(Q114),AND(Q$4:Q113)),MIN(EXP((R114-$J114)*$G114),1),"")</f>
        <v/>
      </c>
      <c r="T114" s="109"/>
      <c r="U114" s="106" t="b">
        <f>IF(AND(NOT(Q114),AND(Q$4:Q113)),TRUE,Q114)</f>
        <v>0</v>
      </c>
      <c r="V114" s="102" t="e">
        <f>IF(AND(NOT(ISBLANK(Jumpoverwrite3)),AND(NOT(U114),AND(U$4:U113))),($J114*$G114-LN(1+Jumpoverwrite3*W$2))/$G114,_xll.qlInterpolationInterpolate(U$3,$F114,TRUE))</f>
        <v>#NUM!</v>
      </c>
      <c r="W114" s="107" t="str">
        <f>IF(AND(NOT(U114),AND(U$4:U113)),MIN(EXP((V114-$J114)*$G114),1),"")</f>
        <v/>
      </c>
      <c r="X114" s="109"/>
      <c r="Y114" s="106" t="b">
        <f>IF(AND(NOT(U114),AND(U$4:U113)),TRUE,U114)</f>
        <v>0</v>
      </c>
      <c r="Z114" s="102" t="e">
        <f>IF(AND(NOT(ISBLANK(Jumpoverwrite4)),AND(NOT(Y114),AND(Y$4:Y113))),($J114*$G114-LN(1+Jumpoverwrite4*AA$2))/$G114,_xll.qlInterpolationInterpolate(Y$3,$F114,TRUE))</f>
        <v>#NUM!</v>
      </c>
      <c r="AA114" s="107" t="str">
        <f>IF(AND(NOT(Y114),AND(Y$4:Y113)),MIN(EXP((Z114-$J114)*$G114),1),"")</f>
        <v/>
      </c>
      <c r="AB114" s="109"/>
      <c r="AC114" s="106" t="b">
        <f>IF(AND(NOT(Y114),AND(Y$4:Y113)),TRUE,Y114)</f>
        <v>0</v>
      </c>
      <c r="AD114" s="102" t="e">
        <f>IF(AND(NOT(ISBLANK(Jumpoverwrite5)),AND(NOT(AC114),AND(AC$4:AC113))),($J114*$G114-LN(1+Jumpoverwrite5*AE$2))/$G114,_xll.qlInterpolationInterpolate(AC$3,$F114,TRUE))</f>
        <v>#NUM!</v>
      </c>
      <c r="AE114" s="107" t="str">
        <f>IF(AND(NOT(AC114),AND(AC$4:AC113)),MIN(EXP((AD114-$J114)*$G114),1),"")</f>
        <v/>
      </c>
      <c r="AF114" s="109"/>
      <c r="AG114" s="106" t="b">
        <f>IF(AND(NOT(AC114),AND(AC$4:AC113)),TRUE,AC114)</f>
        <v>0</v>
      </c>
      <c r="AH114" s="102" t="e">
        <f>IF(AND(NOT(ISBLANK(Jumpoverwrite6)),AND(NOT(AG114),AND(AG$4:AG113))),($J114*$G114-LN(1+Jumpoverwrite6*AI$2))/$G114,_xll.qlInterpolationInterpolate(AG$3,$F114,TRUE))</f>
        <v>#NUM!</v>
      </c>
      <c r="AI114" s="107" t="str">
        <f>IF(AND(NOT(AG114),AND(AG$4:AG113)),MIN(EXP((AH114-$J114)*$G114),1),"")</f>
        <v/>
      </c>
      <c r="AJ114" s="109"/>
      <c r="AK114" s="106" t="b">
        <f>IF(AND(NOT(AG114),AND(AG$4:AG113)),TRUE,AG114)</f>
        <v>0</v>
      </c>
      <c r="AL114" s="102" t="e">
        <f>IF(AND(NOT(ISBLANK(Jumpoverwrite7)),AND(NOT(AK114),AND(AK$4:AK113))),($J114*$G114-LN(1+Jumpoverwrite7*AM$2))/$G114,_xll.qlInterpolationInterpolate(AK$3,$F114,TRUE))</f>
        <v>#NUM!</v>
      </c>
      <c r="AM114" s="107" t="str">
        <f>IF(AND(NOT(AK114),AND(AK$4:AK113)),MIN(EXP((AL114-$J114)*$G114),1),"")</f>
        <v/>
      </c>
      <c r="AO114" s="106" t="b">
        <f>IF(AND(NOT(AK114),AND(AK$4:AK113)),TRUE,AK114)</f>
        <v>0</v>
      </c>
      <c r="AP114" s="102" t="e">
        <f>IF(AND(NOT(ISBLANK(Jumpoverwrite8)),AND(NOT(AO114),AND(AO$4:AO113))),($J114*$G114-LN(1+Jumpoverwrite8*AQ$2))/$G114,_xll.qlInterpolationInterpolate(AO$3,$F114,TRUE))</f>
        <v>#NUM!</v>
      </c>
      <c r="AQ114" s="107" t="str">
        <f>IF(AND(NOT(AO114),AND(AO$4:AO113)),MIN(EXP((AP114-$J114)*$G114),1),"")</f>
        <v/>
      </c>
      <c r="AS114" s="106" t="b">
        <f>IF(AND(NOT(AO114),AND(AO$4:AO113)),TRUE,AO114)</f>
        <v>0</v>
      </c>
      <c r="AT114" s="102" t="e">
        <f>IF(AND(NOT(ISBLANK(Jumpoverwrite9)),AND(NOT(AS114),AND(AS$4:AS113))),($J114*$G114-LN(1+Jumpoverwrite9*AU$2))/$G114,_xll.qlInterpolationInterpolate(AS$3,$F114,TRUE))</f>
        <v>#NUM!</v>
      </c>
      <c r="AU114" s="107" t="str">
        <f>IF(AND(NOT(AS114),AND(AS$4:AS113)),MIN(EXP((AT114-$J114)*$G114),1),"")</f>
        <v/>
      </c>
      <c r="AW114" s="106" t="b">
        <f>IF(AND(NOT(AS114),AND(AS$4:AS113)),TRUE,AS114)</f>
        <v>0</v>
      </c>
      <c r="AX114" s="102" t="e">
        <f>IF(AND(NOT(ISBLANK(Jumpoverwrite10)),AND(NOT(AW114),AND(AW$4:AW113))),($J114*$G114-LN(1+Jumpoverwrite10*AY$2))/$G114,_xll.qlInterpolationInterpolate(AW$3,$F114,TRUE))</f>
        <v>#NUM!</v>
      </c>
      <c r="AY114" s="107" t="str">
        <f>IF(AND(NOT(AW114),AND(AW$4:AW113)),MIN(EXP((AX114-$J114)*$G114),1),"")</f>
        <v/>
      </c>
      <c r="BA114" s="106" t="b">
        <f>IF(AND(NOT(AW114),AND(AW$4:AW113)),TRUE,AW114)</f>
        <v>0</v>
      </c>
      <c r="BB114" s="102" t="e">
        <f>IF(AND(NOT(ISBLANK(Jumpoverwrite11)),AND(NOT(BA114),AND(BA$4:BA113))),($J114*$G114-LN(1+Jumpoverwrite11*BC$2))/$G114,_xll.qlInterpolationInterpolate(BA$3,$F114,TRUE))</f>
        <v>#NUM!</v>
      </c>
      <c r="BC114" s="107" t="str">
        <f>IF(AND(NOT(BA114),AND(BA$4:BA113)),MIN(EXP((BB114-$J114)*$G114),1),"")</f>
        <v/>
      </c>
      <c r="BE114" s="106" t="b">
        <f>IF(AND(NOT(BA114),AND(BA$4:BA113)),TRUE,BA114)</f>
        <v>0</v>
      </c>
      <c r="BF114" s="102" t="e">
        <f>IF(AND(NOT(ISBLANK(Jumpoverwrite12)),AND(NOT(BE114),AND(BE$4:BE113))),($J114*$G114-LN(1+Jumpoverwrite12*BG$2))/$G114,_xll.qlInterpolationInterpolate(BE$3,$F114,TRUE))</f>
        <v>#NUM!</v>
      </c>
      <c r="BG114" s="107" t="str">
        <f>IF(AND(NOT(BE114),AND(BE$4:BE113)),MIN(EXP((BF114-$J114)*$G114),1),"")</f>
        <v/>
      </c>
      <c r="BI114" s="106" t="b">
        <f t="shared" si="10"/>
        <v>0</v>
      </c>
      <c r="BJ114" s="102" t="e">
        <f>IF(AND(NOT(ISBLANK(jumpoverwrite13)),AND(NOT(BI114),AND(BI$4:BI113))),($J114*$G114-LN(1+jumpoverwrite13*BK$2))/$G114,_xll.qlInterpolationInterpolate(BI$3,$F114,TRUE))</f>
        <v>#NUM!</v>
      </c>
      <c r="BK114" s="107" t="str">
        <f>IF(AND(NOT(BI114),AND(BI$4:BI113)),MIN(EXP((BJ114-$J114)*$G114),1),"")</f>
        <v/>
      </c>
    </row>
    <row r="115" spans="1:63" x14ac:dyDescent="0.2">
      <c r="A115" s="94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0" t="e">
        <f t="shared" si="9"/>
        <v>#N/A</v>
      </c>
      <c r="G115" s="121" t="e">
        <f>_xll.qlDayCounterYearFraction(DayCounter,D114,D115)</f>
        <v>#NUM!</v>
      </c>
      <c r="I115" s="138" t="b">
        <f t="shared" si="7"/>
        <v>0</v>
      </c>
      <c r="J115" s="137" t="e">
        <v>#N/A</v>
      </c>
      <c r="K115" s="111" t="e">
        <f t="shared" si="8"/>
        <v>#VALUE!</v>
      </c>
      <c r="L115" s="100"/>
      <c r="M115" s="106" t="b">
        <f>IF(AND(NOT(I115),AND(I$4:I114)),TRUE,I115)</f>
        <v>0</v>
      </c>
      <c r="N115" s="102" t="e">
        <f>IF(AND(NOT(ISBLANK(Jumpoverwrite1)),AND(NOT(M115),AND(M$4:M114))),($J115*$G115-LN(1+Jumpoverwrite1*O$2))/$G115,_xll.qlInterpolationInterpolate(M$3,$F115,TRUE))</f>
        <v>#NUM!</v>
      </c>
      <c r="O115" s="107" t="str">
        <f>IF(AND(NOT(M115),AND(M$4:M114)),MIN(EXP((N115-$J115)*$G115),1),"")</f>
        <v/>
      </c>
      <c r="P115" s="109"/>
      <c r="Q115" s="106" t="b">
        <f>IF(AND(NOT(M115),AND(M$4:M114)),TRUE,M115)</f>
        <v>0</v>
      </c>
      <c r="R115" s="102" t="e">
        <f>IF(AND(NOT(ISBLANK(Jumpoverwrite2)),AND(NOT(Q115),AND(Q$4:Q114))),($J115*$G115-LN(1+Jumpoverwrite2*S$2))/$G115,_xll.qlInterpolationInterpolate(Q$3,$F115,TRUE))</f>
        <v>#NUM!</v>
      </c>
      <c r="S115" s="107" t="str">
        <f>IF(AND(NOT(Q115),AND(Q$4:Q114)),MIN(EXP((R115-$J115)*$G115),1),"")</f>
        <v/>
      </c>
      <c r="T115" s="109"/>
      <c r="U115" s="106" t="b">
        <f>IF(AND(NOT(Q115),AND(Q$4:Q114)),TRUE,Q115)</f>
        <v>0</v>
      </c>
      <c r="V115" s="102" t="e">
        <f>IF(AND(NOT(ISBLANK(Jumpoverwrite3)),AND(NOT(U115),AND(U$4:U114))),($J115*$G115-LN(1+Jumpoverwrite3*W$2))/$G115,_xll.qlInterpolationInterpolate(U$3,$F115,TRUE))</f>
        <v>#NUM!</v>
      </c>
      <c r="W115" s="107" t="str">
        <f>IF(AND(NOT(U115),AND(U$4:U114)),MIN(EXP((V115-$J115)*$G115),1),"")</f>
        <v/>
      </c>
      <c r="X115" s="109"/>
      <c r="Y115" s="106" t="b">
        <f>IF(AND(NOT(U115),AND(U$4:U114)),TRUE,U115)</f>
        <v>0</v>
      </c>
      <c r="Z115" s="102" t="e">
        <f>IF(AND(NOT(ISBLANK(Jumpoverwrite4)),AND(NOT(Y115),AND(Y$4:Y114))),($J115*$G115-LN(1+Jumpoverwrite4*AA$2))/$G115,_xll.qlInterpolationInterpolate(Y$3,$F115,TRUE))</f>
        <v>#NUM!</v>
      </c>
      <c r="AA115" s="107" t="str">
        <f>IF(AND(NOT(Y115),AND(Y$4:Y114)),MIN(EXP((Z115-$J115)*$G115),1),"")</f>
        <v/>
      </c>
      <c r="AB115" s="109"/>
      <c r="AC115" s="106" t="b">
        <f>IF(AND(NOT(Y115),AND(Y$4:Y114)),TRUE,Y115)</f>
        <v>0</v>
      </c>
      <c r="AD115" s="102" t="e">
        <f>IF(AND(NOT(ISBLANK(Jumpoverwrite5)),AND(NOT(AC115),AND(AC$4:AC114))),($J115*$G115-LN(1+Jumpoverwrite5*AE$2))/$G115,_xll.qlInterpolationInterpolate(AC$3,$F115,TRUE))</f>
        <v>#NUM!</v>
      </c>
      <c r="AE115" s="107" t="str">
        <f>IF(AND(NOT(AC115),AND(AC$4:AC114)),MIN(EXP((AD115-$J115)*$G115),1),"")</f>
        <v/>
      </c>
      <c r="AF115" s="109"/>
      <c r="AG115" s="106" t="b">
        <f>IF(AND(NOT(AC115),AND(AC$4:AC114)),TRUE,AC115)</f>
        <v>0</v>
      </c>
      <c r="AH115" s="102" t="e">
        <f>IF(AND(NOT(ISBLANK(Jumpoverwrite6)),AND(NOT(AG115),AND(AG$4:AG114))),($J115*$G115-LN(1+Jumpoverwrite6*AI$2))/$G115,_xll.qlInterpolationInterpolate(AG$3,$F115,TRUE))</f>
        <v>#NUM!</v>
      </c>
      <c r="AI115" s="107" t="str">
        <f>IF(AND(NOT(AG115),AND(AG$4:AG114)),MIN(EXP((AH115-$J115)*$G115),1),"")</f>
        <v/>
      </c>
      <c r="AJ115" s="109"/>
      <c r="AK115" s="106" t="b">
        <f>IF(AND(NOT(AG115),AND(AG$4:AG114)),TRUE,AG115)</f>
        <v>0</v>
      </c>
      <c r="AL115" s="102" t="e">
        <f>IF(AND(NOT(ISBLANK(Jumpoverwrite7)),AND(NOT(AK115),AND(AK$4:AK114))),($J115*$G115-LN(1+Jumpoverwrite7*AM$2))/$G115,_xll.qlInterpolationInterpolate(AK$3,$F115,TRUE))</f>
        <v>#NUM!</v>
      </c>
      <c r="AM115" s="107" t="str">
        <f>IF(AND(NOT(AK115),AND(AK$4:AK114)),MIN(EXP((AL115-$J115)*$G115),1),"")</f>
        <v/>
      </c>
      <c r="AO115" s="106" t="b">
        <f>IF(AND(NOT(AK115),AND(AK$4:AK114)),TRUE,AK115)</f>
        <v>0</v>
      </c>
      <c r="AP115" s="102" t="e">
        <f>IF(AND(NOT(ISBLANK(Jumpoverwrite8)),AND(NOT(AO115),AND(AO$4:AO114))),($J115*$G115-LN(1+Jumpoverwrite8*AQ$2))/$G115,_xll.qlInterpolationInterpolate(AO$3,$F115,TRUE))</f>
        <v>#NUM!</v>
      </c>
      <c r="AQ115" s="107" t="str">
        <f>IF(AND(NOT(AO115),AND(AO$4:AO114)),MIN(EXP((AP115-$J115)*$G115),1),"")</f>
        <v/>
      </c>
      <c r="AS115" s="106" t="b">
        <f>IF(AND(NOT(AO115),AND(AO$4:AO114)),TRUE,AO115)</f>
        <v>0</v>
      </c>
      <c r="AT115" s="102" t="e">
        <f>IF(AND(NOT(ISBLANK(Jumpoverwrite9)),AND(NOT(AS115),AND(AS$4:AS114))),($J115*$G115-LN(1+Jumpoverwrite9*AU$2))/$G115,_xll.qlInterpolationInterpolate(AS$3,$F115,TRUE))</f>
        <v>#NUM!</v>
      </c>
      <c r="AU115" s="107" t="str">
        <f>IF(AND(NOT(AS115),AND(AS$4:AS114)),MIN(EXP((AT115-$J115)*$G115),1),"")</f>
        <v/>
      </c>
      <c r="AW115" s="106" t="b">
        <f>IF(AND(NOT(AS115),AND(AS$4:AS114)),TRUE,AS115)</f>
        <v>0</v>
      </c>
      <c r="AX115" s="102" t="e">
        <f>IF(AND(NOT(ISBLANK(Jumpoverwrite10)),AND(NOT(AW115),AND(AW$4:AW114))),($J115*$G115-LN(1+Jumpoverwrite10*AY$2))/$G115,_xll.qlInterpolationInterpolate(AW$3,$F115,TRUE))</f>
        <v>#NUM!</v>
      </c>
      <c r="AY115" s="107" t="str">
        <f>IF(AND(NOT(AW115),AND(AW$4:AW114)),MIN(EXP((AX115-$J115)*$G115),1),"")</f>
        <v/>
      </c>
      <c r="BA115" s="106" t="b">
        <f>IF(AND(NOT(AW115),AND(AW$4:AW114)),TRUE,AW115)</f>
        <v>0</v>
      </c>
      <c r="BB115" s="102" t="e">
        <f>IF(AND(NOT(ISBLANK(Jumpoverwrite11)),AND(NOT(BA115),AND(BA$4:BA114))),($J115*$G115-LN(1+Jumpoverwrite11*BC$2))/$G115,_xll.qlInterpolationInterpolate(BA$3,$F115,TRUE))</f>
        <v>#NUM!</v>
      </c>
      <c r="BC115" s="107" t="str">
        <f>IF(AND(NOT(BA115),AND(BA$4:BA114)),MIN(EXP((BB115-$J115)*$G115),1),"")</f>
        <v/>
      </c>
      <c r="BE115" s="106" t="b">
        <f>IF(AND(NOT(BA115),AND(BA$4:BA114)),TRUE,BA115)</f>
        <v>0</v>
      </c>
      <c r="BF115" s="102" t="e">
        <f>IF(AND(NOT(ISBLANK(Jumpoverwrite12)),AND(NOT(BE115),AND(BE$4:BE114))),($J115*$G115-LN(1+Jumpoverwrite12*BG$2))/$G115,_xll.qlInterpolationInterpolate(BE$3,$F115,TRUE))</f>
        <v>#NUM!</v>
      </c>
      <c r="BG115" s="107" t="str">
        <f>IF(AND(NOT(BE115),AND(BE$4:BE114)),MIN(EXP((BF115-$J115)*$G115),1),"")</f>
        <v/>
      </c>
      <c r="BI115" s="106" t="b">
        <f t="shared" si="10"/>
        <v>0</v>
      </c>
      <c r="BJ115" s="102" t="e">
        <f>IF(AND(NOT(ISBLANK(jumpoverwrite13)),AND(NOT(BI115),AND(BI$4:BI114))),($J115*$G115-LN(1+jumpoverwrite13*BK$2))/$G115,_xll.qlInterpolationInterpolate(BI$3,$F115,TRUE))</f>
        <v>#NUM!</v>
      </c>
      <c r="BK115" s="107" t="str">
        <f>IF(AND(NOT(BI115),AND(BI$4:BI114)),MIN(EXP((BJ115-$J115)*$G115),1),"")</f>
        <v/>
      </c>
    </row>
    <row r="116" spans="1:63" x14ac:dyDescent="0.2">
      <c r="A116" s="94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0" t="e">
        <f t="shared" si="9"/>
        <v>#N/A</v>
      </c>
      <c r="G116" s="121" t="e">
        <f>_xll.qlDayCounterYearFraction(DayCounter,D115,D116)</f>
        <v>#NUM!</v>
      </c>
      <c r="I116" s="138" t="b">
        <f t="shared" si="7"/>
        <v>0</v>
      </c>
      <c r="J116" s="137" t="e">
        <v>#N/A</v>
      </c>
      <c r="K116" s="111" t="e">
        <f t="shared" si="8"/>
        <v>#VALUE!</v>
      </c>
      <c r="L116" s="100"/>
      <c r="M116" s="106" t="b">
        <f>IF(AND(NOT(I116),AND(I$4:I115)),TRUE,I116)</f>
        <v>0</v>
      </c>
      <c r="N116" s="102" t="e">
        <f>IF(AND(NOT(ISBLANK(Jumpoverwrite1)),AND(NOT(M116),AND(M$4:M115))),($J116*$G116-LN(1+Jumpoverwrite1*O$2))/$G116,_xll.qlInterpolationInterpolate(M$3,$F116,TRUE))</f>
        <v>#NUM!</v>
      </c>
      <c r="O116" s="107" t="str">
        <f>IF(AND(NOT(M116),AND(M$4:M115)),MIN(EXP((N116-$J116)*$G116),1),"")</f>
        <v/>
      </c>
      <c r="P116" s="109"/>
      <c r="Q116" s="106" t="b">
        <f>IF(AND(NOT(M116),AND(M$4:M115)),TRUE,M116)</f>
        <v>0</v>
      </c>
      <c r="R116" s="102" t="e">
        <f>IF(AND(NOT(ISBLANK(Jumpoverwrite2)),AND(NOT(Q116),AND(Q$4:Q115))),($J116*$G116-LN(1+Jumpoverwrite2*S$2))/$G116,_xll.qlInterpolationInterpolate(Q$3,$F116,TRUE))</f>
        <v>#NUM!</v>
      </c>
      <c r="S116" s="107" t="str">
        <f>IF(AND(NOT(Q116),AND(Q$4:Q115)),MIN(EXP((R116-$J116)*$G116),1),"")</f>
        <v/>
      </c>
      <c r="T116" s="109"/>
      <c r="U116" s="106" t="b">
        <f>IF(AND(NOT(Q116),AND(Q$4:Q115)),TRUE,Q116)</f>
        <v>0</v>
      </c>
      <c r="V116" s="102" t="e">
        <f>IF(AND(NOT(ISBLANK(Jumpoverwrite3)),AND(NOT(U116),AND(U$4:U115))),($J116*$G116-LN(1+Jumpoverwrite3*W$2))/$G116,_xll.qlInterpolationInterpolate(U$3,$F116,TRUE))</f>
        <v>#NUM!</v>
      </c>
      <c r="W116" s="107" t="str">
        <f>IF(AND(NOT(U116),AND(U$4:U115)),MIN(EXP((V116-$J116)*$G116),1),"")</f>
        <v/>
      </c>
      <c r="X116" s="109"/>
      <c r="Y116" s="106" t="b">
        <f>IF(AND(NOT(U116),AND(U$4:U115)),TRUE,U116)</f>
        <v>0</v>
      </c>
      <c r="Z116" s="102" t="e">
        <f>IF(AND(NOT(ISBLANK(Jumpoverwrite4)),AND(NOT(Y116),AND(Y$4:Y115))),($J116*$G116-LN(1+Jumpoverwrite4*AA$2))/$G116,_xll.qlInterpolationInterpolate(Y$3,$F116,TRUE))</f>
        <v>#NUM!</v>
      </c>
      <c r="AA116" s="107" t="str">
        <f>IF(AND(NOT(Y116),AND(Y$4:Y115)),MIN(EXP((Z116-$J116)*$G116),1),"")</f>
        <v/>
      </c>
      <c r="AB116" s="109"/>
      <c r="AC116" s="106" t="b">
        <f>IF(AND(NOT(Y116),AND(Y$4:Y115)),TRUE,Y116)</f>
        <v>0</v>
      </c>
      <c r="AD116" s="102" t="e">
        <f>IF(AND(NOT(ISBLANK(Jumpoverwrite5)),AND(NOT(AC116),AND(AC$4:AC115))),($J116*$G116-LN(1+Jumpoverwrite5*AE$2))/$G116,_xll.qlInterpolationInterpolate(AC$3,$F116,TRUE))</f>
        <v>#NUM!</v>
      </c>
      <c r="AE116" s="107" t="str">
        <f>IF(AND(NOT(AC116),AND(AC$4:AC115)),MIN(EXP((AD116-$J116)*$G116),1),"")</f>
        <v/>
      </c>
      <c r="AF116" s="109"/>
      <c r="AG116" s="106" t="b">
        <f>IF(AND(NOT(AC116),AND(AC$4:AC115)),TRUE,AC116)</f>
        <v>0</v>
      </c>
      <c r="AH116" s="102" t="e">
        <f>IF(AND(NOT(ISBLANK(Jumpoverwrite6)),AND(NOT(AG116),AND(AG$4:AG115))),($J116*$G116-LN(1+Jumpoverwrite6*AI$2))/$G116,_xll.qlInterpolationInterpolate(AG$3,$F116,TRUE))</f>
        <v>#NUM!</v>
      </c>
      <c r="AI116" s="107" t="str">
        <f>IF(AND(NOT(AG116),AND(AG$4:AG115)),MIN(EXP((AH116-$J116)*$G116),1),"")</f>
        <v/>
      </c>
      <c r="AJ116" s="109"/>
      <c r="AK116" s="106" t="b">
        <f>IF(AND(NOT(AG116),AND(AG$4:AG115)),TRUE,AG116)</f>
        <v>0</v>
      </c>
      <c r="AL116" s="102" t="e">
        <f>IF(AND(NOT(ISBLANK(Jumpoverwrite7)),AND(NOT(AK116),AND(AK$4:AK115))),($J116*$G116-LN(1+Jumpoverwrite7*AM$2))/$G116,_xll.qlInterpolationInterpolate(AK$3,$F116,TRUE))</f>
        <v>#NUM!</v>
      </c>
      <c r="AM116" s="107" t="str">
        <f>IF(AND(NOT(AK116),AND(AK$4:AK115)),MIN(EXP((AL116-$J116)*$G116),1),"")</f>
        <v/>
      </c>
      <c r="AO116" s="106" t="b">
        <f>IF(AND(NOT(AK116),AND(AK$4:AK115)),TRUE,AK116)</f>
        <v>0</v>
      </c>
      <c r="AP116" s="102" t="e">
        <f>IF(AND(NOT(ISBLANK(Jumpoverwrite8)),AND(NOT(AO116),AND(AO$4:AO115))),($J116*$G116-LN(1+Jumpoverwrite8*AQ$2))/$G116,_xll.qlInterpolationInterpolate(AO$3,$F116,TRUE))</f>
        <v>#NUM!</v>
      </c>
      <c r="AQ116" s="107" t="str">
        <f>IF(AND(NOT(AO116),AND(AO$4:AO115)),MIN(EXP((AP116-$J116)*$G116),1),"")</f>
        <v/>
      </c>
      <c r="AS116" s="106" t="b">
        <f>IF(AND(NOT(AO116),AND(AO$4:AO115)),TRUE,AO116)</f>
        <v>0</v>
      </c>
      <c r="AT116" s="102" t="e">
        <f>IF(AND(NOT(ISBLANK(Jumpoverwrite9)),AND(NOT(AS116),AND(AS$4:AS115))),($J116*$G116-LN(1+Jumpoverwrite9*AU$2))/$G116,_xll.qlInterpolationInterpolate(AS$3,$F116,TRUE))</f>
        <v>#NUM!</v>
      </c>
      <c r="AU116" s="107" t="str">
        <f>IF(AND(NOT(AS116),AND(AS$4:AS115)),MIN(EXP((AT116-$J116)*$G116),1),"")</f>
        <v/>
      </c>
      <c r="AW116" s="106" t="b">
        <f>IF(AND(NOT(AS116),AND(AS$4:AS115)),TRUE,AS116)</f>
        <v>0</v>
      </c>
      <c r="AX116" s="102" t="e">
        <f>IF(AND(NOT(ISBLANK(Jumpoverwrite10)),AND(NOT(AW116),AND(AW$4:AW115))),($J116*$G116-LN(1+Jumpoverwrite10*AY$2))/$G116,_xll.qlInterpolationInterpolate(AW$3,$F116,TRUE))</f>
        <v>#NUM!</v>
      </c>
      <c r="AY116" s="107" t="str">
        <f>IF(AND(NOT(AW116),AND(AW$4:AW115)),MIN(EXP((AX116-$J116)*$G116),1),"")</f>
        <v/>
      </c>
      <c r="BA116" s="106" t="b">
        <f>IF(AND(NOT(AW116),AND(AW$4:AW115)),TRUE,AW116)</f>
        <v>0</v>
      </c>
      <c r="BB116" s="102" t="e">
        <f>IF(AND(NOT(ISBLANK(Jumpoverwrite11)),AND(NOT(BA116),AND(BA$4:BA115))),($J116*$G116-LN(1+Jumpoverwrite11*BC$2))/$G116,_xll.qlInterpolationInterpolate(BA$3,$F116,TRUE))</f>
        <v>#NUM!</v>
      </c>
      <c r="BC116" s="107" t="str">
        <f>IF(AND(NOT(BA116),AND(BA$4:BA115)),MIN(EXP((BB116-$J116)*$G116),1),"")</f>
        <v/>
      </c>
      <c r="BE116" s="106" t="b">
        <f>IF(AND(NOT(BA116),AND(BA$4:BA115)),TRUE,BA116)</f>
        <v>0</v>
      </c>
      <c r="BF116" s="102" t="e">
        <f>IF(AND(NOT(ISBLANK(Jumpoverwrite12)),AND(NOT(BE116),AND(BE$4:BE115))),($J116*$G116-LN(1+Jumpoverwrite12*BG$2))/$G116,_xll.qlInterpolationInterpolate(BE$3,$F116,TRUE))</f>
        <v>#NUM!</v>
      </c>
      <c r="BG116" s="107" t="str">
        <f>IF(AND(NOT(BE116),AND(BE$4:BE115)),MIN(EXP((BF116-$J116)*$G116),1),"")</f>
        <v/>
      </c>
      <c r="BI116" s="106" t="b">
        <f t="shared" si="10"/>
        <v>0</v>
      </c>
      <c r="BJ116" s="102" t="e">
        <f>IF(AND(NOT(ISBLANK(jumpoverwrite13)),AND(NOT(BI116),AND(BI$4:BI115))),($J116*$G116-LN(1+jumpoverwrite13*BK$2))/$G116,_xll.qlInterpolationInterpolate(BI$3,$F116,TRUE))</f>
        <v>#NUM!</v>
      </c>
      <c r="BK116" s="107" t="str">
        <f>IF(AND(NOT(BI116),AND(BI$4:BI115)),MIN(EXP((BJ116-$J116)*$G116),1),"")</f>
        <v/>
      </c>
    </row>
    <row r="117" spans="1:63" x14ac:dyDescent="0.2">
      <c r="A117" s="94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0" t="e">
        <f t="shared" si="9"/>
        <v>#N/A</v>
      </c>
      <c r="G117" s="121" t="e">
        <f>_xll.qlDayCounterYearFraction(DayCounter,D116,D117)</f>
        <v>#NUM!</v>
      </c>
      <c r="I117" s="138" t="b">
        <f t="shared" si="7"/>
        <v>0</v>
      </c>
      <c r="J117" s="137" t="e">
        <v>#N/A</v>
      </c>
      <c r="K117" s="111" t="e">
        <f t="shared" si="8"/>
        <v>#VALUE!</v>
      </c>
      <c r="L117" s="100"/>
      <c r="M117" s="106" t="b">
        <f>IF(AND(NOT(I117),AND(I$4:I116)),TRUE,I117)</f>
        <v>0</v>
      </c>
      <c r="N117" s="102" t="e">
        <f>IF(AND(NOT(ISBLANK(Jumpoverwrite1)),AND(NOT(M117),AND(M$4:M116))),($J117*$G117-LN(1+Jumpoverwrite1*O$2))/$G117,_xll.qlInterpolationInterpolate(M$3,$F117,TRUE))</f>
        <v>#NUM!</v>
      </c>
      <c r="O117" s="107" t="str">
        <f>IF(AND(NOT(M117),AND(M$4:M116)),MIN(EXP((N117-$J117)*$G117),1),"")</f>
        <v/>
      </c>
      <c r="P117" s="109"/>
      <c r="Q117" s="106" t="b">
        <f>IF(AND(NOT(M117),AND(M$4:M116)),TRUE,M117)</f>
        <v>0</v>
      </c>
      <c r="R117" s="102" t="e">
        <f>IF(AND(NOT(ISBLANK(Jumpoverwrite2)),AND(NOT(Q117),AND(Q$4:Q116))),($J117*$G117-LN(1+Jumpoverwrite2*S$2))/$G117,_xll.qlInterpolationInterpolate(Q$3,$F117,TRUE))</f>
        <v>#NUM!</v>
      </c>
      <c r="S117" s="107" t="str">
        <f>IF(AND(NOT(Q117),AND(Q$4:Q116)),MIN(EXP((R117-$J117)*$G117),1),"")</f>
        <v/>
      </c>
      <c r="T117" s="109"/>
      <c r="U117" s="106" t="b">
        <f>IF(AND(NOT(Q117),AND(Q$4:Q116)),TRUE,Q117)</f>
        <v>0</v>
      </c>
      <c r="V117" s="102" t="e">
        <f>IF(AND(NOT(ISBLANK(Jumpoverwrite3)),AND(NOT(U117),AND(U$4:U116))),($J117*$G117-LN(1+Jumpoverwrite3*W$2))/$G117,_xll.qlInterpolationInterpolate(U$3,$F117,TRUE))</f>
        <v>#NUM!</v>
      </c>
      <c r="W117" s="107" t="str">
        <f>IF(AND(NOT(U117),AND(U$4:U116)),MIN(EXP((V117-$J117)*$G117),1),"")</f>
        <v/>
      </c>
      <c r="X117" s="109"/>
      <c r="Y117" s="106" t="b">
        <f>IF(AND(NOT(U117),AND(U$4:U116)),TRUE,U117)</f>
        <v>0</v>
      </c>
      <c r="Z117" s="102" t="e">
        <f>IF(AND(NOT(ISBLANK(Jumpoverwrite4)),AND(NOT(Y117),AND(Y$4:Y116))),($J117*$G117-LN(1+Jumpoverwrite4*AA$2))/$G117,_xll.qlInterpolationInterpolate(Y$3,$F117,TRUE))</f>
        <v>#NUM!</v>
      </c>
      <c r="AA117" s="107" t="str">
        <f>IF(AND(NOT(Y117),AND(Y$4:Y116)),MIN(EXP((Z117-$J117)*$G117),1),"")</f>
        <v/>
      </c>
      <c r="AB117" s="109"/>
      <c r="AC117" s="106" t="b">
        <f>IF(AND(NOT(Y117),AND(Y$4:Y116)),TRUE,Y117)</f>
        <v>0</v>
      </c>
      <c r="AD117" s="102" t="e">
        <f>IF(AND(NOT(ISBLANK(Jumpoverwrite5)),AND(NOT(AC117),AND(AC$4:AC116))),($J117*$G117-LN(1+Jumpoverwrite5*AE$2))/$G117,_xll.qlInterpolationInterpolate(AC$3,$F117,TRUE))</f>
        <v>#NUM!</v>
      </c>
      <c r="AE117" s="107" t="str">
        <f>IF(AND(NOT(AC117),AND(AC$4:AC116)),MIN(EXP((AD117-$J117)*$G117),1),"")</f>
        <v/>
      </c>
      <c r="AF117" s="109"/>
      <c r="AG117" s="106" t="b">
        <f>IF(AND(NOT(AC117),AND(AC$4:AC116)),TRUE,AC117)</f>
        <v>0</v>
      </c>
      <c r="AH117" s="102" t="e">
        <f>IF(AND(NOT(ISBLANK(Jumpoverwrite6)),AND(NOT(AG117),AND(AG$4:AG116))),($J117*$G117-LN(1+Jumpoverwrite6*AI$2))/$G117,_xll.qlInterpolationInterpolate(AG$3,$F117,TRUE))</f>
        <v>#NUM!</v>
      </c>
      <c r="AI117" s="107" t="str">
        <f>IF(AND(NOT(AG117),AND(AG$4:AG116)),MIN(EXP((AH117-$J117)*$G117),1),"")</f>
        <v/>
      </c>
      <c r="AJ117" s="109"/>
      <c r="AK117" s="106" t="b">
        <f>IF(AND(NOT(AG117),AND(AG$4:AG116)),TRUE,AG117)</f>
        <v>0</v>
      </c>
      <c r="AL117" s="102" t="e">
        <f>IF(AND(NOT(ISBLANK(Jumpoverwrite7)),AND(NOT(AK117),AND(AK$4:AK116))),($J117*$G117-LN(1+Jumpoverwrite7*AM$2))/$G117,_xll.qlInterpolationInterpolate(AK$3,$F117,TRUE))</f>
        <v>#NUM!</v>
      </c>
      <c r="AM117" s="107" t="str">
        <f>IF(AND(NOT(AK117),AND(AK$4:AK116)),MIN(EXP((AL117-$J117)*$G117),1),"")</f>
        <v/>
      </c>
      <c r="AO117" s="106" t="b">
        <f>IF(AND(NOT(AK117),AND(AK$4:AK116)),TRUE,AK117)</f>
        <v>0</v>
      </c>
      <c r="AP117" s="102" t="e">
        <f>IF(AND(NOT(ISBLANK(Jumpoverwrite8)),AND(NOT(AO117),AND(AO$4:AO116))),($J117*$G117-LN(1+Jumpoverwrite8*AQ$2))/$G117,_xll.qlInterpolationInterpolate(AO$3,$F117,TRUE))</f>
        <v>#NUM!</v>
      </c>
      <c r="AQ117" s="107" t="str">
        <f>IF(AND(NOT(AO117),AND(AO$4:AO116)),MIN(EXP((AP117-$J117)*$G117),1),"")</f>
        <v/>
      </c>
      <c r="AS117" s="106" t="b">
        <f>IF(AND(NOT(AO117),AND(AO$4:AO116)),TRUE,AO117)</f>
        <v>0</v>
      </c>
      <c r="AT117" s="102" t="e">
        <f>IF(AND(NOT(ISBLANK(Jumpoverwrite9)),AND(NOT(AS117),AND(AS$4:AS116))),($J117*$G117-LN(1+Jumpoverwrite9*AU$2))/$G117,_xll.qlInterpolationInterpolate(AS$3,$F117,TRUE))</f>
        <v>#NUM!</v>
      </c>
      <c r="AU117" s="107" t="str">
        <f>IF(AND(NOT(AS117),AND(AS$4:AS116)),MIN(EXP((AT117-$J117)*$G117),1),"")</f>
        <v/>
      </c>
      <c r="AW117" s="106" t="b">
        <f>IF(AND(NOT(AS117),AND(AS$4:AS116)),TRUE,AS117)</f>
        <v>0</v>
      </c>
      <c r="AX117" s="102" t="e">
        <f>IF(AND(NOT(ISBLANK(Jumpoverwrite10)),AND(NOT(AW117),AND(AW$4:AW116))),($J117*$G117-LN(1+Jumpoverwrite10*AY$2))/$G117,_xll.qlInterpolationInterpolate(AW$3,$F117,TRUE))</f>
        <v>#NUM!</v>
      </c>
      <c r="AY117" s="107" t="str">
        <f>IF(AND(NOT(AW117),AND(AW$4:AW116)),MIN(EXP((AX117-$J117)*$G117),1),"")</f>
        <v/>
      </c>
      <c r="BA117" s="106" t="b">
        <f>IF(AND(NOT(AW117),AND(AW$4:AW116)),TRUE,AW117)</f>
        <v>0</v>
      </c>
      <c r="BB117" s="102" t="e">
        <f>IF(AND(NOT(ISBLANK(Jumpoverwrite11)),AND(NOT(BA117),AND(BA$4:BA116))),($J117*$G117-LN(1+Jumpoverwrite11*BC$2))/$G117,_xll.qlInterpolationInterpolate(BA$3,$F117,TRUE))</f>
        <v>#NUM!</v>
      </c>
      <c r="BC117" s="107" t="str">
        <f>IF(AND(NOT(BA117),AND(BA$4:BA116)),MIN(EXP((BB117-$J117)*$G117),1),"")</f>
        <v/>
      </c>
      <c r="BE117" s="106" t="b">
        <f>IF(AND(NOT(BA117),AND(BA$4:BA116)),TRUE,BA117)</f>
        <v>0</v>
      </c>
      <c r="BF117" s="102" t="e">
        <f>IF(AND(NOT(ISBLANK(Jumpoverwrite12)),AND(NOT(BE117),AND(BE$4:BE116))),($J117*$G117-LN(1+Jumpoverwrite12*BG$2))/$G117,_xll.qlInterpolationInterpolate(BE$3,$F117,TRUE))</f>
        <v>#NUM!</v>
      </c>
      <c r="BG117" s="107" t="str">
        <f>IF(AND(NOT(BE117),AND(BE$4:BE116)),MIN(EXP((BF117-$J117)*$G117),1),"")</f>
        <v/>
      </c>
      <c r="BI117" s="106" t="b">
        <f t="shared" si="10"/>
        <v>0</v>
      </c>
      <c r="BJ117" s="102" t="e">
        <f>IF(AND(NOT(ISBLANK(jumpoverwrite13)),AND(NOT(BI117),AND(BI$4:BI116))),($J117*$G117-LN(1+jumpoverwrite13*BK$2))/$G117,_xll.qlInterpolationInterpolate(BI$3,$F117,TRUE))</f>
        <v>#NUM!</v>
      </c>
      <c r="BK117" s="107" t="str">
        <f>IF(AND(NOT(BI117),AND(BI$4:BI116)),MIN(EXP((BJ117-$J117)*$G117),1),"")</f>
        <v/>
      </c>
    </row>
    <row r="118" spans="1:63" x14ac:dyDescent="0.2">
      <c r="A118" s="94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0" t="e">
        <f t="shared" si="9"/>
        <v>#N/A</v>
      </c>
      <c r="G118" s="121" t="e">
        <f>_xll.qlDayCounterYearFraction(DayCounter,D117,D118)</f>
        <v>#NUM!</v>
      </c>
      <c r="I118" s="138" t="b">
        <f t="shared" si="7"/>
        <v>0</v>
      </c>
      <c r="J118" s="137" t="e">
        <v>#N/A</v>
      </c>
      <c r="K118" s="111" t="e">
        <f t="shared" si="8"/>
        <v>#VALUE!</v>
      </c>
      <c r="L118" s="100"/>
      <c r="M118" s="106" t="b">
        <f>IF(AND(NOT(I118),AND(I$4:I117)),TRUE,I118)</f>
        <v>0</v>
      </c>
      <c r="N118" s="102" t="e">
        <f>IF(AND(NOT(ISBLANK(Jumpoverwrite1)),AND(NOT(M118),AND(M$4:M117))),($J118*$G118-LN(1+Jumpoverwrite1*O$2))/$G118,_xll.qlInterpolationInterpolate(M$3,$F118,TRUE))</f>
        <v>#NUM!</v>
      </c>
      <c r="O118" s="107" t="str">
        <f>IF(AND(NOT(M118),AND(M$4:M117)),MIN(EXP((N118-$J118)*$G118),1),"")</f>
        <v/>
      </c>
      <c r="P118" s="109"/>
      <c r="Q118" s="106" t="b">
        <f>IF(AND(NOT(M118),AND(M$4:M117)),TRUE,M118)</f>
        <v>0</v>
      </c>
      <c r="R118" s="102" t="e">
        <f>IF(AND(NOT(ISBLANK(Jumpoverwrite2)),AND(NOT(Q118),AND(Q$4:Q117))),($J118*$G118-LN(1+Jumpoverwrite2*S$2))/$G118,_xll.qlInterpolationInterpolate(Q$3,$F118,TRUE))</f>
        <v>#NUM!</v>
      </c>
      <c r="S118" s="107" t="str">
        <f>IF(AND(NOT(Q118),AND(Q$4:Q117)),MIN(EXP((R118-$J118)*$G118),1),"")</f>
        <v/>
      </c>
      <c r="T118" s="109"/>
      <c r="U118" s="106" t="b">
        <f>IF(AND(NOT(Q118),AND(Q$4:Q117)),TRUE,Q118)</f>
        <v>0</v>
      </c>
      <c r="V118" s="102" t="e">
        <f>IF(AND(NOT(ISBLANK(Jumpoverwrite3)),AND(NOT(U118),AND(U$4:U117))),($J118*$G118-LN(1+Jumpoverwrite3*W$2))/$G118,_xll.qlInterpolationInterpolate(U$3,$F118,TRUE))</f>
        <v>#NUM!</v>
      </c>
      <c r="W118" s="107" t="str">
        <f>IF(AND(NOT(U118),AND(U$4:U117)),MIN(EXP((V118-$J118)*$G118),1),"")</f>
        <v/>
      </c>
      <c r="X118" s="109"/>
      <c r="Y118" s="106" t="b">
        <f>IF(AND(NOT(U118),AND(U$4:U117)),TRUE,U118)</f>
        <v>0</v>
      </c>
      <c r="Z118" s="102" t="e">
        <f>IF(AND(NOT(ISBLANK(Jumpoverwrite4)),AND(NOT(Y118),AND(Y$4:Y117))),($J118*$G118-LN(1+Jumpoverwrite4*AA$2))/$G118,_xll.qlInterpolationInterpolate(Y$3,$F118,TRUE))</f>
        <v>#NUM!</v>
      </c>
      <c r="AA118" s="107" t="str">
        <f>IF(AND(NOT(Y118),AND(Y$4:Y117)),MIN(EXP((Z118-$J118)*$G118),1),"")</f>
        <v/>
      </c>
      <c r="AB118" s="109"/>
      <c r="AC118" s="106" t="b">
        <f>IF(AND(NOT(Y118),AND(Y$4:Y117)),TRUE,Y118)</f>
        <v>0</v>
      </c>
      <c r="AD118" s="102" t="e">
        <f>IF(AND(NOT(ISBLANK(Jumpoverwrite5)),AND(NOT(AC118),AND(AC$4:AC117))),($J118*$G118-LN(1+Jumpoverwrite5*AE$2))/$G118,_xll.qlInterpolationInterpolate(AC$3,$F118,TRUE))</f>
        <v>#NUM!</v>
      </c>
      <c r="AE118" s="107" t="str">
        <f>IF(AND(NOT(AC118),AND(AC$4:AC117)),MIN(EXP((AD118-$J118)*$G118),1),"")</f>
        <v/>
      </c>
      <c r="AF118" s="109"/>
      <c r="AG118" s="106" t="b">
        <f>IF(AND(NOT(AC118),AND(AC$4:AC117)),TRUE,AC118)</f>
        <v>0</v>
      </c>
      <c r="AH118" s="102" t="e">
        <f>IF(AND(NOT(ISBLANK(Jumpoverwrite6)),AND(NOT(AG118),AND(AG$4:AG117))),($J118*$G118-LN(1+Jumpoverwrite6*AI$2))/$G118,_xll.qlInterpolationInterpolate(AG$3,$F118,TRUE))</f>
        <v>#NUM!</v>
      </c>
      <c r="AI118" s="107" t="str">
        <f>IF(AND(NOT(AG118),AND(AG$4:AG117)),MIN(EXP((AH118-$J118)*$G118),1),"")</f>
        <v/>
      </c>
      <c r="AJ118" s="109"/>
      <c r="AK118" s="106" t="b">
        <f>IF(AND(NOT(AG118),AND(AG$4:AG117)),TRUE,AG118)</f>
        <v>0</v>
      </c>
      <c r="AL118" s="102" t="e">
        <f>IF(AND(NOT(ISBLANK(Jumpoverwrite7)),AND(NOT(AK118),AND(AK$4:AK117))),($J118*$G118-LN(1+Jumpoverwrite7*AM$2))/$G118,_xll.qlInterpolationInterpolate(AK$3,$F118,TRUE))</f>
        <v>#NUM!</v>
      </c>
      <c r="AM118" s="107" t="str">
        <f>IF(AND(NOT(AK118),AND(AK$4:AK117)),MIN(EXP((AL118-$J118)*$G118),1),"")</f>
        <v/>
      </c>
      <c r="AO118" s="106" t="b">
        <f>IF(AND(NOT(AK118),AND(AK$4:AK117)),TRUE,AK118)</f>
        <v>0</v>
      </c>
      <c r="AP118" s="102" t="e">
        <f>IF(AND(NOT(ISBLANK(Jumpoverwrite8)),AND(NOT(AO118),AND(AO$4:AO117))),($J118*$G118-LN(1+Jumpoverwrite8*AQ$2))/$G118,_xll.qlInterpolationInterpolate(AO$3,$F118,TRUE))</f>
        <v>#NUM!</v>
      </c>
      <c r="AQ118" s="107" t="str">
        <f>IF(AND(NOT(AO118),AND(AO$4:AO117)),MIN(EXP((AP118-$J118)*$G118),1),"")</f>
        <v/>
      </c>
      <c r="AS118" s="106" t="b">
        <f>IF(AND(NOT(AO118),AND(AO$4:AO117)),TRUE,AO118)</f>
        <v>0</v>
      </c>
      <c r="AT118" s="102" t="e">
        <f>IF(AND(NOT(ISBLANK(Jumpoverwrite9)),AND(NOT(AS118),AND(AS$4:AS117))),($J118*$G118-LN(1+Jumpoverwrite9*AU$2))/$G118,_xll.qlInterpolationInterpolate(AS$3,$F118,TRUE))</f>
        <v>#NUM!</v>
      </c>
      <c r="AU118" s="107" t="str">
        <f>IF(AND(NOT(AS118),AND(AS$4:AS117)),MIN(EXP((AT118-$J118)*$G118),1),"")</f>
        <v/>
      </c>
      <c r="AW118" s="106" t="b">
        <f>IF(AND(NOT(AS118),AND(AS$4:AS117)),TRUE,AS118)</f>
        <v>0</v>
      </c>
      <c r="AX118" s="102" t="e">
        <f>IF(AND(NOT(ISBLANK(Jumpoverwrite10)),AND(NOT(AW118),AND(AW$4:AW117))),($J118*$G118-LN(1+Jumpoverwrite10*AY$2))/$G118,_xll.qlInterpolationInterpolate(AW$3,$F118,TRUE))</f>
        <v>#NUM!</v>
      </c>
      <c r="AY118" s="107" t="str">
        <f>IF(AND(NOT(AW118),AND(AW$4:AW117)),MIN(EXP((AX118-$J118)*$G118),1),"")</f>
        <v/>
      </c>
      <c r="BA118" s="106" t="b">
        <f>IF(AND(NOT(AW118),AND(AW$4:AW117)),TRUE,AW118)</f>
        <v>0</v>
      </c>
      <c r="BB118" s="102" t="e">
        <f>IF(AND(NOT(ISBLANK(Jumpoverwrite11)),AND(NOT(BA118),AND(BA$4:BA117))),($J118*$G118-LN(1+Jumpoverwrite11*BC$2))/$G118,_xll.qlInterpolationInterpolate(BA$3,$F118,TRUE))</f>
        <v>#NUM!</v>
      </c>
      <c r="BC118" s="107" t="str">
        <f>IF(AND(NOT(BA118),AND(BA$4:BA117)),MIN(EXP((BB118-$J118)*$G118),1),"")</f>
        <v/>
      </c>
      <c r="BE118" s="106" t="b">
        <f>IF(AND(NOT(BA118),AND(BA$4:BA117)),TRUE,BA118)</f>
        <v>0</v>
      </c>
      <c r="BF118" s="102" t="e">
        <f>IF(AND(NOT(ISBLANK(Jumpoverwrite12)),AND(NOT(BE118),AND(BE$4:BE117))),($J118*$G118-LN(1+Jumpoverwrite12*BG$2))/$G118,_xll.qlInterpolationInterpolate(BE$3,$F118,TRUE))</f>
        <v>#NUM!</v>
      </c>
      <c r="BG118" s="107" t="str">
        <f>IF(AND(NOT(BE118),AND(BE$4:BE117)),MIN(EXP((BF118-$J118)*$G118),1),"")</f>
        <v/>
      </c>
      <c r="BI118" s="106" t="b">
        <f t="shared" si="10"/>
        <v>0</v>
      </c>
      <c r="BJ118" s="102" t="e">
        <f>IF(AND(NOT(ISBLANK(jumpoverwrite13)),AND(NOT(BI118),AND(BI$4:BI117))),($J118*$G118-LN(1+jumpoverwrite13*BK$2))/$G118,_xll.qlInterpolationInterpolate(BI$3,$F118,TRUE))</f>
        <v>#NUM!</v>
      </c>
      <c r="BK118" s="107" t="str">
        <f>IF(AND(NOT(BI118),AND(BI$4:BI117)),MIN(EXP((BJ118-$J118)*$G118),1),"")</f>
        <v/>
      </c>
    </row>
    <row r="119" spans="1:63" x14ac:dyDescent="0.2">
      <c r="A119" s="94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0" t="e">
        <f t="shared" si="9"/>
        <v>#N/A</v>
      </c>
      <c r="G119" s="121" t="e">
        <f>_xll.qlDayCounterYearFraction(DayCounter,D118,D119)</f>
        <v>#NUM!</v>
      </c>
      <c r="I119" s="138" t="b">
        <f t="shared" si="7"/>
        <v>0</v>
      </c>
      <c r="J119" s="137" t="e">
        <v>#N/A</v>
      </c>
      <c r="K119" s="111" t="e">
        <f t="shared" si="8"/>
        <v>#VALUE!</v>
      </c>
      <c r="L119" s="100"/>
      <c r="M119" s="106" t="b">
        <f>IF(AND(NOT(I119),AND(I$4:I118)),TRUE,I119)</f>
        <v>0</v>
      </c>
      <c r="N119" s="102" t="e">
        <f>IF(AND(NOT(ISBLANK(Jumpoverwrite1)),AND(NOT(M119),AND(M$4:M118))),($J119*$G119-LN(1+Jumpoverwrite1*O$2))/$G119,_xll.qlInterpolationInterpolate(M$3,$F119,TRUE))</f>
        <v>#NUM!</v>
      </c>
      <c r="O119" s="107" t="str">
        <f>IF(AND(NOT(M119),AND(M$4:M118)),MIN(EXP((N119-$J119)*$G119),1),"")</f>
        <v/>
      </c>
      <c r="P119" s="109"/>
      <c r="Q119" s="106" t="b">
        <f>IF(AND(NOT(M119),AND(M$4:M118)),TRUE,M119)</f>
        <v>0</v>
      </c>
      <c r="R119" s="102" t="e">
        <f>IF(AND(NOT(ISBLANK(Jumpoverwrite2)),AND(NOT(Q119),AND(Q$4:Q118))),($J119*$G119-LN(1+Jumpoverwrite2*S$2))/$G119,_xll.qlInterpolationInterpolate(Q$3,$F119,TRUE))</f>
        <v>#NUM!</v>
      </c>
      <c r="S119" s="107" t="str">
        <f>IF(AND(NOT(Q119),AND(Q$4:Q118)),MIN(EXP((R119-$J119)*$G119),1),"")</f>
        <v/>
      </c>
      <c r="T119" s="109"/>
      <c r="U119" s="106" t="b">
        <f>IF(AND(NOT(Q119),AND(Q$4:Q118)),TRUE,Q119)</f>
        <v>0</v>
      </c>
      <c r="V119" s="102" t="e">
        <f>IF(AND(NOT(ISBLANK(Jumpoverwrite3)),AND(NOT(U119),AND(U$4:U118))),($J119*$G119-LN(1+Jumpoverwrite3*W$2))/$G119,_xll.qlInterpolationInterpolate(U$3,$F119,TRUE))</f>
        <v>#NUM!</v>
      </c>
      <c r="W119" s="107" t="str">
        <f>IF(AND(NOT(U119),AND(U$4:U118)),MIN(EXP((V119-$J119)*$G119),1),"")</f>
        <v/>
      </c>
      <c r="X119" s="109"/>
      <c r="Y119" s="106" t="b">
        <f>IF(AND(NOT(U119),AND(U$4:U118)),TRUE,U119)</f>
        <v>0</v>
      </c>
      <c r="Z119" s="102" t="e">
        <f>IF(AND(NOT(ISBLANK(Jumpoverwrite4)),AND(NOT(Y119),AND(Y$4:Y118))),($J119*$G119-LN(1+Jumpoverwrite4*AA$2))/$G119,_xll.qlInterpolationInterpolate(Y$3,$F119,TRUE))</f>
        <v>#NUM!</v>
      </c>
      <c r="AA119" s="107" t="str">
        <f>IF(AND(NOT(Y119),AND(Y$4:Y118)),MIN(EXP((Z119-$J119)*$G119),1),"")</f>
        <v/>
      </c>
      <c r="AB119" s="109"/>
      <c r="AC119" s="106" t="b">
        <f>IF(AND(NOT(Y119),AND(Y$4:Y118)),TRUE,Y119)</f>
        <v>0</v>
      </c>
      <c r="AD119" s="102" t="e">
        <f>IF(AND(NOT(ISBLANK(Jumpoverwrite5)),AND(NOT(AC119),AND(AC$4:AC118))),($J119*$G119-LN(1+Jumpoverwrite5*AE$2))/$G119,_xll.qlInterpolationInterpolate(AC$3,$F119,TRUE))</f>
        <v>#NUM!</v>
      </c>
      <c r="AE119" s="107" t="str">
        <f>IF(AND(NOT(AC119),AND(AC$4:AC118)),MIN(EXP((AD119-$J119)*$G119),1),"")</f>
        <v/>
      </c>
      <c r="AF119" s="109"/>
      <c r="AG119" s="106" t="b">
        <f>IF(AND(NOT(AC119),AND(AC$4:AC118)),TRUE,AC119)</f>
        <v>0</v>
      </c>
      <c r="AH119" s="102" t="e">
        <f>IF(AND(NOT(ISBLANK(Jumpoverwrite6)),AND(NOT(AG119),AND(AG$4:AG118))),($J119*$G119-LN(1+Jumpoverwrite6*AI$2))/$G119,_xll.qlInterpolationInterpolate(AG$3,$F119,TRUE))</f>
        <v>#NUM!</v>
      </c>
      <c r="AI119" s="107" t="str">
        <f>IF(AND(NOT(AG119),AND(AG$4:AG118)),MIN(EXP((AH119-$J119)*$G119),1),"")</f>
        <v/>
      </c>
      <c r="AJ119" s="109"/>
      <c r="AK119" s="106" t="b">
        <f>IF(AND(NOT(AG119),AND(AG$4:AG118)),TRUE,AG119)</f>
        <v>0</v>
      </c>
      <c r="AL119" s="102" t="e">
        <f>IF(AND(NOT(ISBLANK(Jumpoverwrite7)),AND(NOT(AK119),AND(AK$4:AK118))),($J119*$G119-LN(1+Jumpoverwrite7*AM$2))/$G119,_xll.qlInterpolationInterpolate(AK$3,$F119,TRUE))</f>
        <v>#NUM!</v>
      </c>
      <c r="AM119" s="107" t="str">
        <f>IF(AND(NOT(AK119),AND(AK$4:AK118)),MIN(EXP((AL119-$J119)*$G119),1),"")</f>
        <v/>
      </c>
      <c r="AO119" s="106" t="b">
        <f>IF(AND(NOT(AK119),AND(AK$4:AK118)),TRUE,AK119)</f>
        <v>0</v>
      </c>
      <c r="AP119" s="102" t="e">
        <f>IF(AND(NOT(ISBLANK(Jumpoverwrite8)),AND(NOT(AO119),AND(AO$4:AO118))),($J119*$G119-LN(1+Jumpoverwrite8*AQ$2))/$G119,_xll.qlInterpolationInterpolate(AO$3,$F119,TRUE))</f>
        <v>#NUM!</v>
      </c>
      <c r="AQ119" s="107" t="str">
        <f>IF(AND(NOT(AO119),AND(AO$4:AO118)),MIN(EXP((AP119-$J119)*$G119),1),"")</f>
        <v/>
      </c>
      <c r="AS119" s="106" t="b">
        <f>IF(AND(NOT(AO119),AND(AO$4:AO118)),TRUE,AO119)</f>
        <v>0</v>
      </c>
      <c r="AT119" s="102" t="e">
        <f>IF(AND(NOT(ISBLANK(Jumpoverwrite9)),AND(NOT(AS119),AND(AS$4:AS118))),($J119*$G119-LN(1+Jumpoverwrite9*AU$2))/$G119,_xll.qlInterpolationInterpolate(AS$3,$F119,TRUE))</f>
        <v>#NUM!</v>
      </c>
      <c r="AU119" s="107" t="str">
        <f>IF(AND(NOT(AS119),AND(AS$4:AS118)),MIN(EXP((AT119-$J119)*$G119),1),"")</f>
        <v/>
      </c>
      <c r="AW119" s="106" t="b">
        <f>IF(AND(NOT(AS119),AND(AS$4:AS118)),TRUE,AS119)</f>
        <v>0</v>
      </c>
      <c r="AX119" s="102" t="e">
        <f>IF(AND(NOT(ISBLANK(Jumpoverwrite10)),AND(NOT(AW119),AND(AW$4:AW118))),($J119*$G119-LN(1+Jumpoverwrite10*AY$2))/$G119,_xll.qlInterpolationInterpolate(AW$3,$F119,TRUE))</f>
        <v>#NUM!</v>
      </c>
      <c r="AY119" s="107" t="str">
        <f>IF(AND(NOT(AW119),AND(AW$4:AW118)),MIN(EXP((AX119-$J119)*$G119),1),"")</f>
        <v/>
      </c>
      <c r="BA119" s="106" t="b">
        <f>IF(AND(NOT(AW119),AND(AW$4:AW118)),TRUE,AW119)</f>
        <v>0</v>
      </c>
      <c r="BB119" s="102" t="e">
        <f>IF(AND(NOT(ISBLANK(Jumpoverwrite11)),AND(NOT(BA119),AND(BA$4:BA118))),($J119*$G119-LN(1+Jumpoverwrite11*BC$2))/$G119,_xll.qlInterpolationInterpolate(BA$3,$F119,TRUE))</f>
        <v>#NUM!</v>
      </c>
      <c r="BC119" s="107" t="str">
        <f>IF(AND(NOT(BA119),AND(BA$4:BA118)),MIN(EXP((BB119-$J119)*$G119),1),"")</f>
        <v/>
      </c>
      <c r="BE119" s="106" t="b">
        <f>IF(AND(NOT(BA119),AND(BA$4:BA118)),TRUE,BA119)</f>
        <v>0</v>
      </c>
      <c r="BF119" s="102" t="e">
        <f>IF(AND(NOT(ISBLANK(Jumpoverwrite12)),AND(NOT(BE119),AND(BE$4:BE118))),($J119*$G119-LN(1+Jumpoverwrite12*BG$2))/$G119,_xll.qlInterpolationInterpolate(BE$3,$F119,TRUE))</f>
        <v>#NUM!</v>
      </c>
      <c r="BG119" s="107" t="str">
        <f>IF(AND(NOT(BE119),AND(BE$4:BE118)),MIN(EXP((BF119-$J119)*$G119),1),"")</f>
        <v/>
      </c>
      <c r="BI119" s="106" t="b">
        <f t="shared" si="10"/>
        <v>0</v>
      </c>
      <c r="BJ119" s="102" t="e">
        <f>IF(AND(NOT(ISBLANK(jumpoverwrite13)),AND(NOT(BI119),AND(BI$4:BI118))),($J119*$G119-LN(1+jumpoverwrite13*BK$2))/$G119,_xll.qlInterpolationInterpolate(BI$3,$F119,TRUE))</f>
        <v>#NUM!</v>
      </c>
      <c r="BK119" s="107" t="str">
        <f>IF(AND(NOT(BI119),AND(BI$4:BI118)),MIN(EXP((BJ119-$J119)*$G119),1),"")</f>
        <v/>
      </c>
    </row>
    <row r="120" spans="1:63" x14ac:dyDescent="0.2">
      <c r="A120" s="94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0" t="e">
        <f t="shared" si="9"/>
        <v>#N/A</v>
      </c>
      <c r="G120" s="121" t="e">
        <f>_xll.qlDayCounterYearFraction(DayCounter,D119,D120)</f>
        <v>#NUM!</v>
      </c>
      <c r="I120" s="138" t="b">
        <f t="shared" si="7"/>
        <v>0</v>
      </c>
      <c r="J120" s="137" t="e">
        <v>#N/A</v>
      </c>
      <c r="K120" s="111" t="e">
        <f t="shared" si="8"/>
        <v>#VALUE!</v>
      </c>
      <c r="L120" s="100"/>
      <c r="M120" s="106" t="b">
        <f>IF(AND(NOT(I120),AND(I$4:I119)),TRUE,I120)</f>
        <v>0</v>
      </c>
      <c r="N120" s="102" t="e">
        <f>IF(AND(NOT(ISBLANK(Jumpoverwrite1)),AND(NOT(M120),AND(M$4:M119))),($J120*$G120-LN(1+Jumpoverwrite1*O$2))/$G120,_xll.qlInterpolationInterpolate(M$3,$F120,TRUE))</f>
        <v>#NUM!</v>
      </c>
      <c r="O120" s="107" t="str">
        <f>IF(AND(NOT(M120),AND(M$4:M119)),MIN(EXP((N120-$J120)*$G120),1),"")</f>
        <v/>
      </c>
      <c r="P120" s="109"/>
      <c r="Q120" s="106" t="b">
        <f>IF(AND(NOT(M120),AND(M$4:M119)),TRUE,M120)</f>
        <v>0</v>
      </c>
      <c r="R120" s="102" t="e">
        <f>IF(AND(NOT(ISBLANK(Jumpoverwrite2)),AND(NOT(Q120),AND(Q$4:Q119))),($J120*$G120-LN(1+Jumpoverwrite2*S$2))/$G120,_xll.qlInterpolationInterpolate(Q$3,$F120,TRUE))</f>
        <v>#NUM!</v>
      </c>
      <c r="S120" s="107" t="str">
        <f>IF(AND(NOT(Q120),AND(Q$4:Q119)),MIN(EXP((R120-$J120)*$G120),1),"")</f>
        <v/>
      </c>
      <c r="T120" s="109"/>
      <c r="U120" s="106" t="b">
        <f>IF(AND(NOT(Q120),AND(Q$4:Q119)),TRUE,Q120)</f>
        <v>0</v>
      </c>
      <c r="V120" s="102" t="e">
        <f>IF(AND(NOT(ISBLANK(Jumpoverwrite3)),AND(NOT(U120),AND(U$4:U119))),($J120*$G120-LN(1+Jumpoverwrite3*W$2))/$G120,_xll.qlInterpolationInterpolate(U$3,$F120,TRUE))</f>
        <v>#NUM!</v>
      </c>
      <c r="W120" s="107" t="str">
        <f>IF(AND(NOT(U120),AND(U$4:U119)),MIN(EXP((V120-$J120)*$G120),1),"")</f>
        <v/>
      </c>
      <c r="X120" s="109"/>
      <c r="Y120" s="106" t="b">
        <f>IF(AND(NOT(U120),AND(U$4:U119)),TRUE,U120)</f>
        <v>0</v>
      </c>
      <c r="Z120" s="102" t="e">
        <f>IF(AND(NOT(ISBLANK(Jumpoverwrite4)),AND(NOT(Y120),AND(Y$4:Y119))),($J120*$G120-LN(1+Jumpoverwrite4*AA$2))/$G120,_xll.qlInterpolationInterpolate(Y$3,$F120,TRUE))</f>
        <v>#NUM!</v>
      </c>
      <c r="AA120" s="107" t="str">
        <f>IF(AND(NOT(Y120),AND(Y$4:Y119)),MIN(EXP((Z120-$J120)*$G120),1),"")</f>
        <v/>
      </c>
      <c r="AB120" s="109"/>
      <c r="AC120" s="106" t="b">
        <f>IF(AND(NOT(Y120),AND(Y$4:Y119)),TRUE,Y120)</f>
        <v>0</v>
      </c>
      <c r="AD120" s="102" t="e">
        <f>IF(AND(NOT(ISBLANK(Jumpoverwrite5)),AND(NOT(AC120),AND(AC$4:AC119))),($J120*$G120-LN(1+Jumpoverwrite5*AE$2))/$G120,_xll.qlInterpolationInterpolate(AC$3,$F120,TRUE))</f>
        <v>#NUM!</v>
      </c>
      <c r="AE120" s="107" t="str">
        <f>IF(AND(NOT(AC120),AND(AC$4:AC119)),MIN(EXP((AD120-$J120)*$G120),1),"")</f>
        <v/>
      </c>
      <c r="AF120" s="109"/>
      <c r="AG120" s="106" t="b">
        <f>IF(AND(NOT(AC120),AND(AC$4:AC119)),TRUE,AC120)</f>
        <v>0</v>
      </c>
      <c r="AH120" s="102" t="e">
        <f>IF(AND(NOT(ISBLANK(Jumpoverwrite6)),AND(NOT(AG120),AND(AG$4:AG119))),($J120*$G120-LN(1+Jumpoverwrite6*AI$2))/$G120,_xll.qlInterpolationInterpolate(AG$3,$F120,TRUE))</f>
        <v>#NUM!</v>
      </c>
      <c r="AI120" s="107" t="str">
        <f>IF(AND(NOT(AG120),AND(AG$4:AG119)),MIN(EXP((AH120-$J120)*$G120),1),"")</f>
        <v/>
      </c>
      <c r="AJ120" s="109"/>
      <c r="AK120" s="106" t="b">
        <f>IF(AND(NOT(AG120),AND(AG$4:AG119)),TRUE,AG120)</f>
        <v>0</v>
      </c>
      <c r="AL120" s="102" t="e">
        <f>IF(AND(NOT(ISBLANK(Jumpoverwrite7)),AND(NOT(AK120),AND(AK$4:AK119))),($J120*$G120-LN(1+Jumpoverwrite7*AM$2))/$G120,_xll.qlInterpolationInterpolate(AK$3,$F120,TRUE))</f>
        <v>#NUM!</v>
      </c>
      <c r="AM120" s="107" t="str">
        <f>IF(AND(NOT(AK120),AND(AK$4:AK119)),MIN(EXP((AL120-$J120)*$G120),1),"")</f>
        <v/>
      </c>
      <c r="AO120" s="106" t="b">
        <f>IF(AND(NOT(AK120),AND(AK$4:AK119)),TRUE,AK120)</f>
        <v>0</v>
      </c>
      <c r="AP120" s="102" t="e">
        <f>IF(AND(NOT(ISBLANK(Jumpoverwrite8)),AND(NOT(AO120),AND(AO$4:AO119))),($J120*$G120-LN(1+Jumpoverwrite8*AQ$2))/$G120,_xll.qlInterpolationInterpolate(AO$3,$F120,TRUE))</f>
        <v>#NUM!</v>
      </c>
      <c r="AQ120" s="107" t="str">
        <f>IF(AND(NOT(AO120),AND(AO$4:AO119)),MIN(EXP((AP120-$J120)*$G120),1),"")</f>
        <v/>
      </c>
      <c r="AS120" s="106" t="b">
        <f>IF(AND(NOT(AO120),AND(AO$4:AO119)),TRUE,AO120)</f>
        <v>0</v>
      </c>
      <c r="AT120" s="102" t="e">
        <f>IF(AND(NOT(ISBLANK(Jumpoverwrite9)),AND(NOT(AS120),AND(AS$4:AS119))),($J120*$G120-LN(1+Jumpoverwrite9*AU$2))/$G120,_xll.qlInterpolationInterpolate(AS$3,$F120,TRUE))</f>
        <v>#NUM!</v>
      </c>
      <c r="AU120" s="107" t="str">
        <f>IF(AND(NOT(AS120),AND(AS$4:AS119)),MIN(EXP((AT120-$J120)*$G120),1),"")</f>
        <v/>
      </c>
      <c r="AW120" s="106" t="b">
        <f>IF(AND(NOT(AS120),AND(AS$4:AS119)),TRUE,AS120)</f>
        <v>0</v>
      </c>
      <c r="AX120" s="102" t="e">
        <f>IF(AND(NOT(ISBLANK(Jumpoverwrite10)),AND(NOT(AW120),AND(AW$4:AW119))),($J120*$G120-LN(1+Jumpoverwrite10*AY$2))/$G120,_xll.qlInterpolationInterpolate(AW$3,$F120,TRUE))</f>
        <v>#NUM!</v>
      </c>
      <c r="AY120" s="107" t="str">
        <f>IF(AND(NOT(AW120),AND(AW$4:AW119)),MIN(EXP((AX120-$J120)*$G120),1),"")</f>
        <v/>
      </c>
      <c r="BA120" s="106" t="b">
        <f>IF(AND(NOT(AW120),AND(AW$4:AW119)),TRUE,AW120)</f>
        <v>0</v>
      </c>
      <c r="BB120" s="102" t="e">
        <f>IF(AND(NOT(ISBLANK(Jumpoverwrite11)),AND(NOT(BA120),AND(BA$4:BA119))),($J120*$G120-LN(1+Jumpoverwrite11*BC$2))/$G120,_xll.qlInterpolationInterpolate(BA$3,$F120,TRUE))</f>
        <v>#NUM!</v>
      </c>
      <c r="BC120" s="107" t="str">
        <f>IF(AND(NOT(BA120),AND(BA$4:BA119)),MIN(EXP((BB120-$J120)*$G120),1),"")</f>
        <v/>
      </c>
      <c r="BE120" s="106" t="b">
        <f>IF(AND(NOT(BA120),AND(BA$4:BA119)),TRUE,BA120)</f>
        <v>0</v>
      </c>
      <c r="BF120" s="102" t="e">
        <f>IF(AND(NOT(ISBLANK(Jumpoverwrite12)),AND(NOT(BE120),AND(BE$4:BE119))),($J120*$G120-LN(1+Jumpoverwrite12*BG$2))/$G120,_xll.qlInterpolationInterpolate(BE$3,$F120,TRUE))</f>
        <v>#NUM!</v>
      </c>
      <c r="BG120" s="107" t="str">
        <f>IF(AND(NOT(BE120),AND(BE$4:BE119)),MIN(EXP((BF120-$J120)*$G120),1),"")</f>
        <v/>
      </c>
      <c r="BI120" s="106" t="b">
        <f t="shared" si="10"/>
        <v>0</v>
      </c>
      <c r="BJ120" s="102" t="e">
        <f>IF(AND(NOT(ISBLANK(jumpoverwrite13)),AND(NOT(BI120),AND(BI$4:BI119))),($J120*$G120-LN(1+jumpoverwrite13*BK$2))/$G120,_xll.qlInterpolationInterpolate(BI$3,$F120,TRUE))</f>
        <v>#NUM!</v>
      </c>
      <c r="BK120" s="107" t="str">
        <f>IF(AND(NOT(BI120),AND(BI$4:BI119)),MIN(EXP((BJ120-$J120)*$G120),1),"")</f>
        <v/>
      </c>
    </row>
    <row r="121" spans="1:63" x14ac:dyDescent="0.2">
      <c r="A121" s="94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0" t="e">
        <f t="shared" si="9"/>
        <v>#N/A</v>
      </c>
      <c r="G121" s="121" t="e">
        <f>_xll.qlDayCounterYearFraction(DayCounter,D120,D121)</f>
        <v>#NUM!</v>
      </c>
      <c r="I121" s="138" t="b">
        <f t="shared" si="7"/>
        <v>0</v>
      </c>
      <c r="J121" s="137" t="e">
        <v>#N/A</v>
      </c>
      <c r="K121" s="111" t="e">
        <f t="shared" si="8"/>
        <v>#VALUE!</v>
      </c>
      <c r="L121" s="100"/>
      <c r="M121" s="106" t="b">
        <f>IF(AND(NOT(I121),AND(I$4:I120)),TRUE,I121)</f>
        <v>0</v>
      </c>
      <c r="N121" s="102" t="e">
        <f>IF(AND(NOT(ISBLANK(Jumpoverwrite1)),AND(NOT(M121),AND(M$4:M120))),($J121*$G121-LN(1+Jumpoverwrite1*O$2))/$G121,_xll.qlInterpolationInterpolate(M$3,$F121,TRUE))</f>
        <v>#NUM!</v>
      </c>
      <c r="O121" s="107" t="str">
        <f>IF(AND(NOT(M121),AND(M$4:M120)),MIN(EXP((N121-$J121)*$G121),1),"")</f>
        <v/>
      </c>
      <c r="P121" s="109"/>
      <c r="Q121" s="106" t="b">
        <f>IF(AND(NOT(M121),AND(M$4:M120)),TRUE,M121)</f>
        <v>0</v>
      </c>
      <c r="R121" s="102" t="e">
        <f>IF(AND(NOT(ISBLANK(Jumpoverwrite2)),AND(NOT(Q121),AND(Q$4:Q120))),($J121*$G121-LN(1+Jumpoverwrite2*S$2))/$G121,_xll.qlInterpolationInterpolate(Q$3,$F121,TRUE))</f>
        <v>#NUM!</v>
      </c>
      <c r="S121" s="107" t="str">
        <f>IF(AND(NOT(Q121),AND(Q$4:Q120)),MIN(EXP((R121-$J121)*$G121),1),"")</f>
        <v/>
      </c>
      <c r="T121" s="109"/>
      <c r="U121" s="106" t="b">
        <f>IF(AND(NOT(Q121),AND(Q$4:Q120)),TRUE,Q121)</f>
        <v>0</v>
      </c>
      <c r="V121" s="102" t="e">
        <f>IF(AND(NOT(ISBLANK(Jumpoverwrite3)),AND(NOT(U121),AND(U$4:U120))),($J121*$G121-LN(1+Jumpoverwrite3*W$2))/$G121,_xll.qlInterpolationInterpolate(U$3,$F121,TRUE))</f>
        <v>#NUM!</v>
      </c>
      <c r="W121" s="107" t="str">
        <f>IF(AND(NOT(U121),AND(U$4:U120)),MIN(EXP((V121-$J121)*$G121),1),"")</f>
        <v/>
      </c>
      <c r="X121" s="109"/>
      <c r="Y121" s="106" t="b">
        <f>IF(AND(NOT(U121),AND(U$4:U120)),TRUE,U121)</f>
        <v>0</v>
      </c>
      <c r="Z121" s="102" t="e">
        <f>IF(AND(NOT(ISBLANK(Jumpoverwrite4)),AND(NOT(Y121),AND(Y$4:Y120))),($J121*$G121-LN(1+Jumpoverwrite4*AA$2))/$G121,_xll.qlInterpolationInterpolate(Y$3,$F121,TRUE))</f>
        <v>#NUM!</v>
      </c>
      <c r="AA121" s="107" t="str">
        <f>IF(AND(NOT(Y121),AND(Y$4:Y120)),MIN(EXP((Z121-$J121)*$G121),1),"")</f>
        <v/>
      </c>
      <c r="AB121" s="109"/>
      <c r="AC121" s="106" t="b">
        <f>IF(AND(NOT(Y121),AND(Y$4:Y120)),TRUE,Y121)</f>
        <v>0</v>
      </c>
      <c r="AD121" s="102" t="e">
        <f>IF(AND(NOT(ISBLANK(Jumpoverwrite5)),AND(NOT(AC121),AND(AC$4:AC120))),($J121*$G121-LN(1+Jumpoverwrite5*AE$2))/$G121,_xll.qlInterpolationInterpolate(AC$3,$F121,TRUE))</f>
        <v>#NUM!</v>
      </c>
      <c r="AE121" s="107" t="str">
        <f>IF(AND(NOT(AC121),AND(AC$4:AC120)),MIN(EXP((AD121-$J121)*$G121),1),"")</f>
        <v/>
      </c>
      <c r="AF121" s="109"/>
      <c r="AG121" s="106" t="b">
        <f>IF(AND(NOT(AC121),AND(AC$4:AC120)),TRUE,AC121)</f>
        <v>0</v>
      </c>
      <c r="AH121" s="102" t="e">
        <f>IF(AND(NOT(ISBLANK(Jumpoverwrite6)),AND(NOT(AG121),AND(AG$4:AG120))),($J121*$G121-LN(1+Jumpoverwrite6*AI$2))/$G121,_xll.qlInterpolationInterpolate(AG$3,$F121,TRUE))</f>
        <v>#NUM!</v>
      </c>
      <c r="AI121" s="107" t="str">
        <f>IF(AND(NOT(AG121),AND(AG$4:AG120)),MIN(EXP((AH121-$J121)*$G121),1),"")</f>
        <v/>
      </c>
      <c r="AJ121" s="109"/>
      <c r="AK121" s="106" t="b">
        <f>IF(AND(NOT(AG121),AND(AG$4:AG120)),TRUE,AG121)</f>
        <v>0</v>
      </c>
      <c r="AL121" s="102" t="e">
        <f>IF(AND(NOT(ISBLANK(Jumpoverwrite7)),AND(NOT(AK121),AND(AK$4:AK120))),($J121*$G121-LN(1+Jumpoverwrite7*AM$2))/$G121,_xll.qlInterpolationInterpolate(AK$3,$F121,TRUE))</f>
        <v>#NUM!</v>
      </c>
      <c r="AM121" s="107" t="str">
        <f>IF(AND(NOT(AK121),AND(AK$4:AK120)),MIN(EXP((AL121-$J121)*$G121),1),"")</f>
        <v/>
      </c>
      <c r="AO121" s="106" t="b">
        <f>IF(AND(NOT(AK121),AND(AK$4:AK120)),TRUE,AK121)</f>
        <v>0</v>
      </c>
      <c r="AP121" s="102" t="e">
        <f>IF(AND(NOT(ISBLANK(Jumpoverwrite8)),AND(NOT(AO121),AND(AO$4:AO120))),($J121*$G121-LN(1+Jumpoverwrite8*AQ$2))/$G121,_xll.qlInterpolationInterpolate(AO$3,$F121,TRUE))</f>
        <v>#NUM!</v>
      </c>
      <c r="AQ121" s="107" t="str">
        <f>IF(AND(NOT(AO121),AND(AO$4:AO120)),MIN(EXP((AP121-$J121)*$G121),1),"")</f>
        <v/>
      </c>
      <c r="AS121" s="106" t="b">
        <f>IF(AND(NOT(AO121),AND(AO$4:AO120)),TRUE,AO121)</f>
        <v>0</v>
      </c>
      <c r="AT121" s="102" t="e">
        <f>IF(AND(NOT(ISBLANK(Jumpoverwrite9)),AND(NOT(AS121),AND(AS$4:AS120))),($J121*$G121-LN(1+Jumpoverwrite9*AU$2))/$G121,_xll.qlInterpolationInterpolate(AS$3,$F121,TRUE))</f>
        <v>#NUM!</v>
      </c>
      <c r="AU121" s="107" t="str">
        <f>IF(AND(NOT(AS121),AND(AS$4:AS120)),MIN(EXP((AT121-$J121)*$G121),1),"")</f>
        <v/>
      </c>
      <c r="AW121" s="106" t="b">
        <f>IF(AND(NOT(AS121),AND(AS$4:AS120)),TRUE,AS121)</f>
        <v>0</v>
      </c>
      <c r="AX121" s="102" t="e">
        <f>IF(AND(NOT(ISBLANK(Jumpoverwrite10)),AND(NOT(AW121),AND(AW$4:AW120))),($J121*$G121-LN(1+Jumpoverwrite10*AY$2))/$G121,_xll.qlInterpolationInterpolate(AW$3,$F121,TRUE))</f>
        <v>#NUM!</v>
      </c>
      <c r="AY121" s="107" t="str">
        <f>IF(AND(NOT(AW121),AND(AW$4:AW120)),MIN(EXP((AX121-$J121)*$G121),1),"")</f>
        <v/>
      </c>
      <c r="BA121" s="106" t="b">
        <f>IF(AND(NOT(AW121),AND(AW$4:AW120)),TRUE,AW121)</f>
        <v>0</v>
      </c>
      <c r="BB121" s="102" t="e">
        <f>IF(AND(NOT(ISBLANK(Jumpoverwrite11)),AND(NOT(BA121),AND(BA$4:BA120))),($J121*$G121-LN(1+Jumpoverwrite11*BC$2))/$G121,_xll.qlInterpolationInterpolate(BA$3,$F121,TRUE))</f>
        <v>#NUM!</v>
      </c>
      <c r="BC121" s="107" t="str">
        <f>IF(AND(NOT(BA121),AND(BA$4:BA120)),MIN(EXP((BB121-$J121)*$G121),1),"")</f>
        <v/>
      </c>
      <c r="BE121" s="106" t="b">
        <f>IF(AND(NOT(BA121),AND(BA$4:BA120)),TRUE,BA121)</f>
        <v>0</v>
      </c>
      <c r="BF121" s="102" t="e">
        <f>IF(AND(NOT(ISBLANK(Jumpoverwrite12)),AND(NOT(BE121),AND(BE$4:BE120))),($J121*$G121-LN(1+Jumpoverwrite12*BG$2))/$G121,_xll.qlInterpolationInterpolate(BE$3,$F121,TRUE))</f>
        <v>#NUM!</v>
      </c>
      <c r="BG121" s="107" t="str">
        <f>IF(AND(NOT(BE121),AND(BE$4:BE120)),MIN(EXP((BF121-$J121)*$G121),1),"")</f>
        <v/>
      </c>
      <c r="BI121" s="106" t="b">
        <f t="shared" si="10"/>
        <v>0</v>
      </c>
      <c r="BJ121" s="102" t="e">
        <f>IF(AND(NOT(ISBLANK(jumpoverwrite13)),AND(NOT(BI121),AND(BI$4:BI120))),($J121*$G121-LN(1+jumpoverwrite13*BK$2))/$G121,_xll.qlInterpolationInterpolate(BI$3,$F121,TRUE))</f>
        <v>#NUM!</v>
      </c>
      <c r="BK121" s="107" t="str">
        <f>IF(AND(NOT(BI121),AND(BI$4:BI120)),MIN(EXP((BJ121-$J121)*$G121),1),"")</f>
        <v/>
      </c>
    </row>
    <row r="122" spans="1:63" x14ac:dyDescent="0.2">
      <c r="A122" s="94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0" t="e">
        <f t="shared" si="9"/>
        <v>#N/A</v>
      </c>
      <c r="G122" s="121" t="e">
        <f>_xll.qlDayCounterYearFraction(DayCounter,D121,D122)</f>
        <v>#NUM!</v>
      </c>
      <c r="I122" s="138" t="b">
        <f t="shared" si="7"/>
        <v>0</v>
      </c>
      <c r="J122" s="137" t="e">
        <v>#N/A</v>
      </c>
      <c r="K122" s="111" t="e">
        <f t="shared" si="8"/>
        <v>#VALUE!</v>
      </c>
      <c r="L122" s="100"/>
      <c r="M122" s="106" t="b">
        <f>IF(AND(NOT(I122),AND(I$4:I121)),TRUE,I122)</f>
        <v>0</v>
      </c>
      <c r="N122" s="102" t="e">
        <f>IF(AND(NOT(ISBLANK(Jumpoverwrite1)),AND(NOT(M122),AND(M$4:M121))),($J122*$G122-LN(1+Jumpoverwrite1*O$2))/$G122,_xll.qlInterpolationInterpolate(M$3,$F122,TRUE))</f>
        <v>#NUM!</v>
      </c>
      <c r="O122" s="107" t="str">
        <f>IF(AND(NOT(M122),AND(M$4:M121)),MIN(EXP((N122-$J122)*$G122),1),"")</f>
        <v/>
      </c>
      <c r="P122" s="109"/>
      <c r="Q122" s="106" t="b">
        <f>IF(AND(NOT(M122),AND(M$4:M121)),TRUE,M122)</f>
        <v>0</v>
      </c>
      <c r="R122" s="102" t="e">
        <f>IF(AND(NOT(ISBLANK(Jumpoverwrite2)),AND(NOT(Q122),AND(Q$4:Q121))),($J122*$G122-LN(1+Jumpoverwrite2*S$2))/$G122,_xll.qlInterpolationInterpolate(Q$3,$F122,TRUE))</f>
        <v>#NUM!</v>
      </c>
      <c r="S122" s="107" t="str">
        <f>IF(AND(NOT(Q122),AND(Q$4:Q121)),MIN(EXP((R122-$J122)*$G122),1),"")</f>
        <v/>
      </c>
      <c r="T122" s="109"/>
      <c r="U122" s="106" t="b">
        <f>IF(AND(NOT(Q122),AND(Q$4:Q121)),TRUE,Q122)</f>
        <v>0</v>
      </c>
      <c r="V122" s="102" t="e">
        <f>IF(AND(NOT(ISBLANK(Jumpoverwrite3)),AND(NOT(U122),AND(U$4:U121))),($J122*$G122-LN(1+Jumpoverwrite3*W$2))/$G122,_xll.qlInterpolationInterpolate(U$3,$F122,TRUE))</f>
        <v>#NUM!</v>
      </c>
      <c r="W122" s="107" t="str">
        <f>IF(AND(NOT(U122),AND(U$4:U121)),MIN(EXP((V122-$J122)*$G122),1),"")</f>
        <v/>
      </c>
      <c r="X122" s="109"/>
      <c r="Y122" s="106" t="b">
        <f>IF(AND(NOT(U122),AND(U$4:U121)),TRUE,U122)</f>
        <v>0</v>
      </c>
      <c r="Z122" s="102" t="e">
        <f>IF(AND(NOT(ISBLANK(Jumpoverwrite4)),AND(NOT(Y122),AND(Y$4:Y121))),($J122*$G122-LN(1+Jumpoverwrite4*AA$2))/$G122,_xll.qlInterpolationInterpolate(Y$3,$F122,TRUE))</f>
        <v>#NUM!</v>
      </c>
      <c r="AA122" s="107" t="str">
        <f>IF(AND(NOT(Y122),AND(Y$4:Y121)),MIN(EXP((Z122-$J122)*$G122),1),"")</f>
        <v/>
      </c>
      <c r="AB122" s="109"/>
      <c r="AC122" s="106" t="b">
        <f>IF(AND(NOT(Y122),AND(Y$4:Y121)),TRUE,Y122)</f>
        <v>0</v>
      </c>
      <c r="AD122" s="102" t="e">
        <f>IF(AND(NOT(ISBLANK(Jumpoverwrite5)),AND(NOT(AC122),AND(AC$4:AC121))),($J122*$G122-LN(1+Jumpoverwrite5*AE$2))/$G122,_xll.qlInterpolationInterpolate(AC$3,$F122,TRUE))</f>
        <v>#NUM!</v>
      </c>
      <c r="AE122" s="107" t="str">
        <f>IF(AND(NOT(AC122),AND(AC$4:AC121)),MIN(EXP((AD122-$J122)*$G122),1),"")</f>
        <v/>
      </c>
      <c r="AF122" s="109"/>
      <c r="AG122" s="106" t="b">
        <f>IF(AND(NOT(AC122),AND(AC$4:AC121)),TRUE,AC122)</f>
        <v>0</v>
      </c>
      <c r="AH122" s="102" t="e">
        <f>IF(AND(NOT(ISBLANK(Jumpoverwrite6)),AND(NOT(AG122),AND(AG$4:AG121))),($J122*$G122-LN(1+Jumpoverwrite6*AI$2))/$G122,_xll.qlInterpolationInterpolate(AG$3,$F122,TRUE))</f>
        <v>#NUM!</v>
      </c>
      <c r="AI122" s="107" t="str">
        <f>IF(AND(NOT(AG122),AND(AG$4:AG121)),MIN(EXP((AH122-$J122)*$G122),1),"")</f>
        <v/>
      </c>
      <c r="AJ122" s="109"/>
      <c r="AK122" s="106" t="b">
        <f>IF(AND(NOT(AG122),AND(AG$4:AG121)),TRUE,AG122)</f>
        <v>0</v>
      </c>
      <c r="AL122" s="102" t="e">
        <f>IF(AND(NOT(ISBLANK(Jumpoverwrite7)),AND(NOT(AK122),AND(AK$4:AK121))),($J122*$G122-LN(1+Jumpoverwrite7*AM$2))/$G122,_xll.qlInterpolationInterpolate(AK$3,$F122,TRUE))</f>
        <v>#NUM!</v>
      </c>
      <c r="AM122" s="107" t="str">
        <f>IF(AND(NOT(AK122),AND(AK$4:AK121)),MIN(EXP((AL122-$J122)*$G122),1),"")</f>
        <v/>
      </c>
      <c r="AO122" s="106" t="b">
        <f>IF(AND(NOT(AK122),AND(AK$4:AK121)),TRUE,AK122)</f>
        <v>0</v>
      </c>
      <c r="AP122" s="102" t="e">
        <f>IF(AND(NOT(ISBLANK(Jumpoverwrite8)),AND(NOT(AO122),AND(AO$4:AO121))),($J122*$G122-LN(1+Jumpoverwrite8*AQ$2))/$G122,_xll.qlInterpolationInterpolate(AO$3,$F122,TRUE))</f>
        <v>#NUM!</v>
      </c>
      <c r="AQ122" s="107" t="str">
        <f>IF(AND(NOT(AO122),AND(AO$4:AO121)),MIN(EXP((AP122-$J122)*$G122),1),"")</f>
        <v/>
      </c>
      <c r="AS122" s="106" t="b">
        <f>IF(AND(NOT(AO122),AND(AO$4:AO121)),TRUE,AO122)</f>
        <v>0</v>
      </c>
      <c r="AT122" s="102" t="e">
        <f>IF(AND(NOT(ISBLANK(Jumpoverwrite9)),AND(NOT(AS122),AND(AS$4:AS121))),($J122*$G122-LN(1+Jumpoverwrite9*AU$2))/$G122,_xll.qlInterpolationInterpolate(AS$3,$F122,TRUE))</f>
        <v>#NUM!</v>
      </c>
      <c r="AU122" s="107" t="str">
        <f>IF(AND(NOT(AS122),AND(AS$4:AS121)),MIN(EXP((AT122-$J122)*$G122),1),"")</f>
        <v/>
      </c>
      <c r="AW122" s="106" t="b">
        <f>IF(AND(NOT(AS122),AND(AS$4:AS121)),TRUE,AS122)</f>
        <v>0</v>
      </c>
      <c r="AX122" s="102" t="e">
        <f>IF(AND(NOT(ISBLANK(Jumpoverwrite10)),AND(NOT(AW122),AND(AW$4:AW121))),($J122*$G122-LN(1+Jumpoverwrite10*AY$2))/$G122,_xll.qlInterpolationInterpolate(AW$3,$F122,TRUE))</f>
        <v>#NUM!</v>
      </c>
      <c r="AY122" s="107" t="str">
        <f>IF(AND(NOT(AW122),AND(AW$4:AW121)),MIN(EXP((AX122-$J122)*$G122),1),"")</f>
        <v/>
      </c>
      <c r="BA122" s="106" t="b">
        <f>IF(AND(NOT(AW122),AND(AW$4:AW121)),TRUE,AW122)</f>
        <v>0</v>
      </c>
      <c r="BB122" s="102" t="e">
        <f>IF(AND(NOT(ISBLANK(Jumpoverwrite11)),AND(NOT(BA122),AND(BA$4:BA121))),($J122*$G122-LN(1+Jumpoverwrite11*BC$2))/$G122,_xll.qlInterpolationInterpolate(BA$3,$F122,TRUE))</f>
        <v>#NUM!</v>
      </c>
      <c r="BC122" s="107" t="str">
        <f>IF(AND(NOT(BA122),AND(BA$4:BA121)),MIN(EXP((BB122-$J122)*$G122),1),"")</f>
        <v/>
      </c>
      <c r="BE122" s="106" t="b">
        <f>IF(AND(NOT(BA122),AND(BA$4:BA121)),TRUE,BA122)</f>
        <v>0</v>
      </c>
      <c r="BF122" s="102" t="e">
        <f>IF(AND(NOT(ISBLANK(Jumpoverwrite12)),AND(NOT(BE122),AND(BE$4:BE121))),($J122*$G122-LN(1+Jumpoverwrite12*BG$2))/$G122,_xll.qlInterpolationInterpolate(BE$3,$F122,TRUE))</f>
        <v>#NUM!</v>
      </c>
      <c r="BG122" s="107" t="str">
        <f>IF(AND(NOT(BE122),AND(BE$4:BE121)),MIN(EXP((BF122-$J122)*$G122),1),"")</f>
        <v/>
      </c>
      <c r="BI122" s="106" t="b">
        <f t="shared" si="10"/>
        <v>0</v>
      </c>
      <c r="BJ122" s="102" t="e">
        <f>IF(AND(NOT(ISBLANK(jumpoverwrite13)),AND(NOT(BI122),AND(BI$4:BI121))),($J122*$G122-LN(1+jumpoverwrite13*BK$2))/$G122,_xll.qlInterpolationInterpolate(BI$3,$F122,TRUE))</f>
        <v>#NUM!</v>
      </c>
      <c r="BK122" s="107" t="str">
        <f>IF(AND(NOT(BI122),AND(BI$4:BI121)),MIN(EXP((BJ122-$J122)*$G122),1),"")</f>
        <v/>
      </c>
    </row>
    <row r="123" spans="1:63" x14ac:dyDescent="0.2">
      <c r="A123" s="94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0" t="e">
        <f t="shared" si="9"/>
        <v>#N/A</v>
      </c>
      <c r="G123" s="121" t="e">
        <f>_xll.qlDayCounterYearFraction(DayCounter,D122,D123)</f>
        <v>#NUM!</v>
      </c>
      <c r="I123" s="138" t="b">
        <f t="shared" si="7"/>
        <v>0</v>
      </c>
      <c r="J123" s="137" t="e">
        <v>#N/A</v>
      </c>
      <c r="K123" s="111" t="e">
        <f t="shared" si="8"/>
        <v>#VALUE!</v>
      </c>
      <c r="L123" s="100"/>
      <c r="M123" s="106" t="b">
        <f>IF(AND(NOT(I123),AND(I$4:I122)),TRUE,I123)</f>
        <v>0</v>
      </c>
      <c r="N123" s="102" t="e">
        <f>IF(AND(NOT(ISBLANK(Jumpoverwrite1)),AND(NOT(M123),AND(M$4:M122))),($J123*$G123-LN(1+Jumpoverwrite1*O$2))/$G123,_xll.qlInterpolationInterpolate(M$3,$F123,TRUE))</f>
        <v>#NUM!</v>
      </c>
      <c r="O123" s="107" t="str">
        <f>IF(AND(NOT(M123),AND(M$4:M122)),MIN(EXP((N123-$J123)*$G123),1),"")</f>
        <v/>
      </c>
      <c r="P123" s="109"/>
      <c r="Q123" s="106" t="b">
        <f>IF(AND(NOT(M123),AND(M$4:M122)),TRUE,M123)</f>
        <v>0</v>
      </c>
      <c r="R123" s="102" t="e">
        <f>IF(AND(NOT(ISBLANK(Jumpoverwrite2)),AND(NOT(Q123),AND(Q$4:Q122))),($J123*$G123-LN(1+Jumpoverwrite2*S$2))/$G123,_xll.qlInterpolationInterpolate(Q$3,$F123,TRUE))</f>
        <v>#NUM!</v>
      </c>
      <c r="S123" s="107" t="str">
        <f>IF(AND(NOT(Q123),AND(Q$4:Q122)),MIN(EXP((R123-$J123)*$G123),1),"")</f>
        <v/>
      </c>
      <c r="T123" s="109"/>
      <c r="U123" s="106" t="b">
        <f>IF(AND(NOT(Q123),AND(Q$4:Q122)),TRUE,Q123)</f>
        <v>0</v>
      </c>
      <c r="V123" s="102" t="e">
        <f>IF(AND(NOT(ISBLANK(Jumpoverwrite3)),AND(NOT(U123),AND(U$4:U122))),($J123*$G123-LN(1+Jumpoverwrite3*W$2))/$G123,_xll.qlInterpolationInterpolate(U$3,$F123,TRUE))</f>
        <v>#NUM!</v>
      </c>
      <c r="W123" s="107" t="str">
        <f>IF(AND(NOT(U123),AND(U$4:U122)),MIN(EXP((V123-$J123)*$G123),1),"")</f>
        <v/>
      </c>
      <c r="X123" s="109"/>
      <c r="Y123" s="106" t="b">
        <f>IF(AND(NOT(U123),AND(U$4:U122)),TRUE,U123)</f>
        <v>0</v>
      </c>
      <c r="Z123" s="102" t="e">
        <f>IF(AND(NOT(ISBLANK(Jumpoverwrite4)),AND(NOT(Y123),AND(Y$4:Y122))),($J123*$G123-LN(1+Jumpoverwrite4*AA$2))/$G123,_xll.qlInterpolationInterpolate(Y$3,$F123,TRUE))</f>
        <v>#NUM!</v>
      </c>
      <c r="AA123" s="107" t="str">
        <f>IF(AND(NOT(Y123),AND(Y$4:Y122)),MIN(EXP((Z123-$J123)*$G123),1),"")</f>
        <v/>
      </c>
      <c r="AB123" s="109"/>
      <c r="AC123" s="106" t="b">
        <f>IF(AND(NOT(Y123),AND(Y$4:Y122)),TRUE,Y123)</f>
        <v>0</v>
      </c>
      <c r="AD123" s="102" t="e">
        <f>IF(AND(NOT(ISBLANK(Jumpoverwrite5)),AND(NOT(AC123),AND(AC$4:AC122))),($J123*$G123-LN(1+Jumpoverwrite5*AE$2))/$G123,_xll.qlInterpolationInterpolate(AC$3,$F123,TRUE))</f>
        <v>#NUM!</v>
      </c>
      <c r="AE123" s="107" t="str">
        <f>IF(AND(NOT(AC123),AND(AC$4:AC122)),MIN(EXP((AD123-$J123)*$G123),1),"")</f>
        <v/>
      </c>
      <c r="AF123" s="109"/>
      <c r="AG123" s="106" t="b">
        <f>IF(AND(NOT(AC123),AND(AC$4:AC122)),TRUE,AC123)</f>
        <v>0</v>
      </c>
      <c r="AH123" s="102" t="e">
        <f>IF(AND(NOT(ISBLANK(Jumpoverwrite6)),AND(NOT(AG123),AND(AG$4:AG122))),($J123*$G123-LN(1+Jumpoverwrite6*AI$2))/$G123,_xll.qlInterpolationInterpolate(AG$3,$F123,TRUE))</f>
        <v>#NUM!</v>
      </c>
      <c r="AI123" s="107" t="str">
        <f>IF(AND(NOT(AG123),AND(AG$4:AG122)),MIN(EXP((AH123-$J123)*$G123),1),"")</f>
        <v/>
      </c>
      <c r="AJ123" s="109"/>
      <c r="AK123" s="106" t="b">
        <f>IF(AND(NOT(AG123),AND(AG$4:AG122)),TRUE,AG123)</f>
        <v>0</v>
      </c>
      <c r="AL123" s="102" t="e">
        <f>IF(AND(NOT(ISBLANK(Jumpoverwrite7)),AND(NOT(AK123),AND(AK$4:AK122))),($J123*$G123-LN(1+Jumpoverwrite7*AM$2))/$G123,_xll.qlInterpolationInterpolate(AK$3,$F123,TRUE))</f>
        <v>#NUM!</v>
      </c>
      <c r="AM123" s="107" t="str">
        <f>IF(AND(NOT(AK123),AND(AK$4:AK122)),MIN(EXP((AL123-$J123)*$G123),1),"")</f>
        <v/>
      </c>
      <c r="AO123" s="106" t="b">
        <f>IF(AND(NOT(AK123),AND(AK$4:AK122)),TRUE,AK123)</f>
        <v>0</v>
      </c>
      <c r="AP123" s="102" t="e">
        <f>IF(AND(NOT(ISBLANK(Jumpoverwrite8)),AND(NOT(AO123),AND(AO$4:AO122))),($J123*$G123-LN(1+Jumpoverwrite8*AQ$2))/$G123,_xll.qlInterpolationInterpolate(AO$3,$F123,TRUE))</f>
        <v>#NUM!</v>
      </c>
      <c r="AQ123" s="107" t="str">
        <f>IF(AND(NOT(AO123),AND(AO$4:AO122)),MIN(EXP((AP123-$J123)*$G123),1),"")</f>
        <v/>
      </c>
      <c r="AS123" s="106" t="b">
        <f>IF(AND(NOT(AO123),AND(AO$4:AO122)),TRUE,AO123)</f>
        <v>0</v>
      </c>
      <c r="AT123" s="102" t="e">
        <f>IF(AND(NOT(ISBLANK(Jumpoverwrite9)),AND(NOT(AS123),AND(AS$4:AS122))),($J123*$G123-LN(1+Jumpoverwrite9*AU$2))/$G123,_xll.qlInterpolationInterpolate(AS$3,$F123,TRUE))</f>
        <v>#NUM!</v>
      </c>
      <c r="AU123" s="107" t="str">
        <f>IF(AND(NOT(AS123),AND(AS$4:AS122)),MIN(EXP((AT123-$J123)*$G123),1),"")</f>
        <v/>
      </c>
      <c r="AW123" s="106" t="b">
        <f>IF(AND(NOT(AS123),AND(AS$4:AS122)),TRUE,AS123)</f>
        <v>0</v>
      </c>
      <c r="AX123" s="102" t="e">
        <f>IF(AND(NOT(ISBLANK(Jumpoverwrite10)),AND(NOT(AW123),AND(AW$4:AW122))),($J123*$G123-LN(1+Jumpoverwrite10*AY$2))/$G123,_xll.qlInterpolationInterpolate(AW$3,$F123,TRUE))</f>
        <v>#NUM!</v>
      </c>
      <c r="AY123" s="107" t="str">
        <f>IF(AND(NOT(AW123),AND(AW$4:AW122)),MIN(EXP((AX123-$J123)*$G123),1),"")</f>
        <v/>
      </c>
      <c r="BA123" s="106" t="b">
        <f>IF(AND(NOT(AW123),AND(AW$4:AW122)),TRUE,AW123)</f>
        <v>0</v>
      </c>
      <c r="BB123" s="102" t="e">
        <f>IF(AND(NOT(ISBLANK(Jumpoverwrite11)),AND(NOT(BA123),AND(BA$4:BA122))),($J123*$G123-LN(1+Jumpoverwrite11*BC$2))/$G123,_xll.qlInterpolationInterpolate(BA$3,$F123,TRUE))</f>
        <v>#NUM!</v>
      </c>
      <c r="BC123" s="107" t="str">
        <f>IF(AND(NOT(BA123),AND(BA$4:BA122)),MIN(EXP((BB123-$J123)*$G123),1),"")</f>
        <v/>
      </c>
      <c r="BE123" s="106" t="b">
        <f>IF(AND(NOT(BA123),AND(BA$4:BA122)),TRUE,BA123)</f>
        <v>0</v>
      </c>
      <c r="BF123" s="102" t="e">
        <f>IF(AND(NOT(ISBLANK(Jumpoverwrite12)),AND(NOT(BE123),AND(BE$4:BE122))),($J123*$G123-LN(1+Jumpoverwrite12*BG$2))/$G123,_xll.qlInterpolationInterpolate(BE$3,$F123,TRUE))</f>
        <v>#NUM!</v>
      </c>
      <c r="BG123" s="107" t="str">
        <f>IF(AND(NOT(BE123),AND(BE$4:BE122)),MIN(EXP((BF123-$J123)*$G123),1),"")</f>
        <v/>
      </c>
      <c r="BI123" s="106" t="b">
        <f t="shared" si="10"/>
        <v>0</v>
      </c>
      <c r="BJ123" s="102" t="e">
        <f>IF(AND(NOT(ISBLANK(jumpoverwrite13)),AND(NOT(BI123),AND(BI$4:BI122))),($J123*$G123-LN(1+jumpoverwrite13*BK$2))/$G123,_xll.qlInterpolationInterpolate(BI$3,$F123,TRUE))</f>
        <v>#NUM!</v>
      </c>
      <c r="BK123" s="107" t="str">
        <f>IF(AND(NOT(BI123),AND(BI$4:BI122)),MIN(EXP((BJ123-$J123)*$G123),1),"")</f>
        <v/>
      </c>
    </row>
    <row r="124" spans="1:63" x14ac:dyDescent="0.2">
      <c r="A124" s="94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0" t="e">
        <f t="shared" si="9"/>
        <v>#N/A</v>
      </c>
      <c r="G124" s="121" t="e">
        <f>_xll.qlDayCounterYearFraction(DayCounter,D123,D124)</f>
        <v>#NUM!</v>
      </c>
      <c r="I124" s="138" t="b">
        <f t="shared" si="7"/>
        <v>0</v>
      </c>
      <c r="J124" s="137" t="e">
        <v>#N/A</v>
      </c>
      <c r="K124" s="111" t="e">
        <f t="shared" si="8"/>
        <v>#VALUE!</v>
      </c>
      <c r="L124" s="100"/>
      <c r="M124" s="106" t="b">
        <f>IF(AND(NOT(I124),AND(I$4:I123)),TRUE,I124)</f>
        <v>0</v>
      </c>
      <c r="N124" s="102" t="e">
        <f>IF(AND(NOT(ISBLANK(Jumpoverwrite1)),AND(NOT(M124),AND(M$4:M123))),($J124*$G124-LN(1+Jumpoverwrite1*O$2))/$G124,_xll.qlInterpolationInterpolate(M$3,$F124,TRUE))</f>
        <v>#NUM!</v>
      </c>
      <c r="O124" s="107" t="str">
        <f>IF(AND(NOT(M124),AND(M$4:M123)),MIN(EXP((N124-$J124)*$G124),1),"")</f>
        <v/>
      </c>
      <c r="P124" s="109"/>
      <c r="Q124" s="106" t="b">
        <f>IF(AND(NOT(M124),AND(M$4:M123)),TRUE,M124)</f>
        <v>0</v>
      </c>
      <c r="R124" s="102" t="e">
        <f>IF(AND(NOT(ISBLANK(Jumpoverwrite2)),AND(NOT(Q124),AND(Q$4:Q123))),($J124*$G124-LN(1+Jumpoverwrite2*S$2))/$G124,_xll.qlInterpolationInterpolate(Q$3,$F124,TRUE))</f>
        <v>#NUM!</v>
      </c>
      <c r="S124" s="107" t="str">
        <f>IF(AND(NOT(Q124),AND(Q$4:Q123)),MIN(EXP((R124-$J124)*$G124),1),"")</f>
        <v/>
      </c>
      <c r="T124" s="109"/>
      <c r="U124" s="106" t="b">
        <f>IF(AND(NOT(Q124),AND(Q$4:Q123)),TRUE,Q124)</f>
        <v>0</v>
      </c>
      <c r="V124" s="102" t="e">
        <f>IF(AND(NOT(ISBLANK(Jumpoverwrite3)),AND(NOT(U124),AND(U$4:U123))),($J124*$G124-LN(1+Jumpoverwrite3*W$2))/$G124,_xll.qlInterpolationInterpolate(U$3,$F124,TRUE))</f>
        <v>#NUM!</v>
      </c>
      <c r="W124" s="107" t="str">
        <f>IF(AND(NOT(U124),AND(U$4:U123)),MIN(EXP((V124-$J124)*$G124),1),"")</f>
        <v/>
      </c>
      <c r="X124" s="109"/>
      <c r="Y124" s="106" t="b">
        <f>IF(AND(NOT(U124),AND(U$4:U123)),TRUE,U124)</f>
        <v>0</v>
      </c>
      <c r="Z124" s="102" t="e">
        <f>IF(AND(NOT(ISBLANK(Jumpoverwrite4)),AND(NOT(Y124),AND(Y$4:Y123))),($J124*$G124-LN(1+Jumpoverwrite4*AA$2))/$G124,_xll.qlInterpolationInterpolate(Y$3,$F124,TRUE))</f>
        <v>#NUM!</v>
      </c>
      <c r="AA124" s="107" t="str">
        <f>IF(AND(NOT(Y124),AND(Y$4:Y123)),MIN(EXP((Z124-$J124)*$G124),1),"")</f>
        <v/>
      </c>
      <c r="AB124" s="109"/>
      <c r="AC124" s="106" t="b">
        <f>IF(AND(NOT(Y124),AND(Y$4:Y123)),TRUE,Y124)</f>
        <v>0</v>
      </c>
      <c r="AD124" s="102" t="e">
        <f>IF(AND(NOT(ISBLANK(Jumpoverwrite5)),AND(NOT(AC124),AND(AC$4:AC123))),($J124*$G124-LN(1+Jumpoverwrite5*AE$2))/$G124,_xll.qlInterpolationInterpolate(AC$3,$F124,TRUE))</f>
        <v>#NUM!</v>
      </c>
      <c r="AE124" s="107" t="str">
        <f>IF(AND(NOT(AC124),AND(AC$4:AC123)),MIN(EXP((AD124-$J124)*$G124),1),"")</f>
        <v/>
      </c>
      <c r="AF124" s="109"/>
      <c r="AG124" s="106" t="b">
        <f>IF(AND(NOT(AC124),AND(AC$4:AC123)),TRUE,AC124)</f>
        <v>0</v>
      </c>
      <c r="AH124" s="102" t="e">
        <f>IF(AND(NOT(ISBLANK(Jumpoverwrite6)),AND(NOT(AG124),AND(AG$4:AG123))),($J124*$G124-LN(1+Jumpoverwrite6*AI$2))/$G124,_xll.qlInterpolationInterpolate(AG$3,$F124,TRUE))</f>
        <v>#NUM!</v>
      </c>
      <c r="AI124" s="107" t="str">
        <f>IF(AND(NOT(AG124),AND(AG$4:AG123)),MIN(EXP((AH124-$J124)*$G124),1),"")</f>
        <v/>
      </c>
      <c r="AJ124" s="109"/>
      <c r="AK124" s="106" t="b">
        <f>IF(AND(NOT(AG124),AND(AG$4:AG123)),TRUE,AG124)</f>
        <v>0</v>
      </c>
      <c r="AL124" s="102" t="e">
        <f>IF(AND(NOT(ISBLANK(Jumpoverwrite7)),AND(NOT(AK124),AND(AK$4:AK123))),($J124*$G124-LN(1+Jumpoverwrite7*AM$2))/$G124,_xll.qlInterpolationInterpolate(AK$3,$F124,TRUE))</f>
        <v>#NUM!</v>
      </c>
      <c r="AM124" s="107" t="str">
        <f>IF(AND(NOT(AK124),AND(AK$4:AK123)),MIN(EXP((AL124-$J124)*$G124),1),"")</f>
        <v/>
      </c>
      <c r="AO124" s="106" t="b">
        <f>IF(AND(NOT(AK124),AND(AK$4:AK123)),TRUE,AK124)</f>
        <v>0</v>
      </c>
      <c r="AP124" s="102" t="e">
        <f>IF(AND(NOT(ISBLANK(Jumpoverwrite8)),AND(NOT(AO124),AND(AO$4:AO123))),($J124*$G124-LN(1+Jumpoverwrite8*AQ$2))/$G124,_xll.qlInterpolationInterpolate(AO$3,$F124,TRUE))</f>
        <v>#NUM!</v>
      </c>
      <c r="AQ124" s="107" t="str">
        <f>IF(AND(NOT(AO124),AND(AO$4:AO123)),MIN(EXP((AP124-$J124)*$G124),1),"")</f>
        <v/>
      </c>
      <c r="AS124" s="106" t="b">
        <f>IF(AND(NOT(AO124),AND(AO$4:AO123)),TRUE,AO124)</f>
        <v>0</v>
      </c>
      <c r="AT124" s="102" t="e">
        <f>IF(AND(NOT(ISBLANK(Jumpoverwrite9)),AND(NOT(AS124),AND(AS$4:AS123))),($J124*$G124-LN(1+Jumpoverwrite9*AU$2))/$G124,_xll.qlInterpolationInterpolate(AS$3,$F124,TRUE))</f>
        <v>#NUM!</v>
      </c>
      <c r="AU124" s="107" t="str">
        <f>IF(AND(NOT(AS124),AND(AS$4:AS123)),MIN(EXP((AT124-$J124)*$G124),1),"")</f>
        <v/>
      </c>
      <c r="AW124" s="106" t="b">
        <f>IF(AND(NOT(AS124),AND(AS$4:AS123)),TRUE,AS124)</f>
        <v>0</v>
      </c>
      <c r="AX124" s="102" t="e">
        <f>IF(AND(NOT(ISBLANK(Jumpoverwrite10)),AND(NOT(AW124),AND(AW$4:AW123))),($J124*$G124-LN(1+Jumpoverwrite10*AY$2))/$G124,_xll.qlInterpolationInterpolate(AW$3,$F124,TRUE))</f>
        <v>#NUM!</v>
      </c>
      <c r="AY124" s="107" t="str">
        <f>IF(AND(NOT(AW124),AND(AW$4:AW123)),MIN(EXP((AX124-$J124)*$G124),1),"")</f>
        <v/>
      </c>
      <c r="BA124" s="106" t="b">
        <f>IF(AND(NOT(AW124),AND(AW$4:AW123)),TRUE,AW124)</f>
        <v>0</v>
      </c>
      <c r="BB124" s="102" t="e">
        <f>IF(AND(NOT(ISBLANK(Jumpoverwrite11)),AND(NOT(BA124),AND(BA$4:BA123))),($J124*$G124-LN(1+Jumpoverwrite11*BC$2))/$G124,_xll.qlInterpolationInterpolate(BA$3,$F124,TRUE))</f>
        <v>#NUM!</v>
      </c>
      <c r="BC124" s="107" t="str">
        <f>IF(AND(NOT(BA124),AND(BA$4:BA123)),MIN(EXP((BB124-$J124)*$G124),1),"")</f>
        <v/>
      </c>
      <c r="BE124" s="106" t="b">
        <f>IF(AND(NOT(BA124),AND(BA$4:BA123)),TRUE,BA124)</f>
        <v>0</v>
      </c>
      <c r="BF124" s="102" t="e">
        <f>IF(AND(NOT(ISBLANK(Jumpoverwrite12)),AND(NOT(BE124),AND(BE$4:BE123))),($J124*$G124-LN(1+Jumpoverwrite12*BG$2))/$G124,_xll.qlInterpolationInterpolate(BE$3,$F124,TRUE))</f>
        <v>#NUM!</v>
      </c>
      <c r="BG124" s="107" t="str">
        <f>IF(AND(NOT(BE124),AND(BE$4:BE123)),MIN(EXP((BF124-$J124)*$G124),1),"")</f>
        <v/>
      </c>
      <c r="BI124" s="106" t="b">
        <f t="shared" si="10"/>
        <v>0</v>
      </c>
      <c r="BJ124" s="102" t="e">
        <f>IF(AND(NOT(ISBLANK(jumpoverwrite13)),AND(NOT(BI124),AND(BI$4:BI123))),($J124*$G124-LN(1+jumpoverwrite13*BK$2))/$G124,_xll.qlInterpolationInterpolate(BI$3,$F124,TRUE))</f>
        <v>#NUM!</v>
      </c>
      <c r="BK124" s="107" t="str">
        <f>IF(AND(NOT(BI124),AND(BI$4:BI123)),MIN(EXP((BJ124-$J124)*$G124),1),"")</f>
        <v/>
      </c>
    </row>
    <row r="125" spans="1:63" x14ac:dyDescent="0.2">
      <c r="A125" s="94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0" t="e">
        <f t="shared" si="9"/>
        <v>#N/A</v>
      </c>
      <c r="G125" s="121" t="e">
        <f>_xll.qlDayCounterYearFraction(DayCounter,D124,D125)</f>
        <v>#NUM!</v>
      </c>
      <c r="I125" s="138" t="b">
        <f t="shared" si="7"/>
        <v>0</v>
      </c>
      <c r="J125" s="137" t="e">
        <v>#N/A</v>
      </c>
      <c r="K125" s="111" t="e">
        <f t="shared" si="8"/>
        <v>#VALUE!</v>
      </c>
      <c r="L125" s="100"/>
      <c r="M125" s="106" t="b">
        <f>IF(AND(NOT(I125),AND(I$4:I124)),TRUE,I125)</f>
        <v>0</v>
      </c>
      <c r="N125" s="102" t="e">
        <f>IF(AND(NOT(ISBLANK(Jumpoverwrite1)),AND(NOT(M125),AND(M$4:M124))),($J125*$G125-LN(1+Jumpoverwrite1*O$2))/$G125,_xll.qlInterpolationInterpolate(M$3,$F125,TRUE))</f>
        <v>#NUM!</v>
      </c>
      <c r="O125" s="107" t="str">
        <f>IF(AND(NOT(M125),AND(M$4:M124)),MIN(EXP((N125-$J125)*$G125),1),"")</f>
        <v/>
      </c>
      <c r="P125" s="109"/>
      <c r="Q125" s="106" t="b">
        <f>IF(AND(NOT(M125),AND(M$4:M124)),TRUE,M125)</f>
        <v>0</v>
      </c>
      <c r="R125" s="102" t="e">
        <f>IF(AND(NOT(ISBLANK(Jumpoverwrite2)),AND(NOT(Q125),AND(Q$4:Q124))),($J125*$G125-LN(1+Jumpoverwrite2*S$2))/$G125,_xll.qlInterpolationInterpolate(Q$3,$F125,TRUE))</f>
        <v>#NUM!</v>
      </c>
      <c r="S125" s="107" t="str">
        <f>IF(AND(NOT(Q125),AND(Q$4:Q124)),MIN(EXP((R125-$J125)*$G125),1),"")</f>
        <v/>
      </c>
      <c r="T125" s="109"/>
      <c r="U125" s="106" t="b">
        <f>IF(AND(NOT(Q125),AND(Q$4:Q124)),TRUE,Q125)</f>
        <v>0</v>
      </c>
      <c r="V125" s="102" t="e">
        <f>IF(AND(NOT(ISBLANK(Jumpoverwrite3)),AND(NOT(U125),AND(U$4:U124))),($J125*$G125-LN(1+Jumpoverwrite3*W$2))/$G125,_xll.qlInterpolationInterpolate(U$3,$F125,TRUE))</f>
        <v>#NUM!</v>
      </c>
      <c r="W125" s="107" t="str">
        <f>IF(AND(NOT(U125),AND(U$4:U124)),MIN(EXP((V125-$J125)*$G125),1),"")</f>
        <v/>
      </c>
      <c r="X125" s="109"/>
      <c r="Y125" s="106" t="b">
        <f>IF(AND(NOT(U125),AND(U$4:U124)),TRUE,U125)</f>
        <v>0</v>
      </c>
      <c r="Z125" s="102" t="e">
        <f>IF(AND(NOT(ISBLANK(Jumpoverwrite4)),AND(NOT(Y125),AND(Y$4:Y124))),($J125*$G125-LN(1+Jumpoverwrite4*AA$2))/$G125,_xll.qlInterpolationInterpolate(Y$3,$F125,TRUE))</f>
        <v>#NUM!</v>
      </c>
      <c r="AA125" s="107" t="str">
        <f>IF(AND(NOT(Y125),AND(Y$4:Y124)),MIN(EXP((Z125-$J125)*$G125),1),"")</f>
        <v/>
      </c>
      <c r="AB125" s="109"/>
      <c r="AC125" s="106" t="b">
        <f>IF(AND(NOT(Y125),AND(Y$4:Y124)),TRUE,Y125)</f>
        <v>0</v>
      </c>
      <c r="AD125" s="102" t="e">
        <f>IF(AND(NOT(ISBLANK(Jumpoverwrite5)),AND(NOT(AC125),AND(AC$4:AC124))),($J125*$G125-LN(1+Jumpoverwrite5*AE$2))/$G125,_xll.qlInterpolationInterpolate(AC$3,$F125,TRUE))</f>
        <v>#NUM!</v>
      </c>
      <c r="AE125" s="107" t="str">
        <f>IF(AND(NOT(AC125),AND(AC$4:AC124)),MIN(EXP((AD125-$J125)*$G125),1),"")</f>
        <v/>
      </c>
      <c r="AF125" s="109"/>
      <c r="AG125" s="106" t="b">
        <f>IF(AND(NOT(AC125),AND(AC$4:AC124)),TRUE,AC125)</f>
        <v>0</v>
      </c>
      <c r="AH125" s="102" t="e">
        <f>IF(AND(NOT(ISBLANK(Jumpoverwrite6)),AND(NOT(AG125),AND(AG$4:AG124))),($J125*$G125-LN(1+Jumpoverwrite6*AI$2))/$G125,_xll.qlInterpolationInterpolate(AG$3,$F125,TRUE))</f>
        <v>#NUM!</v>
      </c>
      <c r="AI125" s="107" t="str">
        <f>IF(AND(NOT(AG125),AND(AG$4:AG124)),MIN(EXP((AH125-$J125)*$G125),1),"")</f>
        <v/>
      </c>
      <c r="AJ125" s="109"/>
      <c r="AK125" s="106" t="b">
        <f>IF(AND(NOT(AG125),AND(AG$4:AG124)),TRUE,AG125)</f>
        <v>0</v>
      </c>
      <c r="AL125" s="102" t="e">
        <f>IF(AND(NOT(ISBLANK(Jumpoverwrite7)),AND(NOT(AK125),AND(AK$4:AK124))),($J125*$G125-LN(1+Jumpoverwrite7*AM$2))/$G125,_xll.qlInterpolationInterpolate(AK$3,$F125,TRUE))</f>
        <v>#NUM!</v>
      </c>
      <c r="AM125" s="107" t="str">
        <f>IF(AND(NOT(AK125),AND(AK$4:AK124)),MIN(EXP((AL125-$J125)*$G125),1),"")</f>
        <v/>
      </c>
      <c r="AO125" s="106" t="b">
        <f>IF(AND(NOT(AK125),AND(AK$4:AK124)),TRUE,AK125)</f>
        <v>0</v>
      </c>
      <c r="AP125" s="102" t="e">
        <f>IF(AND(NOT(ISBLANK(Jumpoverwrite8)),AND(NOT(AO125),AND(AO$4:AO124))),($J125*$G125-LN(1+Jumpoverwrite8*AQ$2))/$G125,_xll.qlInterpolationInterpolate(AO$3,$F125,TRUE))</f>
        <v>#NUM!</v>
      </c>
      <c r="AQ125" s="107" t="str">
        <f>IF(AND(NOT(AO125),AND(AO$4:AO124)),MIN(EXP((AP125-$J125)*$G125),1),"")</f>
        <v/>
      </c>
      <c r="AS125" s="106" t="b">
        <f>IF(AND(NOT(AO125),AND(AO$4:AO124)),TRUE,AO125)</f>
        <v>0</v>
      </c>
      <c r="AT125" s="102" t="e">
        <f>IF(AND(NOT(ISBLANK(Jumpoverwrite9)),AND(NOT(AS125),AND(AS$4:AS124))),($J125*$G125-LN(1+Jumpoverwrite9*AU$2))/$G125,_xll.qlInterpolationInterpolate(AS$3,$F125,TRUE))</f>
        <v>#NUM!</v>
      </c>
      <c r="AU125" s="107" t="str">
        <f>IF(AND(NOT(AS125),AND(AS$4:AS124)),MIN(EXP((AT125-$J125)*$G125),1),"")</f>
        <v/>
      </c>
      <c r="AW125" s="106" t="b">
        <f>IF(AND(NOT(AS125),AND(AS$4:AS124)),TRUE,AS125)</f>
        <v>0</v>
      </c>
      <c r="AX125" s="102" t="e">
        <f>IF(AND(NOT(ISBLANK(Jumpoverwrite10)),AND(NOT(AW125),AND(AW$4:AW124))),($J125*$G125-LN(1+Jumpoverwrite10*AY$2))/$G125,_xll.qlInterpolationInterpolate(AW$3,$F125,TRUE))</f>
        <v>#NUM!</v>
      </c>
      <c r="AY125" s="107" t="str">
        <f>IF(AND(NOT(AW125),AND(AW$4:AW124)),MIN(EXP((AX125-$J125)*$G125),1),"")</f>
        <v/>
      </c>
      <c r="BA125" s="106" t="b">
        <f>IF(AND(NOT(AW125),AND(AW$4:AW124)),TRUE,AW125)</f>
        <v>0</v>
      </c>
      <c r="BB125" s="102" t="e">
        <f>IF(AND(NOT(ISBLANK(Jumpoverwrite11)),AND(NOT(BA125),AND(BA$4:BA124))),($J125*$G125-LN(1+Jumpoverwrite11*BC$2))/$G125,_xll.qlInterpolationInterpolate(BA$3,$F125,TRUE))</f>
        <v>#NUM!</v>
      </c>
      <c r="BC125" s="107" t="str">
        <f>IF(AND(NOT(BA125),AND(BA$4:BA124)),MIN(EXP((BB125-$J125)*$G125),1),"")</f>
        <v/>
      </c>
      <c r="BE125" s="106" t="b">
        <f>IF(AND(NOT(BA125),AND(BA$4:BA124)),TRUE,BA125)</f>
        <v>0</v>
      </c>
      <c r="BF125" s="102" t="e">
        <f>IF(AND(NOT(ISBLANK(Jumpoverwrite12)),AND(NOT(BE125),AND(BE$4:BE124))),($J125*$G125-LN(1+Jumpoverwrite12*BG$2))/$G125,_xll.qlInterpolationInterpolate(BE$3,$F125,TRUE))</f>
        <v>#NUM!</v>
      </c>
      <c r="BG125" s="107" t="str">
        <f>IF(AND(NOT(BE125),AND(BE$4:BE124)),MIN(EXP((BF125-$J125)*$G125),1),"")</f>
        <v/>
      </c>
      <c r="BI125" s="106" t="b">
        <f t="shared" si="10"/>
        <v>0</v>
      </c>
      <c r="BJ125" s="102" t="e">
        <f>IF(AND(NOT(ISBLANK(jumpoverwrite13)),AND(NOT(BI125),AND(BI$4:BI124))),($J125*$G125-LN(1+jumpoverwrite13*BK$2))/$G125,_xll.qlInterpolationInterpolate(BI$3,$F125,TRUE))</f>
        <v>#NUM!</v>
      </c>
      <c r="BK125" s="107" t="str">
        <f>IF(AND(NOT(BI125),AND(BI$4:BI124)),MIN(EXP((BJ125-$J125)*$G125),1),"")</f>
        <v/>
      </c>
    </row>
    <row r="126" spans="1:63" x14ac:dyDescent="0.2">
      <c r="A126" s="94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0" t="e">
        <f t="shared" si="9"/>
        <v>#N/A</v>
      </c>
      <c r="G126" s="121" t="e">
        <f>_xll.qlDayCounterYearFraction(DayCounter,D125,D126)</f>
        <v>#NUM!</v>
      </c>
      <c r="I126" s="138" t="b">
        <f t="shared" si="7"/>
        <v>0</v>
      </c>
      <c r="J126" s="137" t="e">
        <v>#N/A</v>
      </c>
      <c r="K126" s="111" t="e">
        <f t="shared" si="8"/>
        <v>#VALUE!</v>
      </c>
      <c r="L126" s="100"/>
      <c r="M126" s="106" t="b">
        <f>IF(AND(NOT(I126),AND(I$4:I125)),TRUE,I126)</f>
        <v>0</v>
      </c>
      <c r="N126" s="102" t="e">
        <f>IF(AND(NOT(ISBLANK(Jumpoverwrite1)),AND(NOT(M126),AND(M$4:M125))),($J126*$G126-LN(1+Jumpoverwrite1*O$2))/$G126,_xll.qlInterpolationInterpolate(M$3,$F126,TRUE))</f>
        <v>#NUM!</v>
      </c>
      <c r="O126" s="107" t="str">
        <f>IF(AND(NOT(M126),AND(M$4:M125)),MIN(EXP((N126-$J126)*$G126),1),"")</f>
        <v/>
      </c>
      <c r="P126" s="109"/>
      <c r="Q126" s="106" t="b">
        <f>IF(AND(NOT(M126),AND(M$4:M125)),TRUE,M126)</f>
        <v>0</v>
      </c>
      <c r="R126" s="102" t="e">
        <f>IF(AND(NOT(ISBLANK(Jumpoverwrite2)),AND(NOT(Q126),AND(Q$4:Q125))),($J126*$G126-LN(1+Jumpoverwrite2*S$2))/$G126,_xll.qlInterpolationInterpolate(Q$3,$F126,TRUE))</f>
        <v>#NUM!</v>
      </c>
      <c r="S126" s="107" t="str">
        <f>IF(AND(NOT(Q126),AND(Q$4:Q125)),MIN(EXP((R126-$J126)*$G126),1),"")</f>
        <v/>
      </c>
      <c r="T126" s="109"/>
      <c r="U126" s="106" t="b">
        <f>IF(AND(NOT(Q126),AND(Q$4:Q125)),TRUE,Q126)</f>
        <v>0</v>
      </c>
      <c r="V126" s="102" t="e">
        <f>IF(AND(NOT(ISBLANK(Jumpoverwrite3)),AND(NOT(U126),AND(U$4:U125))),($J126*$G126-LN(1+Jumpoverwrite3*W$2))/$G126,_xll.qlInterpolationInterpolate(U$3,$F126,TRUE))</f>
        <v>#NUM!</v>
      </c>
      <c r="W126" s="107" t="str">
        <f>IF(AND(NOT(U126),AND(U$4:U125)),MIN(EXP((V126-$J126)*$G126),1),"")</f>
        <v/>
      </c>
      <c r="X126" s="109"/>
      <c r="Y126" s="106" t="b">
        <f>IF(AND(NOT(U126),AND(U$4:U125)),TRUE,U126)</f>
        <v>0</v>
      </c>
      <c r="Z126" s="102" t="e">
        <f>IF(AND(NOT(ISBLANK(Jumpoverwrite4)),AND(NOT(Y126),AND(Y$4:Y125))),($J126*$G126-LN(1+Jumpoverwrite4*AA$2))/$G126,_xll.qlInterpolationInterpolate(Y$3,$F126,TRUE))</f>
        <v>#NUM!</v>
      </c>
      <c r="AA126" s="107" t="str">
        <f>IF(AND(NOT(Y126),AND(Y$4:Y125)),MIN(EXP((Z126-$J126)*$G126),1),"")</f>
        <v/>
      </c>
      <c r="AB126" s="109"/>
      <c r="AC126" s="106" t="b">
        <f>IF(AND(NOT(Y126),AND(Y$4:Y125)),TRUE,Y126)</f>
        <v>0</v>
      </c>
      <c r="AD126" s="102" t="e">
        <f>IF(AND(NOT(ISBLANK(Jumpoverwrite5)),AND(NOT(AC126),AND(AC$4:AC125))),($J126*$G126-LN(1+Jumpoverwrite5*AE$2))/$G126,_xll.qlInterpolationInterpolate(AC$3,$F126,TRUE))</f>
        <v>#NUM!</v>
      </c>
      <c r="AE126" s="107" t="str">
        <f>IF(AND(NOT(AC126),AND(AC$4:AC125)),MIN(EXP((AD126-$J126)*$G126),1),"")</f>
        <v/>
      </c>
      <c r="AF126" s="109"/>
      <c r="AG126" s="106" t="b">
        <f>IF(AND(NOT(AC126),AND(AC$4:AC125)),TRUE,AC126)</f>
        <v>0</v>
      </c>
      <c r="AH126" s="102" t="e">
        <f>IF(AND(NOT(ISBLANK(Jumpoverwrite6)),AND(NOT(AG126),AND(AG$4:AG125))),($J126*$G126-LN(1+Jumpoverwrite6*AI$2))/$G126,_xll.qlInterpolationInterpolate(AG$3,$F126,TRUE))</f>
        <v>#NUM!</v>
      </c>
      <c r="AI126" s="107" t="str">
        <f>IF(AND(NOT(AG126),AND(AG$4:AG125)),MIN(EXP((AH126-$J126)*$G126),1),"")</f>
        <v/>
      </c>
      <c r="AJ126" s="109"/>
      <c r="AK126" s="106" t="b">
        <f>IF(AND(NOT(AG126),AND(AG$4:AG125)),TRUE,AG126)</f>
        <v>0</v>
      </c>
      <c r="AL126" s="102" t="e">
        <f>IF(AND(NOT(ISBLANK(Jumpoverwrite7)),AND(NOT(AK126),AND(AK$4:AK125))),($J126*$G126-LN(1+Jumpoverwrite7*AM$2))/$G126,_xll.qlInterpolationInterpolate(AK$3,$F126,TRUE))</f>
        <v>#NUM!</v>
      </c>
      <c r="AM126" s="107" t="str">
        <f>IF(AND(NOT(AK126),AND(AK$4:AK125)),MIN(EXP((AL126-$J126)*$G126),1),"")</f>
        <v/>
      </c>
      <c r="AO126" s="106" t="b">
        <f>IF(AND(NOT(AK126),AND(AK$4:AK125)),TRUE,AK126)</f>
        <v>0</v>
      </c>
      <c r="AP126" s="102" t="e">
        <f>IF(AND(NOT(ISBLANK(Jumpoverwrite8)),AND(NOT(AO126),AND(AO$4:AO125))),($J126*$G126-LN(1+Jumpoverwrite8*AQ$2))/$G126,_xll.qlInterpolationInterpolate(AO$3,$F126,TRUE))</f>
        <v>#NUM!</v>
      </c>
      <c r="AQ126" s="107" t="str">
        <f>IF(AND(NOT(AO126),AND(AO$4:AO125)),MIN(EXP((AP126-$J126)*$G126),1),"")</f>
        <v/>
      </c>
      <c r="AS126" s="106" t="b">
        <f>IF(AND(NOT(AO126),AND(AO$4:AO125)),TRUE,AO126)</f>
        <v>0</v>
      </c>
      <c r="AT126" s="102" t="e">
        <f>IF(AND(NOT(ISBLANK(Jumpoverwrite9)),AND(NOT(AS126),AND(AS$4:AS125))),($J126*$G126-LN(1+Jumpoverwrite9*AU$2))/$G126,_xll.qlInterpolationInterpolate(AS$3,$F126,TRUE))</f>
        <v>#NUM!</v>
      </c>
      <c r="AU126" s="107" t="str">
        <f>IF(AND(NOT(AS126),AND(AS$4:AS125)),MIN(EXP((AT126-$J126)*$G126),1),"")</f>
        <v/>
      </c>
      <c r="AW126" s="106" t="b">
        <f>IF(AND(NOT(AS126),AND(AS$4:AS125)),TRUE,AS126)</f>
        <v>0</v>
      </c>
      <c r="AX126" s="102" t="e">
        <f>IF(AND(NOT(ISBLANK(Jumpoverwrite10)),AND(NOT(AW126),AND(AW$4:AW125))),($J126*$G126-LN(1+Jumpoverwrite10*AY$2))/$G126,_xll.qlInterpolationInterpolate(AW$3,$F126,TRUE))</f>
        <v>#NUM!</v>
      </c>
      <c r="AY126" s="107" t="str">
        <f>IF(AND(NOT(AW126),AND(AW$4:AW125)),MIN(EXP((AX126-$J126)*$G126),1),"")</f>
        <v/>
      </c>
      <c r="BA126" s="106" t="b">
        <f>IF(AND(NOT(AW126),AND(AW$4:AW125)),TRUE,AW126)</f>
        <v>0</v>
      </c>
      <c r="BB126" s="102" t="e">
        <f>IF(AND(NOT(ISBLANK(Jumpoverwrite11)),AND(NOT(BA126),AND(BA$4:BA125))),($J126*$G126-LN(1+Jumpoverwrite11*BC$2))/$G126,_xll.qlInterpolationInterpolate(BA$3,$F126,TRUE))</f>
        <v>#NUM!</v>
      </c>
      <c r="BC126" s="107" t="str">
        <f>IF(AND(NOT(BA126),AND(BA$4:BA125)),MIN(EXP((BB126-$J126)*$G126),1),"")</f>
        <v/>
      </c>
      <c r="BE126" s="106" t="b">
        <f>IF(AND(NOT(BA126),AND(BA$4:BA125)),TRUE,BA126)</f>
        <v>0</v>
      </c>
      <c r="BF126" s="102" t="e">
        <f>IF(AND(NOT(ISBLANK(Jumpoverwrite12)),AND(NOT(BE126),AND(BE$4:BE125))),($J126*$G126-LN(1+Jumpoverwrite12*BG$2))/$G126,_xll.qlInterpolationInterpolate(BE$3,$F126,TRUE))</f>
        <v>#NUM!</v>
      </c>
      <c r="BG126" s="107" t="str">
        <f>IF(AND(NOT(BE126),AND(BE$4:BE125)),MIN(EXP((BF126-$J126)*$G126),1),"")</f>
        <v/>
      </c>
      <c r="BI126" s="106" t="b">
        <f t="shared" si="10"/>
        <v>0</v>
      </c>
      <c r="BJ126" s="102" t="e">
        <f>IF(AND(NOT(ISBLANK(jumpoverwrite13)),AND(NOT(BI126),AND(BI$4:BI125))),($J126*$G126-LN(1+jumpoverwrite13*BK$2))/$G126,_xll.qlInterpolationInterpolate(BI$3,$F126,TRUE))</f>
        <v>#NUM!</v>
      </c>
      <c r="BK126" s="107" t="str">
        <f>IF(AND(NOT(BI126),AND(BI$4:BI125)),MIN(EXP((BJ126-$J126)*$G126),1),"")</f>
        <v/>
      </c>
    </row>
    <row r="127" spans="1:63" x14ac:dyDescent="0.2">
      <c r="A127" s="94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0" t="e">
        <f t="shared" si="9"/>
        <v>#N/A</v>
      </c>
      <c r="G127" s="121" t="e">
        <f>_xll.qlDayCounterYearFraction(DayCounter,D126,D127)</f>
        <v>#NUM!</v>
      </c>
      <c r="I127" s="138" t="b">
        <f t="shared" si="7"/>
        <v>0</v>
      </c>
      <c r="J127" s="137" t="e">
        <v>#N/A</v>
      </c>
      <c r="K127" s="111" t="e">
        <f t="shared" si="8"/>
        <v>#VALUE!</v>
      </c>
      <c r="L127" s="100"/>
      <c r="M127" s="106" t="b">
        <f>IF(AND(NOT(I127),AND(I$4:I126)),TRUE,I127)</f>
        <v>0</v>
      </c>
      <c r="N127" s="102" t="e">
        <f>IF(AND(NOT(ISBLANK(Jumpoverwrite1)),AND(NOT(M127),AND(M$4:M126))),($J127*$G127-LN(1+Jumpoverwrite1*O$2))/$G127,_xll.qlInterpolationInterpolate(M$3,$F127,TRUE))</f>
        <v>#NUM!</v>
      </c>
      <c r="O127" s="107" t="str">
        <f>IF(AND(NOT(M127),AND(M$4:M126)),MIN(EXP((N127-$J127)*$G127),1),"")</f>
        <v/>
      </c>
      <c r="P127" s="109"/>
      <c r="Q127" s="106" t="b">
        <f>IF(AND(NOT(M127),AND(M$4:M126)),TRUE,M127)</f>
        <v>0</v>
      </c>
      <c r="R127" s="102" t="e">
        <f>IF(AND(NOT(ISBLANK(Jumpoverwrite2)),AND(NOT(Q127),AND(Q$4:Q126))),($J127*$G127-LN(1+Jumpoverwrite2*S$2))/$G127,_xll.qlInterpolationInterpolate(Q$3,$F127,TRUE))</f>
        <v>#NUM!</v>
      </c>
      <c r="S127" s="107" t="str">
        <f>IF(AND(NOT(Q127),AND(Q$4:Q126)),MIN(EXP((R127-$J127)*$G127),1),"")</f>
        <v/>
      </c>
      <c r="T127" s="109"/>
      <c r="U127" s="106" t="b">
        <f>IF(AND(NOT(Q127),AND(Q$4:Q126)),TRUE,Q127)</f>
        <v>0</v>
      </c>
      <c r="V127" s="102" t="e">
        <f>IF(AND(NOT(ISBLANK(Jumpoverwrite3)),AND(NOT(U127),AND(U$4:U126))),($J127*$G127-LN(1+Jumpoverwrite3*W$2))/$G127,_xll.qlInterpolationInterpolate(U$3,$F127,TRUE))</f>
        <v>#NUM!</v>
      </c>
      <c r="W127" s="107" t="str">
        <f>IF(AND(NOT(U127),AND(U$4:U126)),MIN(EXP((V127-$J127)*$G127),1),"")</f>
        <v/>
      </c>
      <c r="X127" s="109"/>
      <c r="Y127" s="106" t="b">
        <f>IF(AND(NOT(U127),AND(U$4:U126)),TRUE,U127)</f>
        <v>0</v>
      </c>
      <c r="Z127" s="102" t="e">
        <f>IF(AND(NOT(ISBLANK(Jumpoverwrite4)),AND(NOT(Y127),AND(Y$4:Y126))),($J127*$G127-LN(1+Jumpoverwrite4*AA$2))/$G127,_xll.qlInterpolationInterpolate(Y$3,$F127,TRUE))</f>
        <v>#NUM!</v>
      </c>
      <c r="AA127" s="107" t="str">
        <f>IF(AND(NOT(Y127),AND(Y$4:Y126)),MIN(EXP((Z127-$J127)*$G127),1),"")</f>
        <v/>
      </c>
      <c r="AB127" s="109"/>
      <c r="AC127" s="106" t="b">
        <f>IF(AND(NOT(Y127),AND(Y$4:Y126)),TRUE,Y127)</f>
        <v>0</v>
      </c>
      <c r="AD127" s="102" t="e">
        <f>IF(AND(NOT(ISBLANK(Jumpoverwrite5)),AND(NOT(AC127),AND(AC$4:AC126))),($J127*$G127-LN(1+Jumpoverwrite5*AE$2))/$G127,_xll.qlInterpolationInterpolate(AC$3,$F127,TRUE))</f>
        <v>#NUM!</v>
      </c>
      <c r="AE127" s="107" t="str">
        <f>IF(AND(NOT(AC127),AND(AC$4:AC126)),MIN(EXP((AD127-$J127)*$G127),1),"")</f>
        <v/>
      </c>
      <c r="AF127" s="109"/>
      <c r="AG127" s="106" t="b">
        <f>IF(AND(NOT(AC127),AND(AC$4:AC126)),TRUE,AC127)</f>
        <v>0</v>
      </c>
      <c r="AH127" s="102" t="e">
        <f>IF(AND(NOT(ISBLANK(Jumpoverwrite6)),AND(NOT(AG127),AND(AG$4:AG126))),($J127*$G127-LN(1+Jumpoverwrite6*AI$2))/$G127,_xll.qlInterpolationInterpolate(AG$3,$F127,TRUE))</f>
        <v>#NUM!</v>
      </c>
      <c r="AI127" s="107" t="str">
        <f>IF(AND(NOT(AG127),AND(AG$4:AG126)),MIN(EXP((AH127-$J127)*$G127),1),"")</f>
        <v/>
      </c>
      <c r="AJ127" s="109"/>
      <c r="AK127" s="106" t="b">
        <f>IF(AND(NOT(AG127),AND(AG$4:AG126)),TRUE,AG127)</f>
        <v>0</v>
      </c>
      <c r="AL127" s="102" t="e">
        <f>IF(AND(NOT(ISBLANK(Jumpoverwrite7)),AND(NOT(AK127),AND(AK$4:AK126))),($J127*$G127-LN(1+Jumpoverwrite7*AM$2))/$G127,_xll.qlInterpolationInterpolate(AK$3,$F127,TRUE))</f>
        <v>#NUM!</v>
      </c>
      <c r="AM127" s="107" t="str">
        <f>IF(AND(NOT(AK127),AND(AK$4:AK126)),MIN(EXP((AL127-$J127)*$G127),1),"")</f>
        <v/>
      </c>
      <c r="AO127" s="106" t="b">
        <f>IF(AND(NOT(AK127),AND(AK$4:AK126)),TRUE,AK127)</f>
        <v>0</v>
      </c>
      <c r="AP127" s="102" t="e">
        <f>IF(AND(NOT(ISBLANK(Jumpoverwrite8)),AND(NOT(AO127),AND(AO$4:AO126))),($J127*$G127-LN(1+Jumpoverwrite8*AQ$2))/$G127,_xll.qlInterpolationInterpolate(AO$3,$F127,TRUE))</f>
        <v>#NUM!</v>
      </c>
      <c r="AQ127" s="107" t="str">
        <f>IF(AND(NOT(AO127),AND(AO$4:AO126)),MIN(EXP((AP127-$J127)*$G127),1),"")</f>
        <v/>
      </c>
      <c r="AS127" s="106" t="b">
        <f>IF(AND(NOT(AO127),AND(AO$4:AO126)),TRUE,AO127)</f>
        <v>0</v>
      </c>
      <c r="AT127" s="102" t="e">
        <f>IF(AND(NOT(ISBLANK(Jumpoverwrite9)),AND(NOT(AS127),AND(AS$4:AS126))),($J127*$G127-LN(1+Jumpoverwrite9*AU$2))/$G127,_xll.qlInterpolationInterpolate(AS$3,$F127,TRUE))</f>
        <v>#NUM!</v>
      </c>
      <c r="AU127" s="107" t="str">
        <f>IF(AND(NOT(AS127),AND(AS$4:AS126)),MIN(EXP((AT127-$J127)*$G127),1),"")</f>
        <v/>
      </c>
      <c r="AW127" s="106" t="b">
        <f>IF(AND(NOT(AS127),AND(AS$4:AS126)),TRUE,AS127)</f>
        <v>0</v>
      </c>
      <c r="AX127" s="102" t="e">
        <f>IF(AND(NOT(ISBLANK(Jumpoverwrite10)),AND(NOT(AW127),AND(AW$4:AW126))),($J127*$G127-LN(1+Jumpoverwrite10*AY$2))/$G127,_xll.qlInterpolationInterpolate(AW$3,$F127,TRUE))</f>
        <v>#NUM!</v>
      </c>
      <c r="AY127" s="107" t="str">
        <f>IF(AND(NOT(AW127),AND(AW$4:AW126)),MIN(EXP((AX127-$J127)*$G127),1),"")</f>
        <v/>
      </c>
      <c r="BA127" s="106" t="b">
        <f>IF(AND(NOT(AW127),AND(AW$4:AW126)),TRUE,AW127)</f>
        <v>0</v>
      </c>
      <c r="BB127" s="102" t="e">
        <f>IF(AND(NOT(ISBLANK(Jumpoverwrite11)),AND(NOT(BA127),AND(BA$4:BA126))),($J127*$G127-LN(1+Jumpoverwrite11*BC$2))/$G127,_xll.qlInterpolationInterpolate(BA$3,$F127,TRUE))</f>
        <v>#NUM!</v>
      </c>
      <c r="BC127" s="107" t="str">
        <f>IF(AND(NOT(BA127),AND(BA$4:BA126)),MIN(EXP((BB127-$J127)*$G127),1),"")</f>
        <v/>
      </c>
      <c r="BE127" s="106" t="b">
        <f>IF(AND(NOT(BA127),AND(BA$4:BA126)),TRUE,BA127)</f>
        <v>0</v>
      </c>
      <c r="BF127" s="102" t="e">
        <f>IF(AND(NOT(ISBLANK(Jumpoverwrite12)),AND(NOT(BE127),AND(BE$4:BE126))),($J127*$G127-LN(1+Jumpoverwrite12*BG$2))/$G127,_xll.qlInterpolationInterpolate(BE$3,$F127,TRUE))</f>
        <v>#NUM!</v>
      </c>
      <c r="BG127" s="107" t="str">
        <f>IF(AND(NOT(BE127),AND(BE$4:BE126)),MIN(EXP((BF127-$J127)*$G127),1),"")</f>
        <v/>
      </c>
      <c r="BI127" s="106" t="b">
        <f t="shared" si="10"/>
        <v>0</v>
      </c>
      <c r="BJ127" s="102" t="e">
        <f>IF(AND(NOT(ISBLANK(jumpoverwrite13)),AND(NOT(BI127),AND(BI$4:BI126))),($J127*$G127-LN(1+jumpoverwrite13*BK$2))/$G127,_xll.qlInterpolationInterpolate(BI$3,$F127,TRUE))</f>
        <v>#NUM!</v>
      </c>
      <c r="BK127" s="107" t="str">
        <f>IF(AND(NOT(BI127),AND(BI$4:BI126)),MIN(EXP((BJ127-$J127)*$G127),1),"")</f>
        <v/>
      </c>
    </row>
    <row r="128" spans="1:63" x14ac:dyDescent="0.2">
      <c r="A128" s="94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0" t="e">
        <f t="shared" si="9"/>
        <v>#N/A</v>
      </c>
      <c r="G128" s="121" t="e">
        <f>_xll.qlDayCounterYearFraction(DayCounter,D127,D128)</f>
        <v>#NUM!</v>
      </c>
      <c r="I128" s="138" t="b">
        <f t="shared" si="7"/>
        <v>0</v>
      </c>
      <c r="J128" s="137" t="e">
        <v>#N/A</v>
      </c>
      <c r="K128" s="111" t="e">
        <f t="shared" si="8"/>
        <v>#VALUE!</v>
      </c>
      <c r="L128" s="100"/>
      <c r="M128" s="106" t="b">
        <f>IF(AND(NOT(I128),AND(I$4:I127)),TRUE,I128)</f>
        <v>0</v>
      </c>
      <c r="N128" s="102" t="e">
        <f>IF(AND(NOT(ISBLANK(Jumpoverwrite1)),AND(NOT(M128),AND(M$4:M127))),($J128*$G128-LN(1+Jumpoverwrite1*O$2))/$G128,_xll.qlInterpolationInterpolate(M$3,$F128,TRUE))</f>
        <v>#NUM!</v>
      </c>
      <c r="O128" s="107" t="str">
        <f>IF(AND(NOT(M128),AND(M$4:M127)),MIN(EXP((N128-$J128)*$G128),1),"")</f>
        <v/>
      </c>
      <c r="P128" s="109"/>
      <c r="Q128" s="106" t="b">
        <f>IF(AND(NOT(M128),AND(M$4:M127)),TRUE,M128)</f>
        <v>0</v>
      </c>
      <c r="R128" s="102" t="e">
        <f>IF(AND(NOT(ISBLANK(Jumpoverwrite2)),AND(NOT(Q128),AND(Q$4:Q127))),($J128*$G128-LN(1+Jumpoverwrite2*S$2))/$G128,_xll.qlInterpolationInterpolate(Q$3,$F128,TRUE))</f>
        <v>#NUM!</v>
      </c>
      <c r="S128" s="107" t="str">
        <f>IF(AND(NOT(Q128),AND(Q$4:Q127)),MIN(EXP((R128-$J128)*$G128),1),"")</f>
        <v/>
      </c>
      <c r="T128" s="109"/>
      <c r="U128" s="106" t="b">
        <f>IF(AND(NOT(Q128),AND(Q$4:Q127)),TRUE,Q128)</f>
        <v>0</v>
      </c>
      <c r="V128" s="102" t="e">
        <f>IF(AND(NOT(ISBLANK(Jumpoverwrite3)),AND(NOT(U128),AND(U$4:U127))),($J128*$G128-LN(1+Jumpoverwrite3*W$2))/$G128,_xll.qlInterpolationInterpolate(U$3,$F128,TRUE))</f>
        <v>#NUM!</v>
      </c>
      <c r="W128" s="107" t="str">
        <f>IF(AND(NOT(U128),AND(U$4:U127)),MIN(EXP((V128-$J128)*$G128),1),"")</f>
        <v/>
      </c>
      <c r="X128" s="109"/>
      <c r="Y128" s="106" t="b">
        <f>IF(AND(NOT(U128),AND(U$4:U127)),TRUE,U128)</f>
        <v>0</v>
      </c>
      <c r="Z128" s="102" t="e">
        <f>IF(AND(NOT(ISBLANK(Jumpoverwrite4)),AND(NOT(Y128),AND(Y$4:Y127))),($J128*$G128-LN(1+Jumpoverwrite4*AA$2))/$G128,_xll.qlInterpolationInterpolate(Y$3,$F128,TRUE))</f>
        <v>#NUM!</v>
      </c>
      <c r="AA128" s="107" t="str">
        <f>IF(AND(NOT(Y128),AND(Y$4:Y127)),MIN(EXP((Z128-$J128)*$G128),1),"")</f>
        <v/>
      </c>
      <c r="AB128" s="109"/>
      <c r="AC128" s="106" t="b">
        <f>IF(AND(NOT(Y128),AND(Y$4:Y127)),TRUE,Y128)</f>
        <v>0</v>
      </c>
      <c r="AD128" s="102" t="e">
        <f>IF(AND(NOT(ISBLANK(Jumpoverwrite5)),AND(NOT(AC128),AND(AC$4:AC127))),($J128*$G128-LN(1+Jumpoverwrite5*AE$2))/$G128,_xll.qlInterpolationInterpolate(AC$3,$F128,TRUE))</f>
        <v>#NUM!</v>
      </c>
      <c r="AE128" s="107" t="str">
        <f>IF(AND(NOT(AC128),AND(AC$4:AC127)),MIN(EXP((AD128-$J128)*$G128),1),"")</f>
        <v/>
      </c>
      <c r="AF128" s="109"/>
      <c r="AG128" s="106" t="b">
        <f>IF(AND(NOT(AC128),AND(AC$4:AC127)),TRUE,AC128)</f>
        <v>0</v>
      </c>
      <c r="AH128" s="102" t="e">
        <f>IF(AND(NOT(ISBLANK(Jumpoverwrite6)),AND(NOT(AG128),AND(AG$4:AG127))),($J128*$G128-LN(1+Jumpoverwrite6*AI$2))/$G128,_xll.qlInterpolationInterpolate(AG$3,$F128,TRUE))</f>
        <v>#NUM!</v>
      </c>
      <c r="AI128" s="107" t="str">
        <f>IF(AND(NOT(AG128),AND(AG$4:AG127)),MIN(EXP((AH128-$J128)*$G128),1),"")</f>
        <v/>
      </c>
      <c r="AJ128" s="109"/>
      <c r="AK128" s="106" t="b">
        <f>IF(AND(NOT(AG128),AND(AG$4:AG127)),TRUE,AG128)</f>
        <v>0</v>
      </c>
      <c r="AL128" s="102" t="e">
        <f>IF(AND(NOT(ISBLANK(Jumpoverwrite7)),AND(NOT(AK128),AND(AK$4:AK127))),($J128*$G128-LN(1+Jumpoverwrite7*AM$2))/$G128,_xll.qlInterpolationInterpolate(AK$3,$F128,TRUE))</f>
        <v>#NUM!</v>
      </c>
      <c r="AM128" s="107" t="str">
        <f>IF(AND(NOT(AK128),AND(AK$4:AK127)),MIN(EXP((AL128-$J128)*$G128),1),"")</f>
        <v/>
      </c>
      <c r="AO128" s="106" t="b">
        <f>IF(AND(NOT(AK128),AND(AK$4:AK127)),TRUE,AK128)</f>
        <v>0</v>
      </c>
      <c r="AP128" s="102" t="e">
        <f>IF(AND(NOT(ISBLANK(Jumpoverwrite8)),AND(NOT(AO128),AND(AO$4:AO127))),($J128*$G128-LN(1+Jumpoverwrite8*AQ$2))/$G128,_xll.qlInterpolationInterpolate(AO$3,$F128,TRUE))</f>
        <v>#NUM!</v>
      </c>
      <c r="AQ128" s="107" t="str">
        <f>IF(AND(NOT(AO128),AND(AO$4:AO127)),MIN(EXP((AP128-$J128)*$G128),1),"")</f>
        <v/>
      </c>
      <c r="AS128" s="106" t="b">
        <f>IF(AND(NOT(AO128),AND(AO$4:AO127)),TRUE,AO128)</f>
        <v>0</v>
      </c>
      <c r="AT128" s="102" t="e">
        <f>IF(AND(NOT(ISBLANK(Jumpoverwrite9)),AND(NOT(AS128),AND(AS$4:AS127))),($J128*$G128-LN(1+Jumpoverwrite9*AU$2))/$G128,_xll.qlInterpolationInterpolate(AS$3,$F128,TRUE))</f>
        <v>#NUM!</v>
      </c>
      <c r="AU128" s="107" t="str">
        <f>IF(AND(NOT(AS128),AND(AS$4:AS127)),MIN(EXP((AT128-$J128)*$G128),1),"")</f>
        <v/>
      </c>
      <c r="AW128" s="106" t="b">
        <f>IF(AND(NOT(AS128),AND(AS$4:AS127)),TRUE,AS128)</f>
        <v>0</v>
      </c>
      <c r="AX128" s="102" t="e">
        <f>IF(AND(NOT(ISBLANK(Jumpoverwrite10)),AND(NOT(AW128),AND(AW$4:AW127))),($J128*$G128-LN(1+Jumpoverwrite10*AY$2))/$G128,_xll.qlInterpolationInterpolate(AW$3,$F128,TRUE))</f>
        <v>#NUM!</v>
      </c>
      <c r="AY128" s="107" t="str">
        <f>IF(AND(NOT(AW128),AND(AW$4:AW127)),MIN(EXP((AX128-$J128)*$G128),1),"")</f>
        <v/>
      </c>
      <c r="BA128" s="106" t="b">
        <f>IF(AND(NOT(AW128),AND(AW$4:AW127)),TRUE,AW128)</f>
        <v>0</v>
      </c>
      <c r="BB128" s="102" t="e">
        <f>IF(AND(NOT(ISBLANK(Jumpoverwrite11)),AND(NOT(BA128),AND(BA$4:BA127))),($J128*$G128-LN(1+Jumpoverwrite11*BC$2))/$G128,_xll.qlInterpolationInterpolate(BA$3,$F128,TRUE))</f>
        <v>#NUM!</v>
      </c>
      <c r="BC128" s="107" t="str">
        <f>IF(AND(NOT(BA128),AND(BA$4:BA127)),MIN(EXP((BB128-$J128)*$G128),1),"")</f>
        <v/>
      </c>
      <c r="BE128" s="106" t="b">
        <f>IF(AND(NOT(BA128),AND(BA$4:BA127)),TRUE,BA128)</f>
        <v>0</v>
      </c>
      <c r="BF128" s="102" t="e">
        <f>IF(AND(NOT(ISBLANK(Jumpoverwrite12)),AND(NOT(BE128),AND(BE$4:BE127))),($J128*$G128-LN(1+Jumpoverwrite12*BG$2))/$G128,_xll.qlInterpolationInterpolate(BE$3,$F128,TRUE))</f>
        <v>#NUM!</v>
      </c>
      <c r="BG128" s="107" t="str">
        <f>IF(AND(NOT(BE128),AND(BE$4:BE127)),MIN(EXP((BF128-$J128)*$G128),1),"")</f>
        <v/>
      </c>
      <c r="BI128" s="106" t="b">
        <f t="shared" si="10"/>
        <v>0</v>
      </c>
      <c r="BJ128" s="102" t="e">
        <f>IF(AND(NOT(ISBLANK(jumpoverwrite13)),AND(NOT(BI128),AND(BI$4:BI127))),($J128*$G128-LN(1+jumpoverwrite13*BK$2))/$G128,_xll.qlInterpolationInterpolate(BI$3,$F128,TRUE))</f>
        <v>#NUM!</v>
      </c>
      <c r="BK128" s="107" t="str">
        <f>IF(AND(NOT(BI128),AND(BI$4:BI127)),MIN(EXP((BJ128-$J128)*$G128),1),"")</f>
        <v/>
      </c>
    </row>
    <row r="129" spans="1:63" ht="12" thickBot="1" x14ac:dyDescent="0.25">
      <c r="A129" s="94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2" t="e">
        <f t="shared" si="9"/>
        <v>#N/A</v>
      </c>
      <c r="G129" s="123" t="e">
        <f>_xll.qlDayCounterYearFraction(DayCounter,D128,D129)</f>
        <v>#NUM!</v>
      </c>
      <c r="I129" s="139" t="b">
        <f t="shared" si="7"/>
        <v>0</v>
      </c>
      <c r="J129" s="140" t="e">
        <v>#N/A</v>
      </c>
      <c r="K129" s="112" t="e">
        <f t="shared" si="8"/>
        <v>#VALUE!</v>
      </c>
      <c r="L129" s="100"/>
      <c r="M129" s="106" t="b">
        <f>IF(AND(NOT(I129),AND(I$4:I128)),TRUE,I129)</f>
        <v>0</v>
      </c>
      <c r="N129" s="102" t="e">
        <f>IF(AND(NOT(ISBLANK(Jumpoverwrite1)),AND(NOT(M129),AND(M$4:M128))),($J129*$G129-LN(1+Jumpoverwrite1*O$2))/$G129,_xll.qlInterpolationInterpolate(M$3,$F129,TRUE))</f>
        <v>#NUM!</v>
      </c>
      <c r="O129" s="107" t="str">
        <f>IF(AND(NOT(M129),AND(M$4:M128)),MIN(EXP((N129-$J129)*$G129),1),"")</f>
        <v/>
      </c>
      <c r="P129" s="110"/>
      <c r="Q129" s="106" t="b">
        <f>IF(AND(NOT(M129),AND(M$4:M128)),TRUE,M129)</f>
        <v>0</v>
      </c>
      <c r="R129" s="102" t="e">
        <f>IF(AND(NOT(ISBLANK(Jumpoverwrite2)),AND(NOT(Q129),AND(Q$4:Q128))),($J129*$G129-LN(1+Jumpoverwrite2*S$2))/$G129,_xll.qlInterpolationInterpolate(Q$3,$F129,TRUE))</f>
        <v>#NUM!</v>
      </c>
      <c r="S129" s="107" t="str">
        <f>IF(AND(NOT(Q129),AND(Q$4:Q128)),MIN(EXP((R129-$J129)*$G129),1),"")</f>
        <v/>
      </c>
      <c r="T129" s="109"/>
      <c r="U129" s="106" t="b">
        <f>IF(AND(NOT(Q129),AND(Q$4:Q128)),TRUE,Q129)</f>
        <v>0</v>
      </c>
      <c r="V129" s="102" t="e">
        <f>IF(AND(NOT(ISBLANK(Jumpoverwrite3)),AND(NOT(U129),AND(U$4:U128))),($J129*$G129-LN(1+Jumpoverwrite3*W$2))/$G129,_xll.qlInterpolationInterpolate(U$3,$F129,TRUE))</f>
        <v>#NUM!</v>
      </c>
      <c r="W129" s="107" t="str">
        <f>IF(AND(NOT(U129),AND(U$4:U128)),MIN(EXP((V129-$J129)*$G129),1),"")</f>
        <v/>
      </c>
      <c r="X129" s="110"/>
      <c r="Y129" s="106" t="b">
        <f>IF(AND(NOT(U129),AND(U$4:U128)),TRUE,U129)</f>
        <v>0</v>
      </c>
      <c r="Z129" s="102" t="e">
        <f>IF(AND(NOT(ISBLANK(Jumpoverwrite4)),AND(NOT(Y129),AND(Y$4:Y128))),($J129*$G129-LN(1+Jumpoverwrite4*AA$2))/$G129,_xll.qlInterpolationInterpolate(Y$3,$F129,TRUE))</f>
        <v>#NUM!</v>
      </c>
      <c r="AA129" s="107" t="str">
        <f>IF(AND(NOT(Y129),AND(Y$4:Y128)),MIN(EXP((Z129-$J129)*$G129),1),"")</f>
        <v/>
      </c>
      <c r="AB129" s="110"/>
      <c r="AC129" s="106" t="b">
        <f>IF(AND(NOT(Y129),AND(Y$4:Y128)),TRUE,Y129)</f>
        <v>0</v>
      </c>
      <c r="AD129" s="102" t="e">
        <f>IF(AND(NOT(ISBLANK(Jumpoverwrite5)),AND(NOT(AC129),AND(AC$4:AC128))),($J129*$G129-LN(1+Jumpoverwrite5*AE$2))/$G129,_xll.qlInterpolationInterpolate(AC$3,$F129,TRUE))</f>
        <v>#NUM!</v>
      </c>
      <c r="AE129" s="107" t="str">
        <f>IF(AND(NOT(AC129),AND(AC$4:AC128)),MIN(EXP((AD129-$J129)*$G129),1),"")</f>
        <v/>
      </c>
      <c r="AF129" s="110"/>
      <c r="AG129" s="106" t="b">
        <f>IF(AND(NOT(AC129),AND(AC$4:AC128)),TRUE,AC129)</f>
        <v>0</v>
      </c>
      <c r="AH129" s="102" t="e">
        <f>IF(AND(NOT(ISBLANK(Jumpoverwrite6)),AND(NOT(AG129),AND(AG$4:AG128))),($J129*$G129-LN(1+Jumpoverwrite6*AI$2))/$G129,_xll.qlInterpolationInterpolate(AG$3,$F129,TRUE))</f>
        <v>#NUM!</v>
      </c>
      <c r="AI129" s="107" t="str">
        <f>IF(AND(NOT(AG129),AND(AG$4:AG128)),MIN(EXP((AH129-$J129)*$G129),1),"")</f>
        <v/>
      </c>
      <c r="AJ129" s="110"/>
      <c r="AK129" s="106" t="b">
        <f>IF(AND(NOT(AG129),AND(AG$4:AG128)),TRUE,AG129)</f>
        <v>0</v>
      </c>
      <c r="AL129" s="102" t="e">
        <f>IF(AND(NOT(ISBLANK(Jumpoverwrite7)),AND(NOT(AK129),AND(AK$4:AK128))),($J129*$G129-LN(1+Jumpoverwrite7*AM$2))/$G129,_xll.qlInterpolationInterpolate(AK$3,$F129,TRUE))</f>
        <v>#NUM!</v>
      </c>
      <c r="AM129" s="107" t="str">
        <f>IF(AND(NOT(AK129),AND(AK$4:AK128)),MIN(EXP((AL129-$J129)*$G129),1),"")</f>
        <v/>
      </c>
      <c r="AO129" s="106" t="b">
        <f>IF(AND(NOT(AK129),AND(AK$4:AK128)),TRUE,AK129)</f>
        <v>0</v>
      </c>
      <c r="AP129" s="102" t="e">
        <f>IF(AND(NOT(ISBLANK(Jumpoverwrite8)),AND(NOT(AO129),AND(AO$4:AO128))),($J129*$G129-LN(1+Jumpoverwrite8*AQ$2))/$G129,_xll.qlInterpolationInterpolate(AO$3,$F129,TRUE))</f>
        <v>#NUM!</v>
      </c>
      <c r="AQ129" s="107" t="str">
        <f>IF(AND(NOT(AO129),AND(AO$4:AO128)),MIN(EXP((AP129-$J129)*$G129),1),"")</f>
        <v/>
      </c>
      <c r="AS129" s="106" t="b">
        <f>IF(AND(NOT(AO129),AND(AO$4:AO128)),TRUE,AO129)</f>
        <v>0</v>
      </c>
      <c r="AT129" s="102" t="e">
        <f>IF(AND(NOT(ISBLANK(Jumpoverwrite9)),AND(NOT(AS129),AND(AS$4:AS128))),($J129*$G129-LN(1+Jumpoverwrite9*AU$2))/$G129,_xll.qlInterpolationInterpolate(AS$3,$F129,TRUE))</f>
        <v>#NUM!</v>
      </c>
      <c r="AU129" s="107" t="str">
        <f>IF(AND(NOT(AS129),AND(AS$4:AS128)),MIN(EXP((AT129-$J129)*$G129),1),"")</f>
        <v/>
      </c>
      <c r="AW129" s="106" t="b">
        <f>IF(AND(NOT(AS129),AND(AS$4:AS128)),TRUE,AS129)</f>
        <v>0</v>
      </c>
      <c r="AX129" s="102" t="e">
        <f>IF(AND(NOT(ISBLANK(Jumpoverwrite10)),AND(NOT(AW129),AND(AW$4:AW128))),($J129*$G129-LN(1+Jumpoverwrite10*AY$2))/$G129,_xll.qlInterpolationInterpolate(AW$3,$F129,TRUE))</f>
        <v>#NUM!</v>
      </c>
      <c r="AY129" s="107" t="str">
        <f>IF(AND(NOT(AW129),AND(AW$4:AW128)),MIN(EXP((AX129-$J129)*$G129),1),"")</f>
        <v/>
      </c>
      <c r="BA129" s="106" t="b">
        <f>IF(AND(NOT(AW129),AND(AW$4:AW128)),TRUE,AW129)</f>
        <v>0</v>
      </c>
      <c r="BB129" s="102" t="e">
        <f>IF(AND(NOT(ISBLANK(Jumpoverwrite11)),AND(NOT(BA129),AND(BA$4:BA128))),($J129*$G129-LN(1+Jumpoverwrite11*BC$2))/$G129,_xll.qlInterpolationInterpolate(BA$3,$F129,TRUE))</f>
        <v>#NUM!</v>
      </c>
      <c r="BC129" s="107" t="str">
        <f>IF(AND(NOT(BA129),AND(BA$4:BA128)),MIN(EXP((BB129-$J129)*$G129),1),"")</f>
        <v/>
      </c>
      <c r="BE129" s="106" t="b">
        <f>IF(AND(NOT(BA129),AND(BA$4:BA128)),TRUE,BA129)</f>
        <v>0</v>
      </c>
      <c r="BF129" s="102" t="e">
        <f>IF(AND(NOT(ISBLANK(Jumpoverwrite12)),AND(NOT(BE129),AND(BE$4:BE128))),($J129*$G129-LN(1+Jumpoverwrite12*BG$2))/$G129,_xll.qlInterpolationInterpolate(BE$3,$F129,TRUE))</f>
        <v>#NUM!</v>
      </c>
      <c r="BG129" s="107" t="str">
        <f>IF(AND(NOT(BE129),AND(BE$4:BE128)),MIN(EXP((BF129-$J129)*$G129),1),"")</f>
        <v/>
      </c>
      <c r="BI129" s="106" t="b">
        <f t="shared" si="10"/>
        <v>0</v>
      </c>
      <c r="BJ129" s="102" t="e">
        <f>IF(AND(NOT(ISBLANK(jumpoverwrite13)),AND(NOT(BI129),AND(BI$4:BI128))),($J129*$G129-LN(1+jumpoverwrite13*BK$2))/$G129,_xll.qlInterpolationInterpolate(BI$3,$F129,TRUE))</f>
        <v>#NUM!</v>
      </c>
      <c r="BK129" s="107" t="str">
        <f>IF(AND(NOT(BI129),AND(BI$4:BI128)),MIN(EXP((BJ129-$J129)*$G129),1),"")</f>
        <v/>
      </c>
    </row>
    <row r="130" spans="1:63" x14ac:dyDescent="0.2">
      <c r="A130" s="93"/>
      <c r="B130" s="93"/>
      <c r="C130" s="93"/>
      <c r="D130" s="9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tabSelected="1" workbookViewId="0"/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7.140625" style="36" customWidth="1"/>
    <col min="6" max="6" width="10.85546875" style="36" customWidth="1"/>
    <col min="7" max="7" width="7.42578125" style="36" customWidth="1"/>
    <col min="8" max="8" width="2.7109375" style="36" customWidth="1"/>
    <col min="9" max="9" width="11" style="36" bestFit="1" customWidth="1"/>
    <col min="10" max="10" width="2.7109375" style="36" customWidth="1"/>
    <col min="11" max="11" width="24.42578125" style="36" bestFit="1" customWidth="1"/>
    <col min="12" max="12" width="28.5703125" style="36" bestFit="1" customWidth="1"/>
    <col min="13" max="13" width="15.140625" style="36" bestFit="1" customWidth="1"/>
    <col min="14" max="14" width="12" style="36" bestFit="1" customWidth="1"/>
    <col min="15" max="15" width="10.28515625" style="36" bestFit="1" customWidth="1"/>
    <col min="16" max="16" width="10.28515625" style="36" customWidth="1"/>
    <col min="17" max="17" width="9.7109375" style="36" customWidth="1"/>
    <col min="18" max="18" width="2" style="36" customWidth="1"/>
    <col min="19" max="19" width="8" style="36" customWidth="1"/>
    <col min="20" max="22" width="16.42578125" style="36" bestFit="1" customWidth="1"/>
    <col min="23" max="23" width="11" style="36" bestFit="1" customWidth="1"/>
    <col min="24" max="24" width="9.140625" style="36"/>
    <col min="25" max="25" width="7.28515625" style="36" bestFit="1" customWidth="1"/>
    <col min="26" max="26" width="6.42578125" style="36" customWidth="1"/>
    <col min="27" max="16384" width="9.140625" style="36"/>
  </cols>
  <sheetData>
    <row r="1" spans="1:14" x14ac:dyDescent="0.2">
      <c r="A1" s="34"/>
      <c r="B1" s="35"/>
      <c r="C1" s="35"/>
      <c r="D1" s="35"/>
      <c r="E1" s="43"/>
      <c r="F1" s="43"/>
      <c r="I1" s="35"/>
      <c r="J1" s="35"/>
      <c r="K1" s="35"/>
      <c r="L1" s="35"/>
      <c r="M1" s="35"/>
      <c r="N1" s="35"/>
    </row>
    <row r="2" spans="1:14" ht="13.5" x14ac:dyDescent="0.25">
      <c r="A2" s="37"/>
      <c r="B2" s="38"/>
      <c r="C2" s="39"/>
      <c r="D2" s="40"/>
      <c r="E2" s="40"/>
      <c r="F2" s="40"/>
      <c r="I2" s="39"/>
      <c r="J2" s="39"/>
      <c r="K2" s="41" t="s">
        <v>50</v>
      </c>
      <c r="L2" s="42" t="s">
        <v>62</v>
      </c>
      <c r="N2" s="43"/>
    </row>
    <row r="3" spans="1:14" ht="14.25" thickBot="1" x14ac:dyDescent="0.3">
      <c r="A3" s="38"/>
      <c r="B3" s="43"/>
      <c r="C3" s="43"/>
      <c r="D3" s="39"/>
      <c r="E3" s="39"/>
      <c r="F3" s="39"/>
      <c r="I3" s="39"/>
      <c r="J3" s="39"/>
      <c r="K3" s="43"/>
      <c r="L3" s="43"/>
      <c r="M3" s="43"/>
      <c r="N3" s="44">
        <f>_xll.ohTrigger(N5:N6)</f>
        <v>228</v>
      </c>
    </row>
    <row r="4" spans="1:14" ht="23.25" thickBot="1" x14ac:dyDescent="0.3">
      <c r="A4" s="38"/>
      <c r="B4" s="157"/>
      <c r="C4" s="155" t="s">
        <v>86</v>
      </c>
      <c r="D4" s="155" t="s">
        <v>87</v>
      </c>
      <c r="E4" s="169" t="s">
        <v>91</v>
      </c>
      <c r="F4" s="169" t="s">
        <v>92</v>
      </c>
      <c r="G4" s="156" t="s">
        <v>93</v>
      </c>
      <c r="I4" s="158" t="s">
        <v>51</v>
      </c>
      <c r="J4" s="39"/>
      <c r="K4" s="159" t="s">
        <v>88</v>
      </c>
      <c r="L4" s="159"/>
      <c r="M4" s="159" t="s">
        <v>52</v>
      </c>
      <c r="N4" s="159" t="s">
        <v>53</v>
      </c>
    </row>
    <row r="5" spans="1:14" ht="13.5" x14ac:dyDescent="0.25">
      <c r="A5" s="38"/>
      <c r="B5" s="130" t="s">
        <v>73</v>
      </c>
      <c r="C5" s="131">
        <f>JumpDate1</f>
        <v>42004</v>
      </c>
      <c r="D5" s="170">
        <f>JumpValue1</f>
        <v>0.9999824826406053</v>
      </c>
      <c r="E5" s="162">
        <f>JumpSize1</f>
        <v>3.1531523085782998E-3</v>
      </c>
      <c r="F5" s="163"/>
      <c r="G5" s="164">
        <v>8.9999662501155588E-4</v>
      </c>
      <c r="I5" s="132">
        <v>0.99999399174691228</v>
      </c>
      <c r="J5" s="39"/>
      <c r="K5" s="135" t="str">
        <f t="shared" ref="K5:K17" si="0">Currency&amp;$B5&amp;$L$2</f>
        <v>EURJump1_SYNTHON_Quote</v>
      </c>
      <c r="L5" s="135" t="str">
        <f>_xll.qlSimpleQuote(K5,,,TRUE,Trigger)</f>
        <v>EURJump1_SYNTHON_Quote#0000</v>
      </c>
      <c r="M5" s="135">
        <f t="array" ref="M5:M17">QuoteLive</f>
        <v>0.9999824826406053</v>
      </c>
      <c r="N5" s="135">
        <f>_xll.qlSimpleQuoteSetValue($L5,ROUND($M5,7),EvaluationDate)</f>
        <v>0</v>
      </c>
    </row>
    <row r="6" spans="1:14" ht="13.5" x14ac:dyDescent="0.25">
      <c r="A6" s="38"/>
      <c r="B6" s="127" t="s">
        <v>74</v>
      </c>
      <c r="C6" s="126">
        <f>JumpDate2</f>
        <v>42034</v>
      </c>
      <c r="D6" s="160">
        <f>JumpValue2</f>
        <v>0.99999111787408357</v>
      </c>
      <c r="E6" s="165">
        <f>JumpSize2</f>
        <v>1.065859843529491E-3</v>
      </c>
      <c r="F6" s="166"/>
      <c r="G6" s="152">
        <v>0</v>
      </c>
      <c r="I6" s="133">
        <v>1</v>
      </c>
      <c r="J6" s="39"/>
      <c r="K6" s="135" t="str">
        <f t="shared" si="0"/>
        <v>EURJump2_SYNTHON_Quote</v>
      </c>
      <c r="L6" s="135" t="str">
        <f>_xll.qlSimpleQuote(K6,,,TRUE,Trigger)</f>
        <v>EURJump2_SYNTHON_Quote#0000</v>
      </c>
      <c r="M6" s="135">
        <v>0.99999111787408357</v>
      </c>
      <c r="N6" s="135">
        <f>_xll.qlSimpleQuoteSetValue($L6,ROUND($M6,7),EvaluationDate)</f>
        <v>0</v>
      </c>
    </row>
    <row r="7" spans="1:14" ht="12.75" customHeight="1" x14ac:dyDescent="0.25">
      <c r="A7" s="38"/>
      <c r="B7" s="127" t="s">
        <v>75</v>
      </c>
      <c r="C7" s="126">
        <f>JumpDate3</f>
        <v>42062</v>
      </c>
      <c r="D7" s="160">
        <f>JumpValue3</f>
        <v>0.99997284750112314</v>
      </c>
      <c r="E7" s="165">
        <f>JumpSize3</f>
        <v>3.258344101515548E-3</v>
      </c>
      <c r="F7" s="166"/>
      <c r="G7" s="152">
        <v>2.1999798335708806E-3</v>
      </c>
      <c r="I7" s="133">
        <v>0.99999685161729968</v>
      </c>
      <c r="K7" s="135" t="str">
        <f t="shared" si="0"/>
        <v>EURJump3_SYNTHON_Quote</v>
      </c>
      <c r="L7" s="135" t="str">
        <f>_xll.qlSimpleQuote(K7,,,TRUE,Trigger)</f>
        <v>EURJump3_SYNTHON_Quote#0000</v>
      </c>
      <c r="M7" s="135">
        <v>0.99997284750112314</v>
      </c>
      <c r="N7" s="135">
        <f>_xll.qlSimpleQuoteSetValue($L7,ROUND($M7,7),EvaluationDate)</f>
        <v>0</v>
      </c>
    </row>
    <row r="8" spans="1:14" ht="13.5" x14ac:dyDescent="0.25">
      <c r="A8" s="38"/>
      <c r="B8" s="127" t="s">
        <v>76</v>
      </c>
      <c r="C8" s="126">
        <f>JumpDate4</f>
        <v>42094</v>
      </c>
      <c r="D8" s="160">
        <f>JumpValue4</f>
        <v>1</v>
      </c>
      <c r="E8" s="165">
        <f>JumpSize4</f>
        <v>0</v>
      </c>
      <c r="F8" s="166"/>
      <c r="G8" s="152">
        <v>2.3999760003043527E-3</v>
      </c>
      <c r="I8" s="133">
        <v>0.99999237575302491</v>
      </c>
      <c r="K8" s="135" t="str">
        <f t="shared" si="0"/>
        <v>EURJump4_SYNTHON_Quote</v>
      </c>
      <c r="L8" s="135" t="str">
        <f>_xll.qlSimpleQuote(K8,,,TRUE,Trigger)</f>
        <v>EURJump4_SYNTHON_Quote#0000</v>
      </c>
      <c r="M8" s="135">
        <v>1</v>
      </c>
      <c r="N8" s="135">
        <f>_xll.qlSimpleQuoteSetValue($L8,ROUND($M8,7),EvaluationDate)</f>
        <v>0</v>
      </c>
    </row>
    <row r="9" spans="1:14" ht="13.5" x14ac:dyDescent="0.25">
      <c r="A9" s="38"/>
      <c r="B9" s="127" t="s">
        <v>77</v>
      </c>
      <c r="C9" s="126">
        <f>JumpDate5</f>
        <v>42124</v>
      </c>
      <c r="D9" s="160">
        <f>JumpValue5</f>
        <v>1</v>
      </c>
      <c r="E9" s="165">
        <f>JumpSize5</f>
        <v>0</v>
      </c>
      <c r="F9" s="166"/>
      <c r="G9" s="152">
        <v>2.9999875000785376E-3</v>
      </c>
      <c r="I9" s="133">
        <v>0.99996824223590031</v>
      </c>
      <c r="K9" s="135" t="str">
        <f t="shared" si="0"/>
        <v>EURJump5_SYNTHON_Quote</v>
      </c>
      <c r="L9" s="135" t="str">
        <f>_xll.qlSimpleQuote(K9,,,TRUE,Trigger)</f>
        <v>EURJump5_SYNTHON_Quote#0000</v>
      </c>
      <c r="M9" s="135">
        <v>1</v>
      </c>
      <c r="N9" s="135">
        <f>_xll.qlSimpleQuoteSetValue($L9,ROUND($M9,7),EvaluationDate)</f>
        <v>0</v>
      </c>
    </row>
    <row r="10" spans="1:14" ht="13.5" x14ac:dyDescent="0.25">
      <c r="A10" s="38"/>
      <c r="B10" s="127" t="s">
        <v>78</v>
      </c>
      <c r="C10" s="126">
        <f>JumpDate6</f>
        <v>42153</v>
      </c>
      <c r="D10" s="160">
        <f>JumpValue6</f>
        <v>1</v>
      </c>
      <c r="E10" s="165">
        <f>JumpSize6</f>
        <v>0</v>
      </c>
      <c r="F10" s="166"/>
      <c r="G10" s="152">
        <v>0</v>
      </c>
      <c r="I10" s="133">
        <v>0.99997651632635709</v>
      </c>
      <c r="K10" s="135" t="str">
        <f t="shared" si="0"/>
        <v>EURJump6_SYNTHON_Quote</v>
      </c>
      <c r="L10" s="135" t="str">
        <f>_xll.qlSimpleQuote(K10,,,TRUE,Trigger)</f>
        <v>EURJump6_SYNTHON_Quote#0000</v>
      </c>
      <c r="M10" s="135">
        <v>1</v>
      </c>
      <c r="N10" s="135">
        <f>_xll.qlSimpleQuoteSetValue($L10,ROUND($M10,7),EvaluationDate)</f>
        <v>0</v>
      </c>
    </row>
    <row r="11" spans="1:14" ht="13.5" x14ac:dyDescent="0.25">
      <c r="A11" s="38"/>
      <c r="B11" s="127" t="s">
        <v>79</v>
      </c>
      <c r="C11" s="126">
        <f>JumpDate7</f>
        <v>42185</v>
      </c>
      <c r="D11" s="160">
        <f>JumpValue7</f>
        <v>1</v>
      </c>
      <c r="E11" s="165">
        <f>JumpSize7</f>
        <v>0</v>
      </c>
      <c r="F11" s="166"/>
      <c r="G11" s="152">
        <v>6.9577199429309239E-4</v>
      </c>
      <c r="I11" s="133">
        <v>0.99998988369315134</v>
      </c>
      <c r="K11" s="135" t="str">
        <f t="shared" si="0"/>
        <v>EURJump7_SYNTHON_Quote</v>
      </c>
      <c r="L11" s="135" t="str">
        <f>_xll.qlSimpleQuote(K11,,,TRUE,Trigger)</f>
        <v>EURJump7_SYNTHON_Quote#0000</v>
      </c>
      <c r="M11" s="135">
        <v>1</v>
      </c>
      <c r="N11" s="135">
        <f>_xll.qlSimpleQuoteSetValue($L11,ROUND($M11,7),EvaluationDate)</f>
        <v>0</v>
      </c>
    </row>
    <row r="12" spans="1:14" ht="13.5" x14ac:dyDescent="0.25">
      <c r="A12" s="38"/>
      <c r="B12" s="127" t="s">
        <v>80</v>
      </c>
      <c r="C12" s="126">
        <f>JumpDate8</f>
        <v>42216</v>
      </c>
      <c r="D12" s="160">
        <f>JumpValue8</f>
        <v>1</v>
      </c>
      <c r="E12" s="165">
        <f>JumpSize8</f>
        <v>0</v>
      </c>
      <c r="F12" s="166"/>
      <c r="G12" s="152">
        <v>0</v>
      </c>
      <c r="I12" s="133">
        <v>0.99999226871935276</v>
      </c>
      <c r="K12" s="135" t="str">
        <f t="shared" si="0"/>
        <v>EURJump8_SYNTHON_Quote</v>
      </c>
      <c r="L12" s="135" t="str">
        <f>_xll.qlSimpleQuote(K12,,,TRUE,Trigger)</f>
        <v>EURJump8_SYNTHON_Quote#0000</v>
      </c>
      <c r="M12" s="135">
        <v>1</v>
      </c>
      <c r="N12" s="135">
        <f>_xll.qlSimpleQuoteSetValue($L12,ROUND($M12,7),EvaluationDate)</f>
        <v>0</v>
      </c>
    </row>
    <row r="13" spans="1:14" ht="13.5" x14ac:dyDescent="0.25">
      <c r="A13" s="38"/>
      <c r="B13" s="127" t="s">
        <v>81</v>
      </c>
      <c r="C13" s="126">
        <f>JumpDate9</f>
        <v>42247</v>
      </c>
      <c r="D13" s="160">
        <f>JumpValue9</f>
        <v>1</v>
      </c>
      <c r="E13" s="165">
        <f>JumpSize9</f>
        <v>0</v>
      </c>
      <c r="F13" s="166"/>
      <c r="G13" s="152">
        <v>0</v>
      </c>
      <c r="I13" s="133">
        <v>0.99999360896660505</v>
      </c>
      <c r="K13" s="135" t="str">
        <f t="shared" si="0"/>
        <v>EURJump9_SYNTHON_Quote</v>
      </c>
      <c r="L13" s="135" t="str">
        <f>_xll.qlSimpleQuote(K13,,,TRUE,Trigger)</f>
        <v>EURJump9_SYNTHON_Quote#0000</v>
      </c>
      <c r="M13" s="135">
        <v>1</v>
      </c>
      <c r="N13" s="135">
        <f>_xll.qlSimpleQuoteSetValue($L13,ROUND($M13,7),EvaluationDate)</f>
        <v>0</v>
      </c>
    </row>
    <row r="14" spans="1:14" ht="13.5" x14ac:dyDescent="0.25">
      <c r="A14" s="38"/>
      <c r="B14" s="127" t="s">
        <v>82</v>
      </c>
      <c r="C14" s="126">
        <f>JumpDate10</f>
        <v>42277</v>
      </c>
      <c r="D14" s="160">
        <f>JumpValue10</f>
        <v>1</v>
      </c>
      <c r="E14" s="165">
        <f>JumpSize10</f>
        <v>0</v>
      </c>
      <c r="F14" s="166"/>
      <c r="G14" s="152">
        <v>0</v>
      </c>
      <c r="I14" s="133">
        <v>0.99999659453552103</v>
      </c>
      <c r="K14" s="135" t="str">
        <f t="shared" si="0"/>
        <v>EURJump10_SYNTHON_Quote</v>
      </c>
      <c r="L14" s="135" t="str">
        <f>_xll.qlSimpleQuote(K14,,,TRUE,Trigger)</f>
        <v>EURJump10_SYNTHON_Quote#0000</v>
      </c>
      <c r="M14" s="135">
        <v>1</v>
      </c>
      <c r="N14" s="135">
        <f>_xll.qlSimpleQuoteSetValue($L14,ROUND($M14,7),EvaluationDate)</f>
        <v>0</v>
      </c>
    </row>
    <row r="15" spans="1:14" ht="13.5" x14ac:dyDescent="0.25">
      <c r="A15" s="38"/>
      <c r="B15" s="127" t="s">
        <v>83</v>
      </c>
      <c r="C15" s="126">
        <f>JumpDate11</f>
        <v>42307</v>
      </c>
      <c r="D15" s="160">
        <f>JumpValue11</f>
        <v>1</v>
      </c>
      <c r="E15" s="165">
        <f>JumpSize11</f>
        <v>0</v>
      </c>
      <c r="F15" s="166"/>
      <c r="G15" s="152">
        <v>2.3894348150548523E-3</v>
      </c>
      <c r="I15" s="133">
        <v>0.99999880458778456</v>
      </c>
      <c r="K15" s="135" t="str">
        <f t="shared" si="0"/>
        <v>EURJump11_SYNTHON_Quote</v>
      </c>
      <c r="L15" s="135" t="str">
        <f>_xll.qlSimpleQuote(K15,,,TRUE,Trigger)</f>
        <v>EURJump11_SYNTHON_Quote#0000</v>
      </c>
      <c r="M15" s="135">
        <v>1</v>
      </c>
      <c r="N15" s="135">
        <f>_xll.qlSimpleQuoteSetValue($L15,ROUND($M15,7),EvaluationDate)</f>
        <v>0</v>
      </c>
    </row>
    <row r="16" spans="1:14" ht="13.5" x14ac:dyDescent="0.25">
      <c r="A16" s="38"/>
      <c r="B16" s="127" t="s">
        <v>84</v>
      </c>
      <c r="C16" s="126">
        <f>JumpDate12</f>
        <v>42338</v>
      </c>
      <c r="D16" s="160">
        <f>JumpValue12</f>
        <v>0.99999578969461889</v>
      </c>
      <c r="E16" s="165">
        <f>JumpSize12</f>
        <v>1.5157131280107681E-3</v>
      </c>
      <c r="F16" s="166"/>
      <c r="G16" s="152">
        <v>7.832690093979688E-4</v>
      </c>
      <c r="I16" s="133">
        <v>1</v>
      </c>
      <c r="K16" s="135" t="str">
        <f t="shared" si="0"/>
        <v>EURJump12_SYNTHON_Quote</v>
      </c>
      <c r="L16" s="135" t="str">
        <f>_xll.qlSimpleQuote(K16,,,TRUE,Trigger)</f>
        <v>EURJump12_SYNTHON_Quote#0000</v>
      </c>
      <c r="M16" s="135">
        <v>0.99999578969461889</v>
      </c>
      <c r="N16" s="135">
        <f>_xll.qlSimpleQuoteSetValue($L16,ROUND($M16,7),EvaluationDate)</f>
        <v>-1.4000000000402579E-6</v>
      </c>
    </row>
    <row r="17" spans="1:14" ht="14.25" thickBot="1" x14ac:dyDescent="0.3">
      <c r="A17" s="38"/>
      <c r="B17" s="128" t="s">
        <v>85</v>
      </c>
      <c r="C17" s="129">
        <f>JumpDate13</f>
        <v>42369</v>
      </c>
      <c r="D17" s="161">
        <f>JumpValue13</f>
        <v>0.99997166725762687</v>
      </c>
      <c r="E17" s="167">
        <f>JumpSize13</f>
        <v>2.5499829377568493E-3</v>
      </c>
      <c r="F17" s="168"/>
      <c r="G17" s="153">
        <v>5.0000000000000001E-3</v>
      </c>
      <c r="I17" s="134">
        <v>0.99996612432397214</v>
      </c>
      <c r="K17" s="136" t="str">
        <f t="shared" si="0"/>
        <v>EURJump13_SYNTHON_Quote</v>
      </c>
      <c r="L17" s="136" t="str">
        <f>_xll.qlSimpleQuote(K17,,,TRUE,Trigger)</f>
        <v>EURJump13_SYNTHON_Quote#0000</v>
      </c>
      <c r="M17" s="136">
        <v>0.99997166725762687</v>
      </c>
      <c r="N17" s="136">
        <f>_xll.qlSimpleQuoteSetValue($L17,ROUND($M17,7),EvaluationDate)</f>
        <v>2.7300000000063385E-5</v>
      </c>
    </row>
    <row r="18" spans="1:14" ht="13.5" x14ac:dyDescent="0.25">
      <c r="A18" s="38"/>
      <c r="C18" s="43"/>
    </row>
    <row r="19" spans="1:14" ht="13.5" x14ac:dyDescent="0.25">
      <c r="A19" s="38"/>
      <c r="C19" s="43"/>
    </row>
    <row r="20" spans="1:14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79</vt:i4>
      </vt:variant>
    </vt:vector>
  </HeadingPairs>
  <TitlesOfParts>
    <vt:vector size="83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2014-12-09T11:46:19Z</dcterms:modified>
</cp:coreProperties>
</file>