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0185" yWindow="-15" windowWidth="10200" windowHeight="8085" activeTab="2"/>
  </bookViews>
  <sheets>
    <sheet name="General Settings" sheetId="6" r:id="rId1"/>
    <sheet name="RateHelpers" sheetId="4" r:id="rId2"/>
    <sheet name="Selected" sheetId="5" r:id="rId3"/>
    <sheet name="Deposits" sheetId="7" r:id="rId4"/>
    <sheet name="Futures" sheetId="11" r:id="rId5"/>
    <sheet name="Swaps" sheetId="13" r:id="rId6"/>
  </sheets>
  <externalReferences>
    <externalReference r:id="rId7"/>
  </externalReferences>
  <definedNames>
    <definedName name="Accuracy">'General Settings'!$D$19</definedName>
    <definedName name="BondBasisDayCounter">'General Settings'!$J$15</definedName>
    <definedName name="Calendar">'General Settings'!$D$18</definedName>
    <definedName name="Currency">'General Settings'!$D$4</definedName>
    <definedName name="DepoInclusionCriteria">Selected!$B$5</definedName>
    <definedName name="Discounting">'General Settings'!$J$13</definedName>
    <definedName name="Discounting2">'General Settings'!$J$14</definedName>
    <definedName name="DiscountingCurve" localSheetId="5">Swaps!$K$1</definedName>
    <definedName name="FamilyName">'General Settings'!$J$11</definedName>
    <definedName name="FileOverwrite">'General Settings'!$J$6</definedName>
    <definedName name="FrontFuturesRollingDays">Selected!$B$4</definedName>
    <definedName name="IborType">'General Settings'!$D$7</definedName>
    <definedName name="IndexTenor">'General Settings'!$D$6</definedName>
    <definedName name="InterpolatorID">'General Settings'!$D$21</definedName>
    <definedName name="MinDistance">RateHelpers!$H$2:$H$99</definedName>
    <definedName name="MoneyMarketDayCounter">'General Settings'!$J$16</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Settings'!$J$12</definedName>
    <definedName name="RateHelperPrefix">'General Settings'!$D$9</definedName>
    <definedName name="RateHelpers">RateHelpers!$B$2:$B$99</definedName>
    <definedName name="RateHelpersIncluded">RateHelpers!$F$2:$F$99</definedName>
    <definedName name="RateHelpersPriority">RateHelpers!$G$2:$G$99</definedName>
    <definedName name="SerializationPath">'General Settings'!$J$5</definedName>
    <definedName name="Serialize">'General Settings'!$J$4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B25" i="7" l="1"/>
  <c r="C26" i="6" l="1"/>
  <c r="D21" i="7" l="1"/>
  <c r="C25" i="7"/>
  <c r="A24" i="7"/>
  <c r="B21" i="7"/>
  <c r="D4" i="7" l="1"/>
  <c r="D5" i="7"/>
  <c r="D6" i="7"/>
  <c r="D7" i="7"/>
  <c r="D8" i="7"/>
  <c r="D9" i="7"/>
  <c r="D10" i="7"/>
  <c r="D11" i="7"/>
  <c r="D12" i="7"/>
  <c r="D13" i="7"/>
  <c r="D14" i="7"/>
  <c r="D15" i="7"/>
  <c r="D16" i="7"/>
  <c r="D17" i="7"/>
  <c r="D18" i="7"/>
  <c r="D19" i="7"/>
  <c r="D20" i="7"/>
  <c r="C9" i="7"/>
  <c r="C10" i="7"/>
  <c r="C11" i="7"/>
  <c r="C14" i="7"/>
  <c r="C17" i="7"/>
  <c r="C20" i="7"/>
  <c r="C6" i="7"/>
  <c r="C7" i="7"/>
  <c r="D1" i="7"/>
  <c r="E21" i="7"/>
  <c r="E5" i="7"/>
  <c r="E14" i="7"/>
  <c r="A25" i="7"/>
  <c r="D3" i="11" a="1"/>
  <c r="C12" i="7"/>
  <c r="E17" i="7"/>
  <c r="C13" i="7"/>
  <c r="E10" i="7"/>
  <c r="C8" i="7"/>
  <c r="K3" i="13"/>
  <c r="C15" i="7"/>
  <c r="E9" i="7"/>
  <c r="C16" i="7"/>
  <c r="E15" i="7"/>
  <c r="E4" i="7"/>
  <c r="E11" i="7"/>
  <c r="C18" i="7"/>
  <c r="E6" i="7"/>
  <c r="E7" i="7"/>
  <c r="C19" i="7"/>
  <c r="E19" i="7" s="1"/>
  <c r="F5" i="7"/>
  <c r="F21" i="7"/>
  <c r="D25" i="7"/>
  <c r="B20" i="4" l="1"/>
  <c r="B16" i="4"/>
  <c r="B8" i="4"/>
  <c r="B18" i="4"/>
  <c r="B14" i="4"/>
  <c r="B10" i="4"/>
  <c r="B6" i="4"/>
  <c r="B13" i="4"/>
  <c r="B9" i="4"/>
  <c r="B5" i="4"/>
  <c r="B3" i="4"/>
  <c r="B4" i="4"/>
  <c r="D10" i="11"/>
  <c r="D18" i="11"/>
  <c r="D26" i="11"/>
  <c r="D34" i="11"/>
  <c r="D42" i="11"/>
  <c r="D3" i="11"/>
  <c r="D11" i="11"/>
  <c r="D19" i="11"/>
  <c r="D27" i="11"/>
  <c r="D35" i="11"/>
  <c r="D43" i="11"/>
  <c r="D4" i="11"/>
  <c r="D12" i="11"/>
  <c r="D20" i="11"/>
  <c r="D28" i="11"/>
  <c r="D36" i="11"/>
  <c r="D44" i="11"/>
  <c r="D5" i="11"/>
  <c r="D13" i="11"/>
  <c r="D21" i="11"/>
  <c r="D29" i="11"/>
  <c r="D37" i="11"/>
  <c r="D6" i="11"/>
  <c r="D14" i="11"/>
  <c r="D22" i="11"/>
  <c r="D30" i="11"/>
  <c r="D38" i="11"/>
  <c r="D7" i="11"/>
  <c r="D15" i="11"/>
  <c r="D23" i="11"/>
  <c r="D31" i="11"/>
  <c r="D39" i="11"/>
  <c r="D8" i="11"/>
  <c r="D16" i="11"/>
  <c r="D24" i="11"/>
  <c r="D32" i="11"/>
  <c r="D40" i="11"/>
  <c r="D9" i="11"/>
  <c r="D17" i="11"/>
  <c r="D25" i="11"/>
  <c r="D33" i="11"/>
  <c r="D41" i="11"/>
  <c r="E18" i="7"/>
  <c r="C13" i="4"/>
  <c r="J5" i="4"/>
  <c r="D3" i="4"/>
  <c r="D4" i="4"/>
  <c r="D10" i="4"/>
  <c r="I16" i="4"/>
  <c r="F4" i="7"/>
  <c r="E16" i="7"/>
  <c r="I13" i="4"/>
  <c r="C18" i="4"/>
  <c r="C14" i="4"/>
  <c r="C10" i="4"/>
  <c r="C6" i="4"/>
  <c r="E12" i="7"/>
  <c r="D13" i="4"/>
  <c r="E13" i="7"/>
  <c r="J18" i="4"/>
  <c r="J14" i="4"/>
  <c r="J10" i="4"/>
  <c r="J6" i="4"/>
  <c r="D20" i="4"/>
  <c r="I20" i="4"/>
  <c r="J20" i="4"/>
  <c r="C20" i="4"/>
  <c r="J13" i="4"/>
  <c r="I9" i="4"/>
  <c r="I18" i="4"/>
  <c r="I14" i="4"/>
  <c r="I6" i="4"/>
  <c r="E8" i="7"/>
  <c r="C8" i="4"/>
  <c r="D9" i="4"/>
  <c r="D18" i="4"/>
  <c r="D14" i="4"/>
  <c r="D6" i="4"/>
  <c r="D8" i="4"/>
  <c r="C9" i="4"/>
  <c r="C5" i="4"/>
  <c r="C3" i="4"/>
  <c r="C4" i="4"/>
  <c r="C16" i="4"/>
  <c r="J8" i="4"/>
  <c r="J9" i="4"/>
  <c r="I5" i="4"/>
  <c r="J3" i="4"/>
  <c r="J4" i="4"/>
  <c r="D16" i="4"/>
  <c r="I8" i="4"/>
  <c r="D5" i="4"/>
  <c r="I3" i="4"/>
  <c r="I4" i="4"/>
  <c r="I10" i="4"/>
  <c r="J16" i="4"/>
  <c r="F20" i="4" l="1"/>
  <c r="B11" i="4"/>
  <c r="B17" i="4"/>
  <c r="B12" i="4"/>
  <c r="B15" i="4"/>
  <c r="B7" i="4"/>
  <c r="J13" i="6"/>
  <c r="J14" i="6"/>
  <c r="D12" i="4"/>
  <c r="D7" i="4"/>
  <c r="D11" i="4"/>
  <c r="I11" i="4"/>
  <c r="J11" i="4"/>
  <c r="C11" i="4"/>
  <c r="I12" i="4"/>
  <c r="I7" i="4"/>
  <c r="C17" i="4"/>
  <c r="D17" i="4"/>
  <c r="I17" i="4"/>
  <c r="J17" i="4"/>
  <c r="J12" i="4"/>
  <c r="J7" i="4"/>
  <c r="C12" i="4"/>
  <c r="C7" i="4"/>
  <c r="D15" i="4"/>
  <c r="I15" i="4"/>
  <c r="J15" i="4"/>
  <c r="C15" i="4"/>
  <c r="I1" i="13" l="1"/>
  <c r="K1" i="13"/>
  <c r="H5" i="13"/>
  <c r="G1" i="11"/>
  <c r="H1" i="11" s="1"/>
  <c r="E3" i="1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E1" i="7"/>
  <c r="D3" i="7"/>
  <c r="E20" i="7"/>
  <c r="E3" i="7"/>
  <c r="B19" i="4" l="1"/>
  <c r="B2" i="4"/>
  <c r="H16" i="13"/>
  <c r="H15" i="13"/>
  <c r="F32" i="13"/>
  <c r="H20" i="13"/>
  <c r="F27" i="13"/>
  <c r="F10" i="13"/>
  <c r="H26" i="13"/>
  <c r="F12" i="13"/>
  <c r="F7" i="13"/>
  <c r="J40" i="13"/>
  <c r="J37" i="13"/>
  <c r="F22" i="13"/>
  <c r="H17" i="13"/>
  <c r="F6" i="13"/>
  <c r="H25" i="13"/>
  <c r="F14" i="13"/>
  <c r="F9" i="13"/>
  <c r="J1" i="13"/>
  <c r="F24" i="13"/>
  <c r="F19" i="13"/>
  <c r="F8" i="13"/>
  <c r="F29" i="13"/>
  <c r="H18" i="13"/>
  <c r="F5" i="13"/>
  <c r="E2" i="7"/>
  <c r="C19" i="4"/>
  <c r="I19" i="4"/>
  <c r="J19" i="4"/>
  <c r="D19" i="4"/>
  <c r="C2" i="4"/>
  <c r="J21" i="13" l="1"/>
  <c r="J15" i="13"/>
  <c r="F20" i="13"/>
  <c r="F26" i="13"/>
  <c r="J5" i="13"/>
  <c r="H19" i="13"/>
  <c r="J27" i="13"/>
  <c r="J28" i="13"/>
  <c r="H27" i="13"/>
  <c r="J32" i="13"/>
  <c r="H9" i="13"/>
  <c r="J19" i="13"/>
  <c r="H10" i="13"/>
  <c r="J16" i="13"/>
  <c r="H12" i="13"/>
  <c r="H32" i="13"/>
  <c r="F25" i="13"/>
  <c r="J25" i="13"/>
  <c r="F40" i="13"/>
  <c r="H29" i="13"/>
  <c r="H24" i="13"/>
  <c r="J33" i="13"/>
  <c r="H6" i="13"/>
  <c r="H14" i="13"/>
  <c r="J24" i="13"/>
  <c r="H7" i="13"/>
  <c r="F16" i="13"/>
  <c r="H40" i="13"/>
  <c r="F15" i="13"/>
  <c r="J10" i="13"/>
  <c r="J13" i="13"/>
  <c r="H36" i="13"/>
  <c r="F36" i="13"/>
  <c r="J36" i="13"/>
  <c r="J11" i="13"/>
  <c r="J9" i="13"/>
  <c r="H11" i="13"/>
  <c r="H8" i="13"/>
  <c r="H28" i="13"/>
  <c r="F11" i="13"/>
  <c r="H13" i="13"/>
  <c r="H21" i="13"/>
  <c r="F18" i="13"/>
  <c r="J6" i="13"/>
  <c r="J7" i="13"/>
  <c r="H37" i="13"/>
  <c r="F13" i="13"/>
  <c r="F21" i="13"/>
  <c r="J26" i="13"/>
  <c r="F33" i="13"/>
  <c r="F37" i="13"/>
  <c r="J12" i="13"/>
  <c r="H23" i="13"/>
  <c r="F23" i="13"/>
  <c r="J38" i="13"/>
  <c r="F17" i="13"/>
  <c r="J18" i="13"/>
  <c r="J29" i="13"/>
  <c r="H33" i="13"/>
  <c r="J23" i="13"/>
  <c r="J17" i="13"/>
  <c r="F28" i="13"/>
  <c r="H38" i="13"/>
  <c r="H22" i="13"/>
  <c r="J41" i="13"/>
  <c r="H41" i="13"/>
  <c r="F38" i="13"/>
  <c r="F41" i="13"/>
  <c r="F30" i="13"/>
  <c r="H30" i="13"/>
  <c r="J30" i="13"/>
  <c r="F31" i="13"/>
  <c r="H31" i="13"/>
  <c r="J31" i="13"/>
  <c r="F34" i="13"/>
  <c r="H34" i="13"/>
  <c r="J34" i="13"/>
  <c r="F35" i="13"/>
  <c r="H35" i="13"/>
  <c r="J35" i="13"/>
  <c r="J8" i="13"/>
  <c r="J14" i="13"/>
  <c r="J22" i="13"/>
  <c r="F39" i="13"/>
  <c r="H39" i="13"/>
  <c r="J39" i="13"/>
  <c r="J20" i="13"/>
  <c r="F22" i="11"/>
  <c r="G22" i="11"/>
  <c r="F41" i="11"/>
  <c r="G41" i="11"/>
  <c r="F5" i="11"/>
  <c r="G5" i="11"/>
  <c r="F16" i="11"/>
  <c r="G16" i="11"/>
  <c r="F26" i="11"/>
  <c r="G26" i="11"/>
  <c r="G19" i="11"/>
  <c r="F19" i="11"/>
  <c r="F12" i="11"/>
  <c r="G12" i="11"/>
  <c r="F6" i="11"/>
  <c r="G6" i="11"/>
  <c r="F37" i="11"/>
  <c r="G37" i="11"/>
  <c r="F14" i="11"/>
  <c r="G14" i="11"/>
  <c r="F18" i="11"/>
  <c r="G18" i="11"/>
  <c r="F11" i="11"/>
  <c r="G11" i="11"/>
  <c r="F4" i="11"/>
  <c r="G4" i="11"/>
  <c r="G7" i="11"/>
  <c r="F7" i="11"/>
  <c r="F10" i="11"/>
  <c r="G10" i="11"/>
  <c r="F3" i="11"/>
  <c r="G3" i="11"/>
  <c r="F40" i="11"/>
  <c r="G40" i="11"/>
  <c r="F9" i="11"/>
  <c r="G9" i="11"/>
  <c r="G32" i="11"/>
  <c r="F32" i="11"/>
  <c r="F38" i="11"/>
  <c r="G38" i="11"/>
  <c r="F44" i="11"/>
  <c r="G44" i="11"/>
  <c r="F30" i="11"/>
  <c r="G30" i="11"/>
  <c r="F13" i="11"/>
  <c r="G13" i="11"/>
  <c r="G25" i="11"/>
  <c r="F25" i="11"/>
  <c r="F43" i="11"/>
  <c r="G43" i="11"/>
  <c r="F36" i="11"/>
  <c r="G36" i="11"/>
  <c r="F29" i="11"/>
  <c r="G29" i="11"/>
  <c r="F17" i="11"/>
  <c r="G17" i="11"/>
  <c r="F8" i="11"/>
  <c r="G8" i="11"/>
  <c r="G23" i="11"/>
  <c r="F23" i="11"/>
  <c r="F33" i="11"/>
  <c r="G33" i="11"/>
  <c r="G42" i="11"/>
  <c r="F42" i="11"/>
  <c r="F35" i="11"/>
  <c r="G35" i="11"/>
  <c r="F28" i="11"/>
  <c r="G28" i="11"/>
  <c r="F24" i="11"/>
  <c r="G24" i="11"/>
  <c r="G39" i="11"/>
  <c r="F39" i="11"/>
  <c r="G15" i="11"/>
  <c r="F15" i="11"/>
  <c r="F21" i="11"/>
  <c r="G21" i="11"/>
  <c r="G31" i="11"/>
  <c r="F31" i="11"/>
  <c r="F34" i="11"/>
  <c r="G34" i="11"/>
  <c r="F27" i="11"/>
  <c r="G27" i="11"/>
  <c r="F20" i="11"/>
  <c r="G20" i="11"/>
  <c r="D6" i="6"/>
  <c r="H2" i="11"/>
  <c r="K38" i="13"/>
  <c r="K30" i="13"/>
  <c r="H4" i="11"/>
  <c r="H42" i="11"/>
  <c r="K35" i="13"/>
  <c r="H16" i="11"/>
  <c r="K15" i="13"/>
  <c r="K18" i="13"/>
  <c r="K40" i="13"/>
  <c r="K23" i="13"/>
  <c r="K29" i="13"/>
  <c r="H17" i="11"/>
  <c r="K8" i="13"/>
  <c r="K5" i="13"/>
  <c r="H38" i="11"/>
  <c r="K17" i="13"/>
  <c r="K9" i="13"/>
  <c r="H44" i="11"/>
  <c r="K12" i="13"/>
  <c r="H9" i="11"/>
  <c r="F12" i="7"/>
  <c r="H33" i="11"/>
  <c r="H11" i="11"/>
  <c r="H40" i="11"/>
  <c r="H21" i="11"/>
  <c r="H34" i="11"/>
  <c r="H37" i="11"/>
  <c r="K28" i="13"/>
  <c r="H31" i="11"/>
  <c r="H14" i="11"/>
  <c r="K32" i="13"/>
  <c r="K10" i="13"/>
  <c r="H24" i="11"/>
  <c r="K22" i="13"/>
  <c r="K27" i="13"/>
  <c r="F14" i="7"/>
  <c r="F17" i="7"/>
  <c r="H12" i="11"/>
  <c r="K25" i="13"/>
  <c r="F13" i="7"/>
  <c r="K33" i="13"/>
  <c r="K26" i="13"/>
  <c r="H28" i="11"/>
  <c r="H29" i="11"/>
  <c r="K13" i="13"/>
  <c r="H32" i="11"/>
  <c r="H6" i="11"/>
  <c r="F3" i="7"/>
  <c r="H26" i="11"/>
  <c r="H39" i="11"/>
  <c r="H30" i="11"/>
  <c r="I30" i="11" s="1"/>
  <c r="K39" i="13"/>
  <c r="K31" i="13"/>
  <c r="H20" i="11"/>
  <c r="H19" i="11"/>
  <c r="K20" i="13"/>
  <c r="K6" i="13"/>
  <c r="H25" i="11"/>
  <c r="K7" i="13"/>
  <c r="K24" i="13"/>
  <c r="K19" i="13"/>
  <c r="H22" i="11"/>
  <c r="H35" i="11"/>
  <c r="H5" i="11"/>
  <c r="K21" i="13"/>
  <c r="H23" i="11"/>
  <c r="H43" i="11"/>
  <c r="K41" i="13"/>
  <c r="H15" i="11"/>
  <c r="K11" i="13"/>
  <c r="F20" i="7"/>
  <c r="H13" i="11"/>
  <c r="H3" i="11"/>
  <c r="K34" i="13"/>
  <c r="H8" i="11"/>
  <c r="F2" i="7"/>
  <c r="F10" i="7"/>
  <c r="K16" i="13"/>
  <c r="H10" i="11"/>
  <c r="H41" i="11"/>
  <c r="F11" i="7"/>
  <c r="K14" i="13"/>
  <c r="H36" i="11"/>
  <c r="K36" i="13"/>
  <c r="B1" i="6"/>
  <c r="H18" i="11"/>
  <c r="H27" i="11"/>
  <c r="H7" i="11"/>
  <c r="K37" i="13"/>
  <c r="B93" i="4" l="1"/>
  <c r="B86" i="4"/>
  <c r="B88" i="4"/>
  <c r="B96" i="4"/>
  <c r="B71" i="4"/>
  <c r="B85" i="4"/>
  <c r="B97" i="4"/>
  <c r="B68" i="4"/>
  <c r="B91" i="4"/>
  <c r="B74" i="4"/>
  <c r="B65" i="4"/>
  <c r="B63" i="4"/>
  <c r="B92" i="4"/>
  <c r="B70" i="4"/>
  <c r="B64" i="4"/>
  <c r="B67" i="4"/>
  <c r="B77" i="4"/>
  <c r="B78" i="4"/>
  <c r="B81" i="4"/>
  <c r="B80" i="4"/>
  <c r="B95" i="4"/>
  <c r="B69" i="4"/>
  <c r="B98" i="4"/>
  <c r="B75" i="4"/>
  <c r="B72" i="4"/>
  <c r="B89" i="4"/>
  <c r="B87" i="4"/>
  <c r="B94" i="4"/>
  <c r="B83" i="4"/>
  <c r="B90" i="4"/>
  <c r="B73" i="4"/>
  <c r="B66" i="4"/>
  <c r="B99" i="4"/>
  <c r="B76" i="4"/>
  <c r="B84" i="4"/>
  <c r="B82" i="4"/>
  <c r="B79" i="4"/>
  <c r="B31" i="4"/>
  <c r="B51" i="4"/>
  <c r="B29" i="4"/>
  <c r="B44" i="4"/>
  <c r="B25" i="4"/>
  <c r="B52" i="4"/>
  <c r="B47" i="4"/>
  <c r="B22" i="4"/>
  <c r="B61" i="4"/>
  <c r="B48" i="4"/>
  <c r="B56" i="4"/>
  <c r="B28" i="4"/>
  <c r="B36" i="4"/>
  <c r="B41" i="4"/>
  <c r="B37" i="4"/>
  <c r="B42" i="4"/>
  <c r="B32" i="4"/>
  <c r="B40" i="4"/>
  <c r="B50" i="4"/>
  <c r="B26" i="4"/>
  <c r="B27" i="4"/>
  <c r="B49" i="4"/>
  <c r="B53" i="4"/>
  <c r="B57" i="4"/>
  <c r="B60" i="4"/>
  <c r="B43" i="4"/>
  <c r="B33" i="4"/>
  <c r="B54" i="4"/>
  <c r="B23" i="4"/>
  <c r="B46" i="4"/>
  <c r="B58" i="4"/>
  <c r="B38" i="4"/>
  <c r="B45" i="4"/>
  <c r="B39" i="4"/>
  <c r="B35" i="4"/>
  <c r="B62" i="4"/>
  <c r="B55" i="4"/>
  <c r="B24" i="4"/>
  <c r="B30" i="4"/>
  <c r="B34" i="4"/>
  <c r="B59" i="4"/>
  <c r="B21" i="4"/>
  <c r="K2" i="13"/>
  <c r="D9" i="6"/>
  <c r="D16" i="6"/>
  <c r="I2" i="11"/>
  <c r="E95" i="4"/>
  <c r="D78" i="4"/>
  <c r="L14" i="13"/>
  <c r="C53" i="4"/>
  <c r="J80" i="4"/>
  <c r="I68" i="4"/>
  <c r="C88" i="4"/>
  <c r="C69" i="4"/>
  <c r="I48" i="4"/>
  <c r="I34" i="11"/>
  <c r="E77" i="4"/>
  <c r="C43" i="4"/>
  <c r="I11" i="11"/>
  <c r="J69" i="4"/>
  <c r="E25" i="4"/>
  <c r="C35" i="4"/>
  <c r="D53" i="4"/>
  <c r="I74" i="4"/>
  <c r="D85" i="4"/>
  <c r="E24" i="4"/>
  <c r="I14" i="11"/>
  <c r="E73" i="4"/>
  <c r="J32" i="4"/>
  <c r="C91" i="4"/>
  <c r="I35" i="4"/>
  <c r="I24" i="11"/>
  <c r="J31" i="4"/>
  <c r="D25" i="4"/>
  <c r="L9" i="13"/>
  <c r="D77" i="4"/>
  <c r="I98" i="4"/>
  <c r="D79" i="4"/>
  <c r="I28" i="4"/>
  <c r="D75" i="4"/>
  <c r="E51" i="4"/>
  <c r="E42" i="4"/>
  <c r="J91" i="4"/>
  <c r="C56" i="4"/>
  <c r="C30" i="4"/>
  <c r="D37" i="4"/>
  <c r="C25" i="4"/>
  <c r="D72" i="4"/>
  <c r="E90" i="4"/>
  <c r="I32" i="11"/>
  <c r="I84" i="4"/>
  <c r="E84" i="4"/>
  <c r="J83" i="4"/>
  <c r="J47" i="4"/>
  <c r="D50" i="4"/>
  <c r="C48" i="4"/>
  <c r="D38" i="4"/>
  <c r="D70" i="4"/>
  <c r="I8" i="11"/>
  <c r="J51" i="4"/>
  <c r="C47" i="4"/>
  <c r="I42" i="11"/>
  <c r="I24" i="4"/>
  <c r="D61" i="4"/>
  <c r="D58" i="4"/>
  <c r="E35" i="4"/>
  <c r="I41" i="11"/>
  <c r="D56" i="4"/>
  <c r="L20" i="13"/>
  <c r="L40" i="13"/>
  <c r="E82" i="4"/>
  <c r="C89" i="4"/>
  <c r="I33" i="11"/>
  <c r="J92" i="4"/>
  <c r="I39" i="11"/>
  <c r="J25" i="4"/>
  <c r="E44" i="4"/>
  <c r="D2" i="4"/>
  <c r="E22" i="4"/>
  <c r="D84" i="4"/>
  <c r="I99" i="4"/>
  <c r="E40" i="4"/>
  <c r="I67" i="4"/>
  <c r="C38" i="4"/>
  <c r="E71" i="4"/>
  <c r="E31" i="4"/>
  <c r="E74" i="4"/>
  <c r="J49" i="4"/>
  <c r="I41" i="4"/>
  <c r="E58" i="4"/>
  <c r="E98" i="4"/>
  <c r="D43" i="4"/>
  <c r="J28" i="4"/>
  <c r="I27" i="11"/>
  <c r="D83" i="4"/>
  <c r="C61" i="4"/>
  <c r="C71" i="4"/>
  <c r="E29" i="4"/>
  <c r="D76" i="4"/>
  <c r="I22" i="11"/>
  <c r="C82" i="4"/>
  <c r="D36" i="4"/>
  <c r="E57" i="4"/>
  <c r="I25" i="4"/>
  <c r="E52" i="4"/>
  <c r="D92" i="4"/>
  <c r="J37" i="4"/>
  <c r="D33" i="4"/>
  <c r="C83" i="4"/>
  <c r="I18" i="11"/>
  <c r="J67" i="4"/>
  <c r="E88" i="4"/>
  <c r="I32" i="4"/>
  <c r="C98" i="4"/>
  <c r="L17" i="13"/>
  <c r="E68" i="4"/>
  <c r="C85" i="4"/>
  <c r="J79" i="4"/>
  <c r="I26" i="11"/>
  <c r="D60" i="4"/>
  <c r="I9" i="11"/>
  <c r="D54" i="4"/>
  <c r="C51" i="4"/>
  <c r="D95" i="4"/>
  <c r="E26" i="4"/>
  <c r="E45" i="4"/>
  <c r="I47" i="4"/>
  <c r="I38" i="4"/>
  <c r="I35" i="11"/>
  <c r="L22" i="13"/>
  <c r="D31" i="4"/>
  <c r="J85" i="4"/>
  <c r="J75" i="4"/>
  <c r="J60" i="4"/>
  <c r="J22" i="4"/>
  <c r="E80" i="4"/>
  <c r="D40" i="4"/>
  <c r="I97" i="4"/>
  <c r="J73" i="4"/>
  <c r="C84" i="4"/>
  <c r="D22" i="4"/>
  <c r="I94" i="4"/>
  <c r="I44" i="4"/>
  <c r="D41" i="4"/>
  <c r="E60" i="4"/>
  <c r="D23" i="4"/>
  <c r="I95" i="4"/>
  <c r="E93" i="4"/>
  <c r="C50" i="4"/>
  <c r="J26" i="4"/>
  <c r="C52" i="4"/>
  <c r="E28" i="4"/>
  <c r="J43" i="4"/>
  <c r="J23" i="4"/>
  <c r="I88" i="4"/>
  <c r="C59" i="4"/>
  <c r="I81" i="4"/>
  <c r="I50" i="4"/>
  <c r="L36" i="13"/>
  <c r="C45" i="4"/>
  <c r="E41" i="4"/>
  <c r="C40" i="4"/>
  <c r="I80" i="4"/>
  <c r="C29" i="4"/>
  <c r="I70" i="4"/>
  <c r="C95" i="4"/>
  <c r="C33" i="4"/>
  <c r="J34" i="4"/>
  <c r="D82" i="4"/>
  <c r="E54" i="4"/>
  <c r="J65" i="4"/>
  <c r="D55" i="4"/>
  <c r="D42" i="4"/>
  <c r="I37" i="11"/>
  <c r="J86" i="4"/>
  <c r="I31" i="4"/>
  <c r="D96" i="4"/>
  <c r="E55" i="4"/>
  <c r="I64" i="4"/>
  <c r="D74" i="4"/>
  <c r="L34" i="13"/>
  <c r="J38" i="4"/>
  <c r="J27" i="4"/>
  <c r="J74" i="4"/>
  <c r="I5" i="11"/>
  <c r="L10" i="13"/>
  <c r="L33" i="13"/>
  <c r="C26" i="4"/>
  <c r="D81" i="4"/>
  <c r="I90" i="4"/>
  <c r="J63" i="4"/>
  <c r="L32" i="13"/>
  <c r="C86" i="4"/>
  <c r="E81" i="4"/>
  <c r="I79" i="4"/>
  <c r="D21" i="4"/>
  <c r="I28" i="11"/>
  <c r="J71" i="4"/>
  <c r="I60" i="4"/>
  <c r="J97" i="4"/>
  <c r="I30" i="4"/>
  <c r="E36" i="4"/>
  <c r="C39" i="4"/>
  <c r="D88" i="4"/>
  <c r="E96" i="4"/>
  <c r="J42" i="4"/>
  <c r="D46" i="4"/>
  <c r="E70" i="4"/>
  <c r="E59" i="4"/>
  <c r="I21" i="11"/>
  <c r="J44" i="4"/>
  <c r="E49" i="4"/>
  <c r="E27" i="4"/>
  <c r="C77" i="4"/>
  <c r="E63" i="4"/>
  <c r="I22" i="4"/>
  <c r="C54" i="4"/>
  <c r="J82" i="4"/>
  <c r="D28" i="4"/>
  <c r="I7" i="11"/>
  <c r="I23" i="4"/>
  <c r="E62" i="4"/>
  <c r="E79" i="4"/>
  <c r="D71" i="4"/>
  <c r="D47" i="4"/>
  <c r="I58" i="4"/>
  <c r="L37" i="13"/>
  <c r="E48" i="4"/>
  <c r="L39" i="13"/>
  <c r="I59" i="4"/>
  <c r="C42" i="4"/>
  <c r="C24" i="4"/>
  <c r="E65" i="4"/>
  <c r="J61" i="4"/>
  <c r="I62" i="4"/>
  <c r="D90" i="4"/>
  <c r="I86" i="4"/>
  <c r="D26" i="4"/>
  <c r="I53" i="4"/>
  <c r="C63" i="4"/>
  <c r="E21" i="4"/>
  <c r="E50" i="4"/>
  <c r="I85" i="4"/>
  <c r="C92" i="4"/>
  <c r="D29" i="4"/>
  <c r="I82" i="4"/>
  <c r="J99" i="4"/>
  <c r="L11" i="13"/>
  <c r="I78" i="4"/>
  <c r="L41" i="13"/>
  <c r="C96" i="4"/>
  <c r="I25" i="11"/>
  <c r="I37" i="4"/>
  <c r="C22" i="4"/>
  <c r="E32" i="4"/>
  <c r="C76" i="4"/>
  <c r="C99" i="4"/>
  <c r="L12" i="13"/>
  <c r="J50" i="4"/>
  <c r="E47" i="4"/>
  <c r="L16" i="13"/>
  <c r="L29" i="13"/>
  <c r="I23" i="11"/>
  <c r="E64" i="4"/>
  <c r="C58" i="4"/>
  <c r="C79" i="4"/>
  <c r="J81" i="4"/>
  <c r="C44" i="4"/>
  <c r="D68" i="4"/>
  <c r="L35" i="13"/>
  <c r="C66" i="4"/>
  <c r="I73" i="4"/>
  <c r="I36" i="4"/>
  <c r="I49" i="4"/>
  <c r="I55" i="4"/>
  <c r="L38" i="13"/>
  <c r="C90" i="4"/>
  <c r="E99" i="4"/>
  <c r="I43" i="11"/>
  <c r="D69" i="4"/>
  <c r="C28" i="4"/>
  <c r="C57" i="4"/>
  <c r="I39" i="4"/>
  <c r="E67" i="4"/>
  <c r="D91" i="4"/>
  <c r="J52" i="4"/>
  <c r="J88" i="4"/>
  <c r="E39" i="4"/>
  <c r="I6" i="11"/>
  <c r="E91" i="4"/>
  <c r="J39" i="4"/>
  <c r="E56" i="4"/>
  <c r="L18" i="13"/>
  <c r="C21" i="4"/>
  <c r="J93" i="4"/>
  <c r="C70" i="4"/>
  <c r="C94" i="4"/>
  <c r="D24" i="4"/>
  <c r="L23" i="13"/>
  <c r="C37" i="4"/>
  <c r="J62" i="4"/>
  <c r="L13" i="13"/>
  <c r="I56" i="4"/>
  <c r="C41" i="4"/>
  <c r="C60" i="4"/>
  <c r="E53" i="4"/>
  <c r="J54" i="4"/>
  <c r="D30" i="4"/>
  <c r="D99" i="4"/>
  <c r="C31" i="4"/>
  <c r="J55" i="4"/>
  <c r="C34" i="4"/>
  <c r="D48" i="4"/>
  <c r="C55" i="4"/>
  <c r="I52" i="4"/>
  <c r="J41" i="4"/>
  <c r="I66" i="4"/>
  <c r="D63" i="4"/>
  <c r="E61" i="4"/>
  <c r="I21" i="4"/>
  <c r="I15" i="11"/>
  <c r="C97" i="4"/>
  <c r="C32" i="4"/>
  <c r="I65" i="4"/>
  <c r="E37" i="4"/>
  <c r="L21" i="13"/>
  <c r="J68" i="4"/>
  <c r="D27" i="4"/>
  <c r="J95" i="4"/>
  <c r="J77" i="4"/>
  <c r="E86" i="4"/>
  <c r="E89" i="4"/>
  <c r="I69" i="4"/>
  <c r="J45" i="4"/>
  <c r="E30" i="4"/>
  <c r="I33" i="4"/>
  <c r="I46" i="4"/>
  <c r="I26" i="4"/>
  <c r="J2" i="4"/>
  <c r="D80" i="4"/>
  <c r="L8" i="13"/>
  <c r="I19" i="11"/>
  <c r="J24" i="4"/>
  <c r="D67" i="4"/>
  <c r="I12" i="11"/>
  <c r="J58" i="4"/>
  <c r="E34" i="4"/>
  <c r="J48" i="4"/>
  <c r="I63" i="4"/>
  <c r="I29" i="4"/>
  <c r="J66" i="4"/>
  <c r="I10" i="11"/>
  <c r="C27" i="4"/>
  <c r="C65" i="4"/>
  <c r="D51" i="4"/>
  <c r="C81" i="4"/>
  <c r="I91" i="4"/>
  <c r="D35" i="4"/>
  <c r="I31" i="11"/>
  <c r="I77" i="4"/>
  <c r="D57" i="4"/>
  <c r="J35" i="4"/>
  <c r="J29" i="4"/>
  <c r="L25" i="13"/>
  <c r="J57" i="4"/>
  <c r="E43" i="4"/>
  <c r="J30" i="4"/>
  <c r="I40" i="11"/>
  <c r="C62" i="4"/>
  <c r="I89" i="4"/>
  <c r="D39" i="4"/>
  <c r="I16" i="11"/>
  <c r="C23" i="4"/>
  <c r="D98" i="4"/>
  <c r="J76" i="4"/>
  <c r="I40" i="4"/>
  <c r="C93" i="4"/>
  <c r="I93" i="4"/>
  <c r="L3" i="13"/>
  <c r="E94" i="4"/>
  <c r="D89" i="4"/>
  <c r="E87" i="4"/>
  <c r="D86" i="4"/>
  <c r="C46" i="4"/>
  <c r="D59" i="4"/>
  <c r="L30" i="13"/>
  <c r="J70" i="4"/>
  <c r="L26" i="13"/>
  <c r="C64" i="4"/>
  <c r="I20" i="11"/>
  <c r="E75" i="4"/>
  <c r="J33" i="4"/>
  <c r="I27" i="4"/>
  <c r="E83" i="4"/>
  <c r="L5" i="13"/>
  <c r="D93" i="4"/>
  <c r="I61" i="4"/>
  <c r="E23" i="4"/>
  <c r="C80" i="4"/>
  <c r="D94" i="4"/>
  <c r="I92" i="4"/>
  <c r="L7" i="13"/>
  <c r="D45" i="4"/>
  <c r="C72" i="4"/>
  <c r="J96" i="4"/>
  <c r="J59" i="4"/>
  <c r="L15" i="13"/>
  <c r="D34" i="4"/>
  <c r="C67" i="4"/>
  <c r="D44" i="4"/>
  <c r="J21" i="4"/>
  <c r="J98" i="4"/>
  <c r="J40" i="4"/>
  <c r="C73" i="4"/>
  <c r="J53" i="4"/>
  <c r="D87" i="4"/>
  <c r="E72" i="4"/>
  <c r="D65" i="4"/>
  <c r="J78" i="4"/>
  <c r="D64" i="4"/>
  <c r="J87" i="4"/>
  <c r="I42" i="4"/>
  <c r="I43" i="4"/>
  <c r="E97" i="4"/>
  <c r="C49" i="4"/>
  <c r="J56" i="4"/>
  <c r="L28" i="13"/>
  <c r="I36" i="11"/>
  <c r="I34" i="4"/>
  <c r="I38" i="11"/>
  <c r="E33" i="4"/>
  <c r="C68" i="4"/>
  <c r="I75" i="4"/>
  <c r="C75" i="4"/>
  <c r="I87" i="4"/>
  <c r="J90" i="4"/>
  <c r="I4" i="11"/>
  <c r="D52" i="4"/>
  <c r="I57" i="4"/>
  <c r="E66" i="4"/>
  <c r="E69" i="4"/>
  <c r="D62" i="4"/>
  <c r="I96" i="4"/>
  <c r="D2" i="5" a="1"/>
  <c r="D97" i="4"/>
  <c r="C36" i="4"/>
  <c r="I54" i="4"/>
  <c r="J64" i="4"/>
  <c r="J72" i="4"/>
  <c r="C87" i="4"/>
  <c r="L6" i="13"/>
  <c r="E46" i="4"/>
  <c r="D66" i="4"/>
  <c r="I51" i="4"/>
  <c r="I2" i="4"/>
  <c r="D49" i="4"/>
  <c r="E76" i="4"/>
  <c r="E38" i="4"/>
  <c r="L19" i="13"/>
  <c r="I17" i="11"/>
  <c r="J94" i="4"/>
  <c r="I3" i="11"/>
  <c r="L24" i="13"/>
  <c r="I76" i="4"/>
  <c r="I44" i="11"/>
  <c r="I83" i="4"/>
  <c r="I45" i="4"/>
  <c r="D32" i="4"/>
  <c r="I13" i="11"/>
  <c r="J36" i="4"/>
  <c r="E85" i="4"/>
  <c r="D73" i="4"/>
  <c r="L2" i="13"/>
  <c r="I72" i="4"/>
  <c r="E92" i="4"/>
  <c r="J84" i="4"/>
  <c r="J89" i="4"/>
  <c r="L31" i="13"/>
  <c r="C78" i="4"/>
  <c r="E78" i="4"/>
  <c r="I29" i="11"/>
  <c r="I71" i="4"/>
  <c r="L27" i="13"/>
  <c r="C74" i="4"/>
  <c r="J46" i="4"/>
  <c r="D7" i="5" l="1"/>
  <c r="D71" i="5"/>
  <c r="D16" i="5"/>
  <c r="D80" i="5"/>
  <c r="D25" i="5"/>
  <c r="D89" i="5"/>
  <c r="D26" i="5"/>
  <c r="D90" i="5"/>
  <c r="D27" i="5"/>
  <c r="D91" i="5"/>
  <c r="D28" i="5"/>
  <c r="D108" i="5"/>
  <c r="D45" i="5"/>
  <c r="D116" i="5"/>
  <c r="D77" i="5"/>
  <c r="D30" i="5"/>
  <c r="D15" i="5"/>
  <c r="D79" i="5"/>
  <c r="D24" i="5"/>
  <c r="D88" i="5"/>
  <c r="D33" i="5"/>
  <c r="D97" i="5"/>
  <c r="D34" i="5"/>
  <c r="D98" i="5"/>
  <c r="D35" i="5"/>
  <c r="D99" i="5"/>
  <c r="D36" i="5"/>
  <c r="D126" i="5"/>
  <c r="D69" i="5"/>
  <c r="D21" i="5"/>
  <c r="D100" i="5"/>
  <c r="D61" i="5"/>
  <c r="D23" i="5"/>
  <c r="D87" i="5"/>
  <c r="D32" i="5"/>
  <c r="D96" i="5"/>
  <c r="D41" i="5"/>
  <c r="D105" i="5"/>
  <c r="D42" i="5"/>
  <c r="D106" i="5"/>
  <c r="D43" i="5"/>
  <c r="D107" i="5"/>
  <c r="D44" i="5"/>
  <c r="D6" i="5"/>
  <c r="D92" i="5"/>
  <c r="D53" i="5"/>
  <c r="D118" i="5"/>
  <c r="D84" i="5"/>
  <c r="D31" i="5"/>
  <c r="D95" i="5"/>
  <c r="D40" i="5"/>
  <c r="D104" i="5"/>
  <c r="D49" i="5"/>
  <c r="D113" i="5"/>
  <c r="D50" i="5"/>
  <c r="D114" i="5"/>
  <c r="D51" i="5"/>
  <c r="D115" i="5"/>
  <c r="D52" i="5"/>
  <c r="D38" i="5"/>
  <c r="D110" i="5"/>
  <c r="D76" i="5"/>
  <c r="D29" i="5"/>
  <c r="D102" i="5"/>
  <c r="D39" i="5"/>
  <c r="D103" i="5"/>
  <c r="D48" i="5"/>
  <c r="D112" i="5"/>
  <c r="D57" i="5"/>
  <c r="D121" i="5"/>
  <c r="D58" i="5"/>
  <c r="D122" i="5"/>
  <c r="D59" i="5"/>
  <c r="D123" i="5"/>
  <c r="D5" i="5"/>
  <c r="D68" i="5"/>
  <c r="D14" i="5"/>
  <c r="D94" i="5"/>
  <c r="D60" i="5"/>
  <c r="D125" i="5"/>
  <c r="D47" i="5"/>
  <c r="D111" i="5"/>
  <c r="D56" i="5"/>
  <c r="D120" i="5"/>
  <c r="D65" i="5"/>
  <c r="D55" i="5"/>
  <c r="D73" i="5"/>
  <c r="D3" i="5"/>
  <c r="D20" i="5"/>
  <c r="D70" i="5"/>
  <c r="D63" i="5"/>
  <c r="D81" i="5"/>
  <c r="D11" i="5"/>
  <c r="D37" i="5"/>
  <c r="D93" i="5"/>
  <c r="D119" i="5"/>
  <c r="D2" i="5"/>
  <c r="D19" i="5"/>
  <c r="D62" i="5"/>
  <c r="D117" i="5"/>
  <c r="D8" i="5"/>
  <c r="D10" i="5"/>
  <c r="D67" i="5"/>
  <c r="D85" i="5"/>
  <c r="D22" i="5"/>
  <c r="D64" i="5"/>
  <c r="D18" i="5"/>
  <c r="D75" i="5"/>
  <c r="D86" i="5"/>
  <c r="D54" i="5"/>
  <c r="D72" i="5"/>
  <c r="D66" i="5"/>
  <c r="D83" i="5"/>
  <c r="D109" i="5"/>
  <c r="D78" i="5"/>
  <c r="D9" i="5"/>
  <c r="D74" i="5"/>
  <c r="D4" i="5"/>
  <c r="D13" i="5"/>
  <c r="D101" i="5"/>
  <c r="D17" i="5"/>
  <c r="D82" i="5"/>
  <c r="D12" i="5"/>
  <c r="D46" i="5"/>
  <c r="D124" i="5"/>
  <c r="H64" i="5"/>
  <c r="E89" i="5"/>
  <c r="E111" i="5"/>
  <c r="H31" i="5"/>
  <c r="E46" i="5"/>
  <c r="F50" i="5"/>
  <c r="I70" i="5"/>
  <c r="E37" i="5"/>
  <c r="E47" i="5"/>
  <c r="H126" i="5"/>
  <c r="H95" i="5"/>
  <c r="F32" i="5"/>
  <c r="I111" i="5"/>
  <c r="I86" i="5"/>
  <c r="G113" i="5"/>
  <c r="F120" i="5"/>
  <c r="F98" i="5"/>
  <c r="F21" i="5"/>
  <c r="E28" i="5"/>
  <c r="I34" i="5"/>
  <c r="H89" i="5"/>
  <c r="I91" i="5"/>
  <c r="F47" i="5"/>
  <c r="H71" i="5"/>
  <c r="F112" i="5"/>
  <c r="I75" i="5"/>
  <c r="H109" i="5"/>
  <c r="H18" i="5"/>
  <c r="F85" i="5"/>
  <c r="G78" i="5"/>
  <c r="E106" i="5"/>
  <c r="H16" i="5"/>
  <c r="H111" i="5"/>
  <c r="H72" i="5"/>
  <c r="H121" i="5"/>
  <c r="I99" i="5"/>
  <c r="E69" i="5"/>
  <c r="G14" i="5"/>
  <c r="G52" i="5"/>
  <c r="F13" i="5"/>
  <c r="F67" i="5"/>
  <c r="I16" i="5"/>
  <c r="E114" i="5"/>
  <c r="F24" i="5"/>
  <c r="H43" i="5"/>
  <c r="H122" i="5"/>
  <c r="I97" i="5"/>
  <c r="F121" i="5"/>
  <c r="I60" i="5"/>
  <c r="G24" i="5"/>
  <c r="E35" i="5"/>
  <c r="H27" i="5"/>
  <c r="I55" i="5"/>
  <c r="F63" i="5"/>
  <c r="H52" i="5"/>
  <c r="F114" i="5"/>
  <c r="F103" i="5"/>
  <c r="E120" i="5"/>
  <c r="E108" i="5"/>
  <c r="G86" i="5"/>
  <c r="G45" i="5"/>
  <c r="I67" i="5"/>
  <c r="I42" i="5"/>
  <c r="H36" i="5"/>
  <c r="H23" i="5"/>
  <c r="E91" i="5"/>
  <c r="F45" i="5"/>
  <c r="F10" i="5"/>
  <c r="I117" i="5"/>
  <c r="E66" i="5"/>
  <c r="I33" i="5"/>
  <c r="F15" i="5"/>
  <c r="F37" i="5"/>
  <c r="E117" i="5"/>
  <c r="H9" i="5"/>
  <c r="F53" i="5"/>
  <c r="G68" i="5"/>
  <c r="F59" i="5"/>
  <c r="H83" i="5"/>
  <c r="E116" i="5"/>
  <c r="I9" i="5"/>
  <c r="I36" i="5"/>
  <c r="E44" i="5"/>
  <c r="G38" i="5"/>
  <c r="G62" i="5"/>
  <c r="H108" i="5"/>
  <c r="F92" i="5"/>
  <c r="F105" i="5"/>
  <c r="H12" i="5"/>
  <c r="E49" i="5"/>
  <c r="I2" i="5"/>
  <c r="G3" i="5"/>
  <c r="F34" i="5"/>
  <c r="E126" i="5"/>
  <c r="H57" i="5"/>
  <c r="G114" i="5"/>
  <c r="I23" i="5"/>
  <c r="E76" i="5"/>
  <c r="F38" i="5"/>
  <c r="F44" i="5"/>
  <c r="F46" i="5"/>
  <c r="F97" i="5"/>
  <c r="G36" i="5"/>
  <c r="H47" i="5"/>
  <c r="I120" i="5"/>
  <c r="G120" i="5"/>
  <c r="G116" i="5"/>
  <c r="I29" i="5"/>
  <c r="F68" i="5"/>
  <c r="F30" i="5"/>
  <c r="F108" i="5"/>
  <c r="I37" i="5"/>
  <c r="F74" i="5"/>
  <c r="H119" i="5"/>
  <c r="H46" i="5"/>
  <c r="H102" i="5"/>
  <c r="H97" i="5"/>
  <c r="E83" i="5"/>
  <c r="H96" i="5"/>
  <c r="H100" i="5"/>
  <c r="G89" i="5"/>
  <c r="H70" i="5"/>
  <c r="G72" i="5"/>
  <c r="I119" i="5"/>
  <c r="I68" i="5"/>
  <c r="H13" i="5"/>
  <c r="I11" i="5"/>
  <c r="G21" i="5"/>
  <c r="G73" i="5"/>
  <c r="H99" i="5"/>
  <c r="F72" i="5"/>
  <c r="H14" i="5"/>
  <c r="I104" i="5"/>
  <c r="E100" i="5"/>
  <c r="I10" i="5"/>
  <c r="H34" i="5"/>
  <c r="I40" i="5"/>
  <c r="H77" i="5"/>
  <c r="H107" i="5"/>
  <c r="G85" i="5"/>
  <c r="I121" i="5"/>
  <c r="I15" i="5"/>
  <c r="G122" i="5"/>
  <c r="G60" i="5"/>
  <c r="I31" i="5"/>
  <c r="H29" i="5"/>
  <c r="H67" i="5"/>
  <c r="G8" i="5"/>
  <c r="F12" i="5"/>
  <c r="H116" i="5"/>
  <c r="E85" i="5"/>
  <c r="E122" i="5"/>
  <c r="I92" i="5"/>
  <c r="H115" i="5"/>
  <c r="G51" i="5"/>
  <c r="F48" i="5"/>
  <c r="E78" i="5"/>
  <c r="B6" i="5"/>
  <c r="E8" i="5"/>
  <c r="E3" i="5"/>
  <c r="E36" i="5"/>
  <c r="I100" i="5"/>
  <c r="H28" i="5"/>
  <c r="E63" i="5"/>
  <c r="F65" i="5"/>
  <c r="F61" i="5"/>
  <c r="F123" i="5"/>
  <c r="I47" i="5"/>
  <c r="H58" i="5"/>
  <c r="E19" i="5"/>
  <c r="I80" i="5"/>
  <c r="G35" i="5"/>
  <c r="E67" i="5"/>
  <c r="I44" i="5"/>
  <c r="F66" i="5"/>
  <c r="F42" i="5"/>
  <c r="H103" i="5"/>
  <c r="G29" i="5"/>
  <c r="G107" i="5"/>
  <c r="I93" i="5"/>
  <c r="H98" i="5"/>
  <c r="I12" i="5"/>
  <c r="E79" i="5"/>
  <c r="G75" i="5"/>
  <c r="H114" i="5"/>
  <c r="E88" i="5"/>
  <c r="I98" i="5"/>
  <c r="H55" i="5"/>
  <c r="G27" i="5"/>
  <c r="I54" i="5"/>
  <c r="E52" i="5"/>
  <c r="E10" i="5"/>
  <c r="E103" i="5"/>
  <c r="F88" i="5"/>
  <c r="G106" i="5"/>
  <c r="H53" i="5"/>
  <c r="G118" i="5"/>
  <c r="G121" i="5"/>
  <c r="E119" i="5"/>
  <c r="I43" i="5"/>
  <c r="E113" i="5"/>
  <c r="F119" i="5"/>
  <c r="F60" i="5"/>
  <c r="H76" i="5"/>
  <c r="I59" i="5"/>
  <c r="F4" i="5"/>
  <c r="E45" i="5"/>
  <c r="G65" i="5"/>
  <c r="I56" i="5"/>
  <c r="H105" i="5"/>
  <c r="G22" i="5"/>
  <c r="H21" i="5"/>
  <c r="E93" i="5"/>
  <c r="H42" i="5"/>
  <c r="E74" i="5"/>
  <c r="E17" i="5"/>
  <c r="G115" i="5"/>
  <c r="E115" i="5"/>
  <c r="F28" i="5"/>
  <c r="G101" i="5"/>
  <c r="E58" i="5"/>
  <c r="G23" i="5"/>
  <c r="F94" i="5"/>
  <c r="I19" i="5"/>
  <c r="I41" i="5"/>
  <c r="H4" i="5"/>
  <c r="I38" i="5"/>
  <c r="I17" i="5"/>
  <c r="E14" i="5"/>
  <c r="H69" i="5"/>
  <c r="F104" i="5"/>
  <c r="E32" i="5"/>
  <c r="G33" i="5"/>
  <c r="H33" i="5"/>
  <c r="E50" i="5"/>
  <c r="I7" i="5"/>
  <c r="G28" i="5"/>
  <c r="I14" i="5"/>
  <c r="E60" i="5"/>
  <c r="I118" i="5"/>
  <c r="G109" i="5"/>
  <c r="E21" i="5"/>
  <c r="G58" i="5"/>
  <c r="F7" i="5"/>
  <c r="H37" i="5"/>
  <c r="H93" i="5"/>
  <c r="I116" i="5"/>
  <c r="G49" i="5"/>
  <c r="G55" i="5"/>
  <c r="I81" i="5"/>
  <c r="E38" i="5"/>
  <c r="H68" i="5"/>
  <c r="H62" i="5"/>
  <c r="G56" i="5"/>
  <c r="G117" i="5"/>
  <c r="F22" i="5"/>
  <c r="F126" i="5"/>
  <c r="I107" i="5"/>
  <c r="I102" i="5"/>
  <c r="G40" i="5"/>
  <c r="G99" i="5"/>
  <c r="I48" i="5"/>
  <c r="I66" i="5"/>
  <c r="H104" i="5"/>
  <c r="G18" i="5"/>
  <c r="I89" i="5"/>
  <c r="H2" i="5"/>
  <c r="H87" i="5"/>
  <c r="F70" i="5"/>
  <c r="I106" i="5"/>
  <c r="I8" i="5"/>
  <c r="F75" i="5"/>
  <c r="H22" i="5"/>
  <c r="H63" i="5"/>
  <c r="F5" i="5"/>
  <c r="G112" i="5"/>
  <c r="I79" i="5"/>
  <c r="G47" i="5"/>
  <c r="E59" i="5"/>
  <c r="E24" i="5"/>
  <c r="I3" i="5"/>
  <c r="F6" i="5"/>
  <c r="I77" i="5"/>
  <c r="I4" i="5"/>
  <c r="G30" i="5"/>
  <c r="I45" i="5"/>
  <c r="E5" i="5"/>
  <c r="E105" i="5"/>
  <c r="E101" i="5"/>
  <c r="F26" i="5"/>
  <c r="E12" i="5"/>
  <c r="G110" i="5"/>
  <c r="F9" i="5"/>
  <c r="H74" i="5"/>
  <c r="F106" i="5"/>
  <c r="H118" i="5"/>
  <c r="E99" i="5"/>
  <c r="H73" i="5"/>
  <c r="H32" i="5"/>
  <c r="I18" i="5"/>
  <c r="I63" i="5"/>
  <c r="E20" i="5"/>
  <c r="E75" i="5"/>
  <c r="G4" i="5"/>
  <c r="G98" i="5"/>
  <c r="F36" i="5"/>
  <c r="G84" i="5"/>
  <c r="E73" i="5"/>
  <c r="F91" i="5"/>
  <c r="H61" i="5"/>
  <c r="I57" i="5"/>
  <c r="E33" i="5"/>
  <c r="G2" i="5"/>
  <c r="F125" i="5"/>
  <c r="G126" i="5"/>
  <c r="H80" i="5"/>
  <c r="F43" i="5"/>
  <c r="I74" i="5"/>
  <c r="F57" i="5"/>
  <c r="G97" i="5"/>
  <c r="I53" i="5"/>
  <c r="G31" i="5"/>
  <c r="E80" i="5"/>
  <c r="E86" i="5"/>
  <c r="E64" i="5"/>
  <c r="I62" i="5"/>
  <c r="I58" i="5"/>
  <c r="E62" i="5"/>
  <c r="I35" i="5"/>
  <c r="I112" i="5"/>
  <c r="H6" i="5"/>
  <c r="H113" i="5"/>
  <c r="F3" i="5"/>
  <c r="E123" i="5"/>
  <c r="H17" i="5"/>
  <c r="E97" i="5"/>
  <c r="E13" i="5"/>
  <c r="H66" i="5"/>
  <c r="H125" i="5"/>
  <c r="G11" i="5"/>
  <c r="F118" i="5"/>
  <c r="F52" i="5"/>
  <c r="E41" i="5"/>
  <c r="F90" i="5"/>
  <c r="E55" i="5"/>
  <c r="H15" i="5"/>
  <c r="F64" i="5"/>
  <c r="G119" i="5"/>
  <c r="G79" i="5"/>
  <c r="G46" i="5"/>
  <c r="F84" i="5"/>
  <c r="F20" i="5"/>
  <c r="E98" i="5"/>
  <c r="I21" i="5"/>
  <c r="I51" i="5"/>
  <c r="E39" i="5"/>
  <c r="G59" i="5"/>
  <c r="H5" i="5"/>
  <c r="H75" i="5"/>
  <c r="G124" i="5"/>
  <c r="I32" i="5"/>
  <c r="G111" i="5"/>
  <c r="I49" i="5"/>
  <c r="E90" i="5"/>
  <c r="E71" i="5"/>
  <c r="H112" i="5"/>
  <c r="G5" i="5"/>
  <c r="G32" i="5"/>
  <c r="G87" i="5"/>
  <c r="I110" i="5"/>
  <c r="F41" i="5"/>
  <c r="F82" i="5"/>
  <c r="G12" i="5"/>
  <c r="E31" i="5"/>
  <c r="E30" i="5"/>
  <c r="F56" i="5"/>
  <c r="E77" i="5"/>
  <c r="I71" i="5"/>
  <c r="F109" i="5"/>
  <c r="F115" i="5"/>
  <c r="E118" i="5"/>
  <c r="I50" i="5"/>
  <c r="E2" i="5"/>
  <c r="I65" i="5"/>
  <c r="E107" i="5"/>
  <c r="G125" i="5"/>
  <c r="I113" i="5"/>
  <c r="E125" i="5"/>
  <c r="H7" i="5"/>
  <c r="H24" i="5"/>
  <c r="I82" i="5"/>
  <c r="G104" i="5"/>
  <c r="H51" i="5"/>
  <c r="G41" i="5"/>
  <c r="H79" i="5"/>
  <c r="I72" i="5"/>
  <c r="F2" i="5"/>
  <c r="E84" i="5"/>
  <c r="G83" i="5"/>
  <c r="F99" i="5"/>
  <c r="F40" i="5"/>
  <c r="E121" i="5"/>
  <c r="G43" i="5"/>
  <c r="I105" i="5"/>
  <c r="I61" i="5"/>
  <c r="E51" i="5"/>
  <c r="F51" i="5"/>
  <c r="E16" i="5"/>
  <c r="E27" i="5"/>
  <c r="I115" i="5"/>
  <c r="F110" i="5"/>
  <c r="F93" i="5"/>
  <c r="F76" i="5"/>
  <c r="G66" i="5"/>
  <c r="G39" i="5"/>
  <c r="I64" i="5"/>
  <c r="F111" i="5"/>
  <c r="I108" i="5"/>
  <c r="E102" i="5"/>
  <c r="I125" i="5"/>
  <c r="H49" i="5"/>
  <c r="I22" i="5"/>
  <c r="G103" i="5"/>
  <c r="F113" i="5"/>
  <c r="H120" i="5"/>
  <c r="I52" i="5"/>
  <c r="H78" i="5"/>
  <c r="E104" i="5"/>
  <c r="E4" i="5"/>
  <c r="G16" i="5"/>
  <c r="I122" i="5"/>
  <c r="I6" i="5"/>
  <c r="I30" i="5"/>
  <c r="H86" i="5"/>
  <c r="G100" i="5"/>
  <c r="I101" i="5"/>
  <c r="H38" i="5"/>
  <c r="G26" i="5"/>
  <c r="G81" i="5"/>
  <c r="F25" i="5"/>
  <c r="F49" i="5"/>
  <c r="E61" i="5"/>
  <c r="I87" i="5"/>
  <c r="I46" i="5"/>
  <c r="E34" i="5"/>
  <c r="G15" i="5"/>
  <c r="F23" i="5"/>
  <c r="G9" i="5"/>
  <c r="E56" i="5"/>
  <c r="E22" i="5"/>
  <c r="E57" i="5"/>
  <c r="G63" i="5"/>
  <c r="H20" i="5"/>
  <c r="E26" i="5"/>
  <c r="F19" i="5"/>
  <c r="E81" i="5"/>
  <c r="F33" i="5"/>
  <c r="F117" i="5"/>
  <c r="G88" i="5"/>
  <c r="G92" i="5"/>
  <c r="I126" i="5"/>
  <c r="E110" i="5"/>
  <c r="G77" i="5"/>
  <c r="I27" i="5"/>
  <c r="E68" i="5"/>
  <c r="E40" i="5"/>
  <c r="I90" i="5"/>
  <c r="I76" i="5"/>
  <c r="G37" i="5"/>
  <c r="H88" i="5"/>
  <c r="F11" i="5"/>
  <c r="E109" i="5"/>
  <c r="H65" i="5"/>
  <c r="I94" i="5"/>
  <c r="H56" i="5"/>
  <c r="H84" i="5"/>
  <c r="I124" i="5"/>
  <c r="G54" i="5"/>
  <c r="E53" i="5"/>
  <c r="F122" i="5"/>
  <c r="H45" i="5"/>
  <c r="H110" i="5"/>
  <c r="E11" i="5"/>
  <c r="F89" i="5"/>
  <c r="H117" i="5"/>
  <c r="H90" i="5"/>
  <c r="E87" i="5"/>
  <c r="I26" i="5"/>
  <c r="H59" i="5"/>
  <c r="F83" i="5"/>
  <c r="G25" i="5"/>
  <c r="F14" i="5"/>
  <c r="G74" i="5"/>
  <c r="H35" i="5"/>
  <c r="F116" i="5"/>
  <c r="F31" i="5"/>
  <c r="I96" i="5"/>
  <c r="F96" i="5"/>
  <c r="I24" i="5"/>
  <c r="E112" i="5"/>
  <c r="E65" i="5"/>
  <c r="F79" i="5"/>
  <c r="G61" i="5"/>
  <c r="E82" i="5"/>
  <c r="G80" i="5"/>
  <c r="E42" i="5"/>
  <c r="G7" i="5"/>
  <c r="H92" i="5"/>
  <c r="I109" i="5"/>
  <c r="F55" i="5"/>
  <c r="F17" i="5"/>
  <c r="F86" i="5"/>
  <c r="E124" i="5"/>
  <c r="F80" i="5"/>
  <c r="G71" i="5"/>
  <c r="G102" i="5"/>
  <c r="H10" i="5"/>
  <c r="I103" i="5"/>
  <c r="E6" i="5"/>
  <c r="I69" i="5"/>
  <c r="G76" i="5"/>
  <c r="G70" i="5"/>
  <c r="E23" i="5"/>
  <c r="F39" i="5"/>
  <c r="H8" i="5"/>
  <c r="F71" i="5"/>
  <c r="H44" i="5"/>
  <c r="I28" i="5"/>
  <c r="H106" i="5"/>
  <c r="E92" i="5"/>
  <c r="E9" i="5"/>
  <c r="H50" i="5"/>
  <c r="I84" i="5"/>
  <c r="F18" i="5"/>
  <c r="H30" i="5"/>
  <c r="H60" i="5"/>
  <c r="G10" i="5"/>
  <c r="G123" i="5"/>
  <c r="G13" i="5"/>
  <c r="I88" i="5"/>
  <c r="F27" i="5"/>
  <c r="I83" i="5"/>
  <c r="F107" i="5"/>
  <c r="G42" i="5"/>
  <c r="F8" i="5"/>
  <c r="F102" i="5"/>
  <c r="G64" i="5"/>
  <c r="G20" i="5"/>
  <c r="F69" i="5"/>
  <c r="H39" i="5"/>
  <c r="H81" i="5"/>
  <c r="F35" i="5"/>
  <c r="G93" i="5"/>
  <c r="G34" i="5"/>
  <c r="G19" i="5"/>
  <c r="G17" i="5"/>
  <c r="E72" i="5"/>
  <c r="G91" i="5"/>
  <c r="G67" i="5"/>
  <c r="E15" i="5"/>
  <c r="G48" i="5"/>
  <c r="F101" i="5"/>
  <c r="I25" i="5"/>
  <c r="G44" i="5"/>
  <c r="H40" i="5"/>
  <c r="F95" i="5"/>
  <c r="I39" i="5"/>
  <c r="H82" i="5"/>
  <c r="E43" i="5"/>
  <c r="G6" i="5"/>
  <c r="E48" i="5"/>
  <c r="F77" i="5"/>
  <c r="H11" i="5"/>
  <c r="I73" i="5"/>
  <c r="E70" i="5"/>
  <c r="H123" i="5"/>
  <c r="G94" i="5"/>
  <c r="G57" i="5"/>
  <c r="G96" i="5"/>
  <c r="E94" i="5"/>
  <c r="H91" i="5"/>
  <c r="E25" i="5"/>
  <c r="G90" i="5"/>
  <c r="F73" i="5"/>
  <c r="I85" i="5"/>
  <c r="H85" i="5"/>
  <c r="H101" i="5"/>
  <c r="H48" i="5"/>
  <c r="E96" i="5"/>
  <c r="F100" i="5"/>
  <c r="F124" i="5"/>
  <c r="F78" i="5"/>
  <c r="F29" i="5"/>
  <c r="I123" i="5"/>
  <c r="H3" i="5"/>
  <c r="G108" i="5"/>
  <c r="H124" i="5"/>
  <c r="G95" i="5"/>
  <c r="E29" i="5"/>
  <c r="G53" i="5"/>
  <c r="F16" i="5"/>
  <c r="H19" i="5"/>
  <c r="G105" i="5"/>
  <c r="G69" i="5"/>
  <c r="I5" i="5"/>
  <c r="H25" i="5"/>
  <c r="G82" i="5"/>
  <c r="F87" i="5"/>
  <c r="E95" i="5"/>
  <c r="F58" i="5"/>
  <c r="I95" i="5"/>
  <c r="E54" i="5"/>
  <c r="I20" i="5"/>
  <c r="F54" i="5"/>
  <c r="E7" i="5"/>
  <c r="I78" i="5"/>
  <c r="H26" i="5"/>
  <c r="I114" i="5"/>
  <c r="F62" i="5"/>
  <c r="H94" i="5"/>
  <c r="E18" i="5"/>
  <c r="G50" i="5"/>
  <c r="H54" i="5"/>
  <c r="F81" i="5"/>
  <c r="I13" i="5"/>
  <c r="H41" i="5"/>
  <c r="C24" i="6"/>
  <c r="D14" i="6"/>
  <c r="J1" i="5" a="1"/>
  <c r="D15" i="6"/>
  <c r="C23" i="6"/>
  <c r="D26" i="6"/>
  <c r="J22" i="5" l="1"/>
  <c r="J19" i="5"/>
  <c r="J115" i="5"/>
  <c r="J71" i="5"/>
  <c r="J9" i="5"/>
  <c r="J82" i="5"/>
  <c r="J94" i="5"/>
  <c r="J111" i="5"/>
  <c r="J81" i="5"/>
  <c r="J116" i="5"/>
  <c r="J122" i="5"/>
  <c r="J72" i="5"/>
  <c r="J80" i="5"/>
  <c r="J59" i="5"/>
  <c r="J79" i="5"/>
  <c r="J91" i="5"/>
  <c r="J60" i="5"/>
  <c r="J51" i="5"/>
  <c r="J109" i="5"/>
  <c r="J8" i="5"/>
  <c r="J76" i="5"/>
  <c r="J110" i="5"/>
  <c r="J54" i="5"/>
  <c r="J117" i="5"/>
  <c r="J34" i="5"/>
  <c r="J21" i="5"/>
  <c r="J44" i="5"/>
  <c r="J124" i="5"/>
  <c r="J125" i="5"/>
  <c r="J97" i="5"/>
  <c r="J86" i="5"/>
  <c r="J10" i="5"/>
  <c r="J24" i="5"/>
  <c r="J3" i="5"/>
  <c r="J46" i="5"/>
  <c r="J70" i="5"/>
  <c r="J47" i="5"/>
  <c r="J67" i="5"/>
  <c r="J64" i="5"/>
  <c r="J12" i="5"/>
  <c r="J113" i="5"/>
  <c r="J83" i="5"/>
  <c r="J68" i="5"/>
  <c r="J41" i="5"/>
  <c r="J95" i="5"/>
  <c r="J75" i="5"/>
  <c r="J48" i="5"/>
  <c r="J105" i="5"/>
  <c r="J61" i="5"/>
  <c r="J6" i="5"/>
  <c r="J4" i="5"/>
  <c r="J87" i="5"/>
  <c r="J42" i="5"/>
  <c r="J40" i="5"/>
  <c r="J14" i="5"/>
  <c r="J25" i="5"/>
  <c r="J26" i="5"/>
  <c r="J99" i="5"/>
  <c r="J7" i="5"/>
  <c r="J63" i="5"/>
  <c r="J90" i="5"/>
  <c r="J55" i="5"/>
  <c r="J16" i="5"/>
  <c r="J38" i="5"/>
  <c r="J11" i="5"/>
  <c r="J27" i="5"/>
  <c r="J98" i="5"/>
  <c r="J62" i="5"/>
  <c r="J50" i="5"/>
  <c r="J17" i="5"/>
  <c r="J58" i="5"/>
  <c r="J120" i="5"/>
  <c r="J112" i="5"/>
  <c r="J28" i="5"/>
  <c r="J18" i="5"/>
  <c r="J37" i="5"/>
  <c r="J119" i="5"/>
  <c r="J77" i="5"/>
  <c r="J52" i="5"/>
  <c r="J100" i="5"/>
  <c r="J118" i="5"/>
  <c r="J39" i="5"/>
  <c r="J23" i="5"/>
  <c r="J78" i="5"/>
  <c r="J33" i="5"/>
  <c r="J101" i="5"/>
  <c r="J103" i="5"/>
  <c r="J1" i="5"/>
  <c r="J15" i="5"/>
  <c r="J65" i="5"/>
  <c r="J106" i="5"/>
  <c r="J93" i="5"/>
  <c r="J89" i="5"/>
  <c r="J102" i="5"/>
  <c r="J88" i="5"/>
  <c r="J74" i="5"/>
  <c r="J29" i="5"/>
  <c r="J36" i="5"/>
  <c r="J30" i="5"/>
  <c r="J85" i="5"/>
  <c r="J35" i="5"/>
  <c r="J13" i="5"/>
  <c r="J123" i="5"/>
  <c r="J121" i="5"/>
  <c r="J69" i="5"/>
  <c r="J84" i="5"/>
  <c r="J66" i="5"/>
  <c r="J31" i="5"/>
  <c r="J32" i="5"/>
  <c r="J96" i="5"/>
  <c r="J43" i="5"/>
  <c r="J2" i="5"/>
  <c r="J20" i="5"/>
  <c r="J45" i="5"/>
  <c r="J49" i="5"/>
  <c r="J57" i="5"/>
  <c r="J5" i="5"/>
  <c r="J73" i="5"/>
  <c r="J104" i="5"/>
  <c r="J114" i="5"/>
  <c r="J107" i="5"/>
  <c r="J92" i="5"/>
  <c r="J108" i="5"/>
  <c r="J56" i="5"/>
  <c r="J126" i="5"/>
  <c r="J53" i="5"/>
  <c r="D25" i="6"/>
  <c r="D24" i="6" l="1"/>
  <c r="D23"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0" authorId="0">
      <text>
        <r>
          <rPr>
            <sz val="8"/>
            <color indexed="81"/>
            <rFont val="Tahoma"/>
            <family val="2"/>
          </rPr>
          <t>Discount, ZeroRate, or ForwardRate. If omitted, default = Discount is used.</t>
        </r>
      </text>
    </comment>
    <comment ref="D21"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G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expiry (e.g zero implies the use of the front Futures during its expiry day)</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<sst xmlns="http://schemas.openxmlformats.org/spreadsheetml/2006/main" count="288" uniqueCount="130">
  <si>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</si>
  <si>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</si>
  <si>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</si>
  <si>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</si>
  <si>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</si>
  <si>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</si>
  <si>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</si>
  <si>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</si>
  <si>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</si>
  <si>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</si>
  <si>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</si>
  <si>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</si>
  <si>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</si>
  <si>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</si>
  <si>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</si>
  <si>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</si>
  <si>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</si>
  <si>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</si>
  <si>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</si>
  <si>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</si>
  <si>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</si>
  <si>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</si>
  <si>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</si>
  <si>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</si>
  <si>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</si>
  <si>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</si>
  <si>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</si>
  <si>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</si>
  <si>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</si>
  <si>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</si>
  <si>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</si>
  <si>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</si>
  <si>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</si>
  <si>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</si>
  <si>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</si>
  <si>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</si>
  <si>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</si>
  <si>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Latest Date</t>
  </si>
  <si>
    <t>Earliest Date</t>
  </si>
  <si>
    <t>Min Distance</t>
  </si>
  <si>
    <t>Priority</t>
  </si>
  <si>
    <t>Include Flag</t>
  </si>
  <si>
    <t>Conv. Adj. / Spread</t>
  </si>
  <si>
    <t>Quote Value</t>
  </si>
  <si>
    <t>Error</t>
  </si>
  <si>
    <t>DeposBeforeFirstFuturesStartDatePlusOne</t>
  </si>
  <si>
    <t>DepoFuturesPriority</t>
  </si>
  <si>
    <t>FrontFuturesRollingDays</t>
  </si>
  <si>
    <t>nSerialFutures</t>
  </si>
  <si>
    <t>nIMMFutures</t>
  </si>
  <si>
    <t>Rate</t>
  </si>
  <si>
    <t>Rate Helpers Selected</t>
  </si>
  <si>
    <t>Rate Helpers Selection</t>
  </si>
  <si>
    <t>Linear</t>
  </si>
  <si>
    <t>InterpolatorID</t>
  </si>
  <si>
    <t>ZeroYield</t>
  </si>
  <si>
    <t>TraitsID</t>
  </si>
  <si>
    <t>Accuracy</t>
  </si>
  <si>
    <t>Target</t>
  </si>
  <si>
    <t>Calendar</t>
  </si>
  <si>
    <t>NDays</t>
  </si>
  <si>
    <t>YCSTD</t>
  </si>
  <si>
    <t>ObjectID</t>
  </si>
  <si>
    <t>PiecewiseYieldCurve</t>
  </si>
  <si>
    <t>ObjectOverwrite</t>
  </si>
  <si>
    <t>Trigger</t>
  </si>
  <si>
    <t>Permanent</t>
  </si>
  <si>
    <t>RateHelperPrefix</t>
  </si>
  <si>
    <t>SwapFixedFreq</t>
  </si>
  <si>
    <t>6E</t>
  </si>
  <si>
    <t>IborType</t>
  </si>
  <si>
    <t>IndexTenor</t>
  </si>
  <si>
    <t>AB</t>
  </si>
  <si>
    <t>EUR</t>
  </si>
  <si>
    <t>Months</t>
  </si>
  <si>
    <t>Currency</t>
  </si>
  <si>
    <t>General Settings</t>
  </si>
  <si>
    <t>9M</t>
  </si>
  <si>
    <t>6M</t>
  </si>
  <si>
    <t>3M</t>
  </si>
  <si>
    <t>2M</t>
  </si>
  <si>
    <t>1M</t>
  </si>
  <si>
    <t>2W</t>
  </si>
  <si>
    <t>SW</t>
  </si>
  <si>
    <t>Eonia</t>
  </si>
  <si>
    <t>ON</t>
  </si>
  <si>
    <t>Quote Object ID</t>
  </si>
  <si>
    <t>Index</t>
  </si>
  <si>
    <t>STD</t>
  </si>
  <si>
    <t>_Quote</t>
  </si>
  <si>
    <t>QuoteSuffix</t>
  </si>
  <si>
    <t>ibor</t>
  </si>
  <si>
    <t>FamilyName</t>
  </si>
  <si>
    <t>ADDITIONAL SETTINGS</t>
  </si>
  <si>
    <t>FileOverwrite</t>
  </si>
  <si>
    <t>SerializationPath</t>
  </si>
  <si>
    <t>Serialize</t>
  </si>
  <si>
    <t>GENERAL SETTINGS</t>
  </si>
  <si>
    <t>SN</t>
  </si>
  <si>
    <t>TN</t>
  </si>
  <si>
    <t>ConvAdj Quote Object ID</t>
  </si>
  <si>
    <t>Future Code</t>
  </si>
  <si>
    <t>Main Cycle</t>
  </si>
  <si>
    <t>#</t>
  </si>
  <si>
    <t>Modified Following</t>
  </si>
  <si>
    <t>0D</t>
  </si>
  <si>
    <t>Spread</t>
  </si>
  <si>
    <t>Day Count Convention</t>
  </si>
  <si>
    <t>Business Day Convention</t>
  </si>
  <si>
    <t>Freq</t>
  </si>
  <si>
    <t>Fwd start</t>
  </si>
  <si>
    <t>Discounting2</t>
  </si>
  <si>
    <t>Discounting</t>
  </si>
  <si>
    <t>BondBasisDayCounter</t>
  </si>
  <si>
    <t>30/360 (Bond Basis)</t>
  </si>
  <si>
    <t>MoneyMarketDayCounter</t>
  </si>
  <si>
    <t>Actual/360</t>
  </si>
  <si>
    <t>3W</t>
  </si>
  <si>
    <t>4M</t>
  </si>
  <si>
    <t>5M</t>
  </si>
  <si>
    <t>7M</t>
  </si>
  <si>
    <t>8M</t>
  </si>
  <si>
    <t>10M</t>
  </si>
  <si>
    <t>11M</t>
  </si>
  <si>
    <t>Instruments</t>
  </si>
  <si>
    <t>Instruments selected</t>
  </si>
  <si>
    <t>STUB</t>
  </si>
  <si>
    <t>Imm Code</t>
  </si>
  <si>
    <t>First used Imm Fut start Date</t>
  </si>
  <si>
    <t>Stub End 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</si>
</sst>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ddd\,\ d\-mmm\-yyyy"/>
    <numFmt numFmtId="165" formatCode="0.0000%"/>
    <numFmt numFmtId="166" formatCode="0.0000000000000"/>
    <numFmt numFmtId="167" formatCode="0.000000000"/>
    <numFmt numFmtId="168" formatCode="ddd\,\ dd\-mmm\-yyyy"/>
    <numFmt numFmtId="169" formatCode="ddd\,\ dd\-mmm\-yyyy\,\ hh:mm:ss"/>
    <numFmt numFmtId="170" formatCode="ddd\,\ d\-mmm\-yy"/>
    <numFmt numFmtId="171" formatCode="ddd\,\ d\-mmm\-yyyy\,\ hh:mm:ss"/>
    <numFmt numFmtId="172" formatCode="[$-409]d\-mmm\-yy;@"/>
    <numFmt numFmtId="173" formatCode="mm/dd/yy;@"/>
    <numFmt numFmtId="174" formatCode="General_)"/>
    <numFmt numFmtId="175" formatCode="#,##0.0;#,##0.0"/>
    <numFmt numFmtId="176" formatCode="&quot;£&quot;#,##0;[Red]\-&quot;£&quot;#,##0"/>
    <numFmt numFmtId="177" formatCode="0.000000000000000000%"/>
    <numFmt numFmtId="178" formatCode="0.000%"/>
  </numFmts>
  <fonts count="25" x14ac:knownFonts="1">
    <font>
      <sz val="11"/>
      <color theme="1"/>
      <name val="Calibri"/>
      <family val="2"/>
      <scheme val="minor"/>
    </font>
    <font>
      <sz val="10"/>
      <name val="Arial"/>
      <family val="2"/>
    </font>
    <font>
      <sz val="8"/>
      <name val="Courier New"/>
      <family val="3"/>
    </font>
    <font>
      <b/>
      <sz val="8"/>
      <name val="Courier New"/>
      <family val="3"/>
    </font>
    <font>
      <b/>
      <sz val="8"/>
      <color indexed="81"/>
      <name val="Tahoma"/>
      <family val="2"/>
    </font>
    <font>
      <sz val="8"/>
      <name val="Arial"/>
      <family val="2"/>
    </font>
    <font>
      <sz val="8"/>
      <color indexed="10"/>
      <name val="Courier New"/>
      <family val="3"/>
    </font>
    <font>
      <sz val="8"/>
      <color indexed="81"/>
      <name val="Tahoma"/>
      <family val="2"/>
    </font>
    <font>
      <sz val="8"/>
      <name val="Arial"/>
      <family val="2"/>
    </font>
    <font>
      <b/>
      <sz val="8"/>
      <name val="Arial"/>
      <family val="2"/>
    </font>
    <font>
      <sz val="8"/>
      <color indexed="10"/>
      <name val="Arial"/>
      <family val="2"/>
    </font>
    <font>
      <sz val="14"/>
      <name val="Arial"/>
      <family val="2"/>
    </font>
    <font>
      <sz val="10"/>
      <name val="Courier New"/>
      <family val="3"/>
    </font>
    <font>
      <i/>
      <sz val="8"/>
      <name val="Courier New"/>
      <family val="3"/>
    </font>
    <font>
      <sz val="10"/>
      <name val="Helv"/>
    </font>
    <font>
      <sz val="12"/>
      <name val="Helv"/>
    </font>
    <font>
      <b/>
      <sz val="12"/>
      <color indexed="16"/>
      <name val="MS Sans Serif"/>
      <family val="2"/>
    </font>
    <font>
      <sz val="10"/>
      <name val="MS Sans Serif"/>
      <family val="2"/>
    </font>
    <font>
      <sz val="8"/>
      <name val="Microsoft Sans Serif"/>
      <family val="2"/>
    </font>
    <font>
      <sz val="8"/>
      <name val="MS Sans Serif"/>
      <family val="2"/>
    </font>
    <font>
      <sz val="8"/>
      <color indexed="10"/>
      <name val="Microsoft Sans Serif"/>
      <family val="2"/>
    </font>
    <font>
      <i/>
      <sz val="8"/>
      <name val="Microsoft Sans Serif"/>
      <family val="2"/>
    </font>
    <font>
      <sz val="8"/>
      <color indexed="9"/>
      <name val="Arial"/>
      <family val="2"/>
    </font>
    <font>
      <b/>
      <u/>
      <sz val="8"/>
      <name val="Arial"/>
      <family val="2"/>
    </font>
    <font>
      <b/>
      <u/>
      <sz val="10"/>
      <name val="Arial"/>
      <family val="2"/>
    </font>
  </fonts>
  <fills count="13">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13"/>
        <bgColor indexed="64"/>
      </patternFill>
    </fill>
    <fill>
      <patternFill patternType="solid">
        <fgColor indexed="31"/>
        <bgColor indexed="64"/>
      </patternFill>
    </fill>
    <fill>
      <patternFill patternType="gray0625">
        <fgColor indexed="22"/>
        <bgColor indexed="9"/>
      </patternFill>
    </fill>
    <fill>
      <patternFill patternType="solid">
        <fgColor theme="0" tint="-0.499984740745262"/>
        <bgColor indexed="64"/>
      </patternFill>
    </fill>
    <fill>
      <patternFill patternType="solid">
        <fgColor rgb="FFFFFF00"/>
        <bgColor indexed="64"/>
      </patternFill>
    </fill>
    <fill>
      <patternFill patternType="solid">
        <fgColor theme="0"/>
        <bgColor indexed="64"/>
      </patternFill>
    </fill>
  </fills>
  <borders count="30">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s>
  <cellStyleXfs count="12">
    <xf numFmtId="0" fontId="0" fillId="0" borderId="0"/>
    <xf numFmtId="0" fontId="1" fillId="0" borderId="0"/>
    <xf numFmtId="9" fontId="1" fillId="0" borderId="0" applyFont="0" applyFill="0" applyBorder="0" applyAlignment="0" applyProtection="0"/>
    <xf numFmtId="0" fontId="5" fillId="0" borderId="0"/>
    <xf numFmtId="38" fontId="14" fillId="0" borderId="0" applyFont="0" applyFill="0" applyBorder="0" applyAlignment="0" applyProtection="0"/>
    <xf numFmtId="40" fontId="14" fillId="0" borderId="0" applyFont="0" applyFill="0" applyBorder="0" applyAlignment="0" applyProtection="0"/>
    <xf numFmtId="174" fontId="15" fillId="0" borderId="0"/>
    <xf numFmtId="175" fontId="16" fillId="9" borderId="0">
      <alignment horizontal="center" vertical="center"/>
    </xf>
    <xf numFmtId="176" fontId="14" fillId="0" borderId="0" applyFont="0" applyFill="0" applyBorder="0" applyAlignment="0" applyProtection="0"/>
    <xf numFmtId="176" fontId="14" fillId="0" borderId="0" applyFont="0" applyFill="0" applyBorder="0" applyAlignment="0" applyProtection="0"/>
    <xf numFmtId="0" fontId="5" fillId="0" borderId="0"/>
    <xf numFmtId="9" fontId="5" fillId="0" borderId="0" applyFont="0" applyFill="0" applyBorder="0" applyAlignment="0" applyProtection="0"/>
  </cellStyleXfs>
  <cellXfs count="207">
    <xf numFmtId="0" fontId="0" fillId="0" borderId="0" xfId="0"/>
    <xf numFmtId="0" fontId="2" fillId="0" borderId="0" xfId="1" applyFont="1"/>
    <xf numFmtId="0" fontId="2" fillId="0" borderId="0" xfId="1" applyFont="1" applyAlignment="1">
      <alignment horizontal="left"/>
    </xf>
    <xf numFmtId="0" fontId="2" fillId="2" borderId="2" xfId="1" applyNumberFormat="1" applyFont="1" applyFill="1" applyBorder="1" applyAlignment="1">
      <alignment horizontal="center"/>
    </xf>
    <xf numFmtId="0" fontId="2" fillId="2" borderId="0" xfId="1" applyNumberFormat="1" applyFont="1" applyFill="1" applyBorder="1" applyAlignment="1">
      <alignment horizontal="center"/>
    </xf>
    <xf numFmtId="165" fontId="2" fillId="0" borderId="0" xfId="1" applyNumberFormat="1" applyFont="1"/>
    <xf numFmtId="0" fontId="2" fillId="2" borderId="7" xfId="1" applyNumberFormat="1" applyFont="1" applyFill="1" applyBorder="1" applyAlignment="1">
      <alignment horizontal="center"/>
    </xf>
    <xf numFmtId="10" fontId="2" fillId="0" borderId="0" xfId="1" applyNumberFormat="1" applyFont="1"/>
    <xf numFmtId="165" fontId="2" fillId="0" borderId="0" xfId="2" applyNumberFormat="1" applyFont="1"/>
    <xf numFmtId="166" fontId="2" fillId="0" borderId="0" xfId="1" applyNumberFormat="1" applyFont="1"/>
    <xf numFmtId="0" fontId="3" fillId="3" borderId="9" xfId="1" applyFont="1" applyFill="1" applyBorder="1" applyAlignment="1">
      <alignment horizontal="center" vertical="center" wrapText="1"/>
    </xf>
    <xf numFmtId="168" fontId="2" fillId="2" borderId="12" xfId="1" applyNumberFormat="1" applyFont="1" applyFill="1" applyBorder="1" applyAlignment="1"/>
    <xf numFmtId="168" fontId="2" fillId="2" borderId="13" xfId="1" applyNumberFormat="1" applyFont="1" applyFill="1" applyBorder="1" applyAlignment="1"/>
    <xf numFmtId="165" fontId="2" fillId="2" borderId="13" xfId="1" applyNumberFormat="1" applyFont="1" applyFill="1" applyBorder="1" applyAlignment="1"/>
    <xf numFmtId="0" fontId="2" fillId="2" borderId="14" xfId="1" applyFont="1" applyFill="1" applyBorder="1" applyAlignment="1"/>
    <xf numFmtId="168" fontId="2" fillId="2" borderId="15" xfId="1" applyNumberFormat="1" applyFont="1" applyFill="1" applyBorder="1" applyAlignment="1"/>
    <xf numFmtId="168" fontId="2" fillId="2" borderId="0" xfId="1" applyNumberFormat="1" applyFont="1" applyFill="1" applyBorder="1" applyAlignment="1"/>
    <xf numFmtId="165" fontId="2" fillId="2" borderId="0" xfId="1" applyNumberFormat="1" applyFont="1" applyFill="1" applyBorder="1" applyAlignment="1"/>
    <xf numFmtId="0" fontId="2" fillId="2" borderId="16" xfId="1" applyFont="1" applyFill="1" applyBorder="1" applyAlignment="1"/>
    <xf numFmtId="0" fontId="6" fillId="4" borderId="17" xfId="1" applyFont="1" applyFill="1" applyBorder="1" applyAlignment="1">
      <alignment horizontal="left"/>
    </xf>
    <xf numFmtId="0" fontId="3" fillId="5" borderId="18" xfId="1" applyFont="1" applyFill="1" applyBorder="1" applyAlignment="1">
      <alignment horizontal="right"/>
    </xf>
    <xf numFmtId="0" fontId="2" fillId="6" borderId="17" xfId="1" applyFont="1" applyFill="1" applyBorder="1" applyAlignment="1">
      <alignment horizontal="center"/>
    </xf>
    <xf numFmtId="3" fontId="2" fillId="6" borderId="17" xfId="1" applyNumberFormat="1" applyFont="1" applyFill="1" applyBorder="1" applyAlignment="1">
      <alignment horizontal="center"/>
    </xf>
    <xf numFmtId="3" fontId="2" fillId="6" borderId="19" xfId="1" applyNumberFormat="1" applyFont="1" applyFill="1" applyBorder="1" applyAlignment="1">
      <alignment horizontal="center"/>
    </xf>
    <xf numFmtId="0" fontId="3" fillId="5" borderId="20" xfId="1" applyFont="1" applyFill="1" applyBorder="1" applyAlignment="1">
      <alignment horizontal="right"/>
    </xf>
    <xf numFmtId="0" fontId="3" fillId="3" borderId="21" xfId="1" applyFont="1" applyFill="1" applyBorder="1" applyAlignment="1">
      <alignment horizontal="center" vertical="center" wrapText="1"/>
    </xf>
    <xf numFmtId="0" fontId="3" fillId="3" borderId="22" xfId="1" applyFont="1" applyFill="1" applyBorder="1" applyAlignment="1">
      <alignment horizontal="center" vertical="center" wrapText="1"/>
    </xf>
    <xf numFmtId="0" fontId="3" fillId="3" borderId="23" xfId="1" applyFont="1" applyFill="1" applyBorder="1" applyAlignment="1">
      <alignment horizontal="center" vertical="center" wrapText="1"/>
    </xf>
    <xf numFmtId="0" fontId="8" fillId="2" borderId="12" xfId="3" applyFont="1" applyFill="1" applyBorder="1"/>
    <xf numFmtId="0" fontId="8" fillId="2" borderId="13" xfId="3" applyFont="1" applyFill="1" applyBorder="1"/>
    <xf numFmtId="0" fontId="8" fillId="2" borderId="14" xfId="3" applyFont="1" applyFill="1" applyBorder="1"/>
    <xf numFmtId="0" fontId="8" fillId="2" borderId="15" xfId="3" applyFont="1" applyFill="1" applyBorder="1"/>
    <xf numFmtId="0" fontId="8" fillId="2" borderId="0" xfId="3" applyFont="1" applyFill="1" applyBorder="1"/>
    <xf numFmtId="0" fontId="8" fillId="2" borderId="16" xfId="3" applyFont="1" applyFill="1" applyBorder="1"/>
    <xf numFmtId="0" fontId="8" fillId="2" borderId="4" xfId="1" applyFont="1" applyFill="1" applyBorder="1" applyAlignment="1">
      <alignment horizontal="center"/>
    </xf>
    <xf numFmtId="164" fontId="8" fillId="2" borderId="27" xfId="1" applyNumberFormat="1" applyFont="1" applyFill="1" applyBorder="1" applyAlignment="1">
      <alignment horizontal="right"/>
    </xf>
    <xf numFmtId="167" fontId="8" fillId="2" borderId="6" xfId="1" applyNumberFormat="1" applyFont="1" applyFill="1" applyBorder="1" applyAlignment="1">
      <alignment horizontal="center"/>
    </xf>
    <xf numFmtId="164" fontId="8" fillId="2" borderId="28" xfId="1" applyNumberFormat="1" applyFont="1" applyFill="1" applyBorder="1" applyAlignment="1">
      <alignment horizontal="right"/>
    </xf>
    <xf numFmtId="169" fontId="8" fillId="2" borderId="0" xfId="3" applyNumberFormat="1" applyFont="1" applyFill="1" applyBorder="1" applyAlignment="1">
      <alignment horizontal="center"/>
    </xf>
    <xf numFmtId="0" fontId="8" fillId="6" borderId="1" xfId="1" applyFont="1" applyFill="1" applyBorder="1" applyAlignment="1">
      <alignment horizontal="center"/>
    </xf>
    <xf numFmtId="0" fontId="9" fillId="5" borderId="26" xfId="1" applyFont="1" applyFill="1" applyBorder="1" applyAlignment="1">
      <alignment horizontal="right"/>
    </xf>
    <xf numFmtId="0" fontId="8" fillId="6" borderId="4" xfId="1" applyFont="1" applyFill="1" applyBorder="1" applyAlignment="1">
      <alignment horizontal="center"/>
    </xf>
    <xf numFmtId="0" fontId="9" fillId="5" borderId="27" xfId="1" applyFont="1" applyFill="1" applyBorder="1" applyAlignment="1">
      <alignment horizontal="right"/>
    </xf>
    <xf numFmtId="11" fontId="8" fillId="6" borderId="4" xfId="1" applyNumberFormat="1" applyFont="1" applyFill="1" applyBorder="1" applyAlignment="1">
      <alignment horizontal="center"/>
    </xf>
    <xf numFmtId="0" fontId="8" fillId="2" borderId="4" xfId="3" applyFont="1" applyFill="1" applyBorder="1" applyAlignment="1">
      <alignment horizontal="center"/>
    </xf>
    <xf numFmtId="3" fontId="8" fillId="6" borderId="4" xfId="1" applyNumberFormat="1" applyFont="1" applyFill="1" applyBorder="1" applyAlignment="1">
      <alignment horizontal="center"/>
    </xf>
    <xf numFmtId="0" fontId="8" fillId="2" borderId="0" xfId="3" applyFont="1" applyFill="1" applyBorder="1" applyAlignment="1">
      <alignment horizontal="center"/>
    </xf>
    <xf numFmtId="170" fontId="8" fillId="6" borderId="6" xfId="1" applyNumberFormat="1" applyFont="1" applyFill="1" applyBorder="1" applyAlignment="1">
      <alignment horizontal="center"/>
    </xf>
    <xf numFmtId="0" fontId="9" fillId="5" borderId="28" xfId="1" applyFont="1" applyFill="1" applyBorder="1" applyAlignment="1">
      <alignment horizontal="right"/>
    </xf>
    <xf numFmtId="1" fontId="10" fillId="4" borderId="1" xfId="1" applyNumberFormat="1" applyFont="1" applyFill="1" applyBorder="1" applyAlignment="1">
      <alignment horizontal="left"/>
    </xf>
    <xf numFmtId="170" fontId="8" fillId="4" borderId="6" xfId="1" quotePrefix="1" applyNumberFormat="1" applyFont="1" applyFill="1" applyBorder="1" applyAlignment="1">
      <alignment horizontal="center"/>
    </xf>
    <xf numFmtId="0" fontId="8" fillId="2" borderId="1" xfId="1" applyFont="1" applyFill="1" applyBorder="1" applyAlignment="1">
      <alignment horizontal="center"/>
    </xf>
    <xf numFmtId="0" fontId="8" fillId="5" borderId="26" xfId="1" applyFont="1" applyFill="1" applyBorder="1"/>
    <xf numFmtId="171" fontId="8" fillId="2" borderId="4" xfId="1" applyNumberFormat="1" applyFont="1" applyFill="1" applyBorder="1" applyAlignment="1">
      <alignment horizontal="center"/>
    </xf>
    <xf numFmtId="0" fontId="8" fillId="5" borderId="27" xfId="1" applyFont="1" applyFill="1" applyBorder="1"/>
    <xf numFmtId="0" fontId="8" fillId="5" borderId="27" xfId="3" applyFont="1" applyFill="1" applyBorder="1"/>
    <xf numFmtId="0" fontId="8" fillId="5" borderId="26" xfId="3" applyFont="1" applyFill="1" applyBorder="1"/>
    <xf numFmtId="0" fontId="8" fillId="7" borderId="6" xfId="1" applyFont="1" applyFill="1" applyBorder="1" applyAlignment="1">
      <alignment horizontal="center"/>
    </xf>
    <xf numFmtId="0" fontId="8" fillId="5" borderId="28" xfId="3" applyFont="1" applyFill="1" applyBorder="1"/>
    <xf numFmtId="0" fontId="8" fillId="2" borderId="6" xfId="3" applyFont="1" applyFill="1" applyBorder="1" applyAlignment="1">
      <alignment horizontal="center"/>
    </xf>
    <xf numFmtId="0" fontId="9" fillId="2" borderId="0" xfId="3" applyFont="1" applyFill="1" applyBorder="1"/>
    <xf numFmtId="0" fontId="2" fillId="0" borderId="0" xfId="1" applyFont="1" applyFill="1" applyBorder="1" applyAlignment="1"/>
    <xf numFmtId="0" fontId="1" fillId="0" borderId="0" xfId="1"/>
    <xf numFmtId="0" fontId="2" fillId="0" borderId="0" xfId="1" applyFont="1"/>
    <xf numFmtId="0" fontId="2" fillId="2" borderId="0" xfId="1" applyFont="1" applyFill="1" applyBorder="1" applyAlignment="1">
      <alignment horizontal="center"/>
    </xf>
    <xf numFmtId="0" fontId="12" fillId="0" borderId="0" xfId="1" applyFont="1"/>
    <xf numFmtId="0" fontId="2" fillId="2" borderId="12" xfId="1" applyFont="1" applyFill="1" applyBorder="1"/>
    <xf numFmtId="0" fontId="2" fillId="2" borderId="13" xfId="1" applyFont="1" applyFill="1" applyBorder="1"/>
    <xf numFmtId="0" fontId="2" fillId="2" borderId="14" xfId="1" applyFont="1" applyFill="1" applyBorder="1"/>
    <xf numFmtId="0" fontId="2" fillId="2" borderId="15" xfId="1" applyFont="1" applyFill="1" applyBorder="1"/>
    <xf numFmtId="172" fontId="6"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3" fontId="2" fillId="2" borderId="26" xfId="1" applyNumberFormat="1" applyFont="1" applyFill="1" applyBorder="1" applyAlignment="1">
      <alignment horizontal="left"/>
    </xf>
    <xf numFmtId="173" fontId="2" fillId="2" borderId="26" xfId="1" applyNumberFormat="1" applyFont="1" applyFill="1" applyBorder="1" applyAlignment="1">
      <alignment horizontal="right"/>
    </xf>
    <xf numFmtId="0" fontId="3" fillId="2" borderId="11" xfId="1" applyFont="1" applyFill="1" applyBorder="1" applyAlignment="1">
      <alignment horizontal="center"/>
    </xf>
    <xf numFmtId="0" fontId="2" fillId="2" borderId="16" xfId="1" applyFont="1" applyFill="1" applyBorder="1" applyAlignment="1">
      <alignment horizontal="center"/>
    </xf>
    <xf numFmtId="172" fontId="6" fillId="4" borderId="1" xfId="1" applyNumberFormat="1" applyFont="1" applyFill="1" applyBorder="1" applyAlignment="1" applyProtection="1">
      <alignment horizontal="left"/>
    </xf>
    <xf numFmtId="0" fontId="3" fillId="2" borderId="3" xfId="1" applyFont="1" applyFill="1" applyBorder="1" applyAlignment="1">
      <alignment horizontal="center"/>
    </xf>
    <xf numFmtId="0" fontId="6" fillId="4" borderId="9" xfId="1" applyNumberFormat="1" applyFont="1" applyFill="1" applyBorder="1" applyAlignment="1" applyProtection="1">
      <alignment horizontal="left" vertical="center"/>
    </xf>
    <xf numFmtId="0" fontId="2" fillId="4" borderId="10" xfId="1" applyNumberFormat="1" applyFont="1" applyFill="1" applyBorder="1" applyAlignment="1" applyProtection="1">
      <alignment horizontal="center" vertical="center"/>
    </xf>
    <xf numFmtId="0" fontId="13"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2" fillId="0" borderId="0" xfId="1" applyFont="1" applyAlignment="1">
      <alignment horizontal="center"/>
    </xf>
    <xf numFmtId="0" fontId="2" fillId="2" borderId="0" xfId="1" applyFont="1" applyFill="1" applyBorder="1"/>
    <xf numFmtId="0" fontId="2" fillId="2" borderId="16" xfId="1" applyFont="1" applyFill="1" applyBorder="1"/>
    <xf numFmtId="0" fontId="1" fillId="2" borderId="12" xfId="1" applyFill="1" applyBorder="1"/>
    <xf numFmtId="0" fontId="1" fillId="2" borderId="13" xfId="1" applyFill="1" applyBorder="1"/>
    <xf numFmtId="0" fontId="1" fillId="2" borderId="14" xfId="1" applyFill="1" applyBorder="1"/>
    <xf numFmtId="0" fontId="17" fillId="2" borderId="15" xfId="1" applyFont="1" applyFill="1" applyBorder="1"/>
    <xf numFmtId="171" fontId="18" fillId="4" borderId="10" xfId="1" quotePrefix="1" applyNumberFormat="1" applyFont="1" applyFill="1" applyBorder="1" applyAlignment="1" applyProtection="1">
      <alignment horizontal="center"/>
    </xf>
    <xf numFmtId="0" fontId="19" fillId="5" borderId="9" xfId="1" applyFont="1" applyFill="1" applyBorder="1"/>
    <xf numFmtId="0" fontId="17" fillId="2" borderId="16" xfId="1" applyFont="1" applyFill="1" applyBorder="1"/>
    <xf numFmtId="171" fontId="18" fillId="4" borderId="10" xfId="1" applyNumberFormat="1" applyFont="1" applyFill="1" applyBorder="1" applyAlignment="1" applyProtection="1">
      <alignment horizontal="center"/>
    </xf>
    <xf numFmtId="0" fontId="17" fillId="2" borderId="0" xfId="1" applyFont="1" applyFill="1" applyBorder="1"/>
    <xf numFmtId="0" fontId="18" fillId="2" borderId="12" xfId="1" applyFont="1" applyFill="1" applyBorder="1"/>
    <xf numFmtId="0" fontId="18" fillId="2" borderId="13" xfId="1" applyFont="1" applyFill="1" applyBorder="1"/>
    <xf numFmtId="0" fontId="18" fillId="2" borderId="14" xfId="1" applyFont="1" applyFill="1" applyBorder="1"/>
    <xf numFmtId="15" fontId="18" fillId="2" borderId="15" xfId="1" applyNumberFormat="1" applyFont="1" applyFill="1" applyBorder="1"/>
    <xf numFmtId="0" fontId="18" fillId="5" borderId="9" xfId="1" applyNumberFormat="1" applyFont="1" applyFill="1" applyBorder="1"/>
    <xf numFmtId="0" fontId="18" fillId="2" borderId="16" xfId="1" applyFont="1" applyFill="1" applyBorder="1"/>
    <xf numFmtId="171" fontId="18" fillId="4" borderId="10" xfId="1" quotePrefix="1" applyNumberFormat="1" applyFont="1" applyFill="1" applyBorder="1" applyAlignment="1" applyProtection="1">
      <alignment horizontal="left"/>
    </xf>
    <xf numFmtId="0" fontId="18" fillId="2" borderId="15" xfId="1" applyFont="1" applyFill="1" applyBorder="1"/>
    <xf numFmtId="0" fontId="18" fillId="2" borderId="0" xfId="1" applyFont="1" applyFill="1" applyBorder="1"/>
    <xf numFmtId="0" fontId="5" fillId="0" borderId="0" xfId="1" applyFont="1"/>
    <xf numFmtId="0" fontId="8" fillId="2" borderId="13" xfId="1" applyFont="1" applyFill="1" applyBorder="1" applyAlignment="1">
      <alignment horizontal="left"/>
    </xf>
    <xf numFmtId="0" fontId="8" fillId="2" borderId="13" xfId="1" applyFont="1" applyFill="1" applyBorder="1"/>
    <xf numFmtId="0" fontId="8" fillId="2" borderId="14" xfId="1" applyFont="1" applyFill="1" applyBorder="1"/>
    <xf numFmtId="0" fontId="8" fillId="2" borderId="15" xfId="1" applyFont="1" applyFill="1" applyBorder="1"/>
    <xf numFmtId="0" fontId="8" fillId="2" borderId="16" xfId="1" applyFont="1" applyFill="1" applyBorder="1" applyAlignment="1">
      <alignment horizontal="center"/>
    </xf>
    <xf numFmtId="0" fontId="18" fillId="4" borderId="9" xfId="1" applyNumberFormat="1" applyFont="1" applyFill="1" applyBorder="1" applyAlignment="1" applyProtection="1">
      <alignment horizontal="center" vertical="center"/>
    </xf>
    <xf numFmtId="0" fontId="21" fillId="2" borderId="9" xfId="1" applyFont="1" applyFill="1" applyBorder="1" applyAlignment="1">
      <alignment horizontal="center" vertical="center"/>
    </xf>
    <xf numFmtId="0" fontId="9" fillId="2" borderId="9" xfId="1" applyFont="1" applyFill="1" applyBorder="1" applyAlignment="1">
      <alignment horizontal="center" vertical="center" wrapText="1"/>
    </xf>
    <xf numFmtId="0" fontId="9" fillId="2" borderId="11" xfId="1" applyFont="1" applyFill="1" applyBorder="1" applyAlignment="1">
      <alignment horizontal="center" vertical="center" wrapText="1"/>
    </xf>
    <xf numFmtId="0" fontId="5" fillId="2" borderId="12" xfId="1" applyFont="1" applyFill="1" applyBorder="1"/>
    <xf numFmtId="0" fontId="22" fillId="2" borderId="13" xfId="1" applyFont="1" applyFill="1" applyBorder="1"/>
    <xf numFmtId="0" fontId="22" fillId="2" borderId="14" xfId="1" applyFont="1" applyFill="1" applyBorder="1"/>
    <xf numFmtId="172" fontId="20" fillId="4" borderId="10" xfId="1" applyNumberFormat="1" applyFont="1" applyFill="1" applyBorder="1" applyAlignment="1" applyProtection="1">
      <alignment horizontal="left"/>
    </xf>
    <xf numFmtId="0" fontId="8" fillId="2" borderId="3" xfId="2" applyNumberFormat="1" applyFont="1" applyFill="1" applyBorder="1" applyAlignment="1">
      <alignment horizontal="left"/>
    </xf>
    <xf numFmtId="0" fontId="8" fillId="2" borderId="26" xfId="1" applyFont="1" applyFill="1" applyBorder="1" applyAlignment="1">
      <alignment horizontal="center"/>
    </xf>
    <xf numFmtId="0" fontId="8" fillId="2" borderId="9" xfId="1" applyFont="1" applyFill="1" applyBorder="1" applyAlignment="1">
      <alignment horizontal="center"/>
    </xf>
    <xf numFmtId="0" fontId="9" fillId="2" borderId="11" xfId="1" applyFont="1" applyFill="1" applyBorder="1" applyAlignment="1">
      <alignment horizontal="center"/>
    </xf>
    <xf numFmtId="0" fontId="22" fillId="2" borderId="16" xfId="1" applyFont="1" applyFill="1" applyBorder="1"/>
    <xf numFmtId="172" fontId="1" fillId="0" borderId="0" xfId="1" applyNumberFormat="1"/>
    <xf numFmtId="172" fontId="20" fillId="4" borderId="1" xfId="1" applyNumberFormat="1" applyFont="1" applyFill="1" applyBorder="1" applyAlignment="1" applyProtection="1">
      <alignment horizontal="left"/>
    </xf>
    <xf numFmtId="173" fontId="8" fillId="2" borderId="26" xfId="2" applyNumberFormat="1" applyFont="1" applyFill="1" applyBorder="1" applyAlignment="1">
      <alignment horizontal="center"/>
    </xf>
    <xf numFmtId="0" fontId="9" fillId="2" borderId="3" xfId="1" applyFont="1" applyFill="1" applyBorder="1" applyAlignment="1">
      <alignment horizontal="center"/>
    </xf>
    <xf numFmtId="0" fontId="20" fillId="4" borderId="9" xfId="1" applyNumberFormat="1" applyFont="1" applyFill="1" applyBorder="1" applyAlignment="1" applyProtection="1">
      <alignment horizontal="left" vertical="center"/>
    </xf>
    <xf numFmtId="0" fontId="18" fillId="4" borderId="10" xfId="1" applyNumberFormat="1" applyFont="1" applyFill="1" applyBorder="1" applyAlignment="1" applyProtection="1">
      <alignment horizontal="center" vertical="center"/>
    </xf>
    <xf numFmtId="0" fontId="9" fillId="2" borderId="10" xfId="1" applyFont="1" applyFill="1" applyBorder="1" applyAlignment="1">
      <alignment horizontal="center" vertical="center" wrapText="1"/>
    </xf>
    <xf numFmtId="0" fontId="5" fillId="2" borderId="16" xfId="1" applyFont="1" applyFill="1" applyBorder="1"/>
    <xf numFmtId="0" fontId="5" fillId="2" borderId="0" xfId="1" applyFont="1" applyFill="1"/>
    <xf numFmtId="0" fontId="5" fillId="2" borderId="0" xfId="1" applyFont="1" applyFill="1" applyAlignment="1">
      <alignment horizontal="center"/>
    </xf>
    <xf numFmtId="0" fontId="5" fillId="2" borderId="0" xfId="1" applyFont="1" applyFill="1" applyBorder="1" applyAlignment="1">
      <alignment horizontal="center" vertical="center"/>
    </xf>
    <xf numFmtId="0" fontId="8" fillId="2" borderId="0" xfId="1" applyFont="1" applyFill="1" applyBorder="1" applyAlignment="1">
      <alignment horizontal="center"/>
    </xf>
    <xf numFmtId="0" fontId="23" fillId="2" borderId="0" xfId="1" applyFont="1" applyFill="1" applyBorder="1"/>
    <xf numFmtId="0" fontId="1" fillId="0" borderId="0" xfId="1" applyAlignment="1">
      <alignment horizontal="left"/>
    </xf>
    <xf numFmtId="0" fontId="8" fillId="2" borderId="12" xfId="1" applyFont="1" applyFill="1" applyBorder="1" applyAlignment="1">
      <alignment horizontal="left"/>
    </xf>
    <xf numFmtId="0" fontId="24" fillId="2" borderId="15" xfId="1" applyFont="1" applyFill="1" applyBorder="1"/>
    <xf numFmtId="0" fontId="18" fillId="4" borderId="9" xfId="1" applyNumberFormat="1" applyFont="1" applyFill="1" applyBorder="1" applyAlignment="1" applyProtection="1">
      <alignment horizontal="left" vertical="center"/>
    </xf>
    <xf numFmtId="0" fontId="8" fillId="2" borderId="9" xfId="1" applyNumberFormat="1" applyFont="1" applyFill="1" applyBorder="1" applyAlignment="1"/>
    <xf numFmtId="0" fontId="8" fillId="2" borderId="9" xfId="1" applyFont="1" applyFill="1" applyBorder="1" applyAlignment="1"/>
    <xf numFmtId="0" fontId="8" fillId="2" borderId="26" xfId="1" applyFont="1" applyFill="1" applyBorder="1" applyAlignment="1"/>
    <xf numFmtId="165" fontId="8" fillId="2" borderId="9" xfId="1" applyNumberFormat="1" applyFont="1" applyFill="1" applyBorder="1" applyAlignment="1"/>
    <xf numFmtId="0" fontId="8" fillId="2" borderId="9" xfId="1" applyNumberFormat="1" applyFont="1" applyFill="1" applyBorder="1" applyAlignment="1">
      <alignment horizontal="center"/>
    </xf>
    <xf numFmtId="0" fontId="23" fillId="2" borderId="15" xfId="1" applyFont="1" applyFill="1" applyBorder="1"/>
    <xf numFmtId="0" fontId="8" fillId="2" borderId="0" xfId="1" applyFont="1" applyFill="1" applyBorder="1"/>
    <xf numFmtId="0" fontId="8" fillId="2" borderId="16" xfId="1" applyFont="1" applyFill="1" applyBorder="1"/>
    <xf numFmtId="172" fontId="10" fillId="4" borderId="9" xfId="1" applyNumberFormat="1" applyFont="1" applyFill="1" applyBorder="1" applyAlignment="1" applyProtection="1">
      <alignment horizontal="left"/>
    </xf>
    <xf numFmtId="0" fontId="8" fillId="2" borderId="9" xfId="1" applyFont="1" applyFill="1" applyBorder="1"/>
    <xf numFmtId="0" fontId="21" fillId="2" borderId="9" xfId="1" applyFont="1" applyFill="1" applyBorder="1" applyAlignment="1">
      <alignment horizontal="left" vertical="center"/>
    </xf>
    <xf numFmtId="0" fontId="17" fillId="2" borderId="16" xfId="0" applyFont="1" applyFill="1" applyBorder="1"/>
    <xf numFmtId="0" fontId="19" fillId="5" borderId="9" xfId="0" applyFont="1" applyFill="1" applyBorder="1"/>
    <xf numFmtId="171" fontId="18" fillId="4" borderId="10" xfId="0" applyNumberFormat="1" applyFont="1" applyFill="1" applyBorder="1" applyAlignment="1" applyProtection="1">
      <alignment horizontal="center"/>
    </xf>
    <xf numFmtId="0" fontId="17" fillId="2" borderId="15" xfId="0" applyFont="1" applyFill="1" applyBorder="1"/>
    <xf numFmtId="0" fontId="2" fillId="0" borderId="0" xfId="1" applyFont="1" applyFill="1" applyBorder="1"/>
    <xf numFmtId="0" fontId="8" fillId="10" borderId="0" xfId="3" applyFont="1" applyFill="1"/>
    <xf numFmtId="0" fontId="5" fillId="10" borderId="0" xfId="3" applyFill="1"/>
    <xf numFmtId="168" fontId="8" fillId="2" borderId="27" xfId="1" applyNumberFormat="1" applyFont="1" applyFill="1" applyBorder="1" applyAlignment="1">
      <alignment horizontal="right"/>
    </xf>
    <xf numFmtId="0" fontId="8" fillId="2" borderId="4" xfId="1" applyFont="1" applyFill="1" applyBorder="1" applyAlignment="1">
      <alignment horizontal="left"/>
    </xf>
    <xf numFmtId="0" fontId="8" fillId="2" borderId="1" xfId="3" applyFont="1" applyFill="1" applyBorder="1"/>
    <xf numFmtId="0" fontId="8" fillId="2" borderId="26" xfId="3" applyFont="1" applyFill="1" applyBorder="1" applyAlignment="1">
      <alignment horizontal="right"/>
    </xf>
    <xf numFmtId="0" fontId="3" fillId="3" borderId="25" xfId="1" applyFont="1" applyFill="1" applyBorder="1" applyAlignment="1">
      <alignment horizontal="center" vertical="center" wrapText="1"/>
    </xf>
    <xf numFmtId="0" fontId="3" fillId="11" borderId="3" xfId="1" applyFont="1" applyFill="1" applyBorder="1" applyAlignment="1">
      <alignment horizontal="center"/>
    </xf>
    <xf numFmtId="173" fontId="2" fillId="11" borderId="9" xfId="1" applyNumberFormat="1" applyFont="1" applyFill="1" applyBorder="1" applyAlignment="1">
      <alignment horizontal="right"/>
    </xf>
    <xf numFmtId="173" fontId="2" fillId="11" borderId="26" xfId="1" applyNumberFormat="1" applyFont="1" applyFill="1" applyBorder="1" applyAlignment="1">
      <alignment horizontal="left"/>
    </xf>
    <xf numFmtId="0" fontId="2" fillId="11" borderId="1" xfId="1" applyNumberFormat="1" applyFont="1" applyFill="1" applyBorder="1" applyAlignment="1">
      <alignment horizontal="left"/>
    </xf>
    <xf numFmtId="0" fontId="2" fillId="12" borderId="8" xfId="1" applyFont="1" applyFill="1" applyBorder="1" applyAlignment="1">
      <alignment horizontal="left"/>
    </xf>
    <xf numFmtId="0" fontId="2" fillId="12" borderId="7" xfId="1" applyFont="1" applyFill="1" applyBorder="1" applyAlignment="1">
      <alignment horizontal="left"/>
    </xf>
    <xf numFmtId="165" fontId="2" fillId="12" borderId="7" xfId="2" applyNumberFormat="1" applyFont="1" applyFill="1" applyBorder="1" applyAlignment="1">
      <alignment horizontal="right"/>
    </xf>
    <xf numFmtId="0" fontId="2" fillId="12" borderId="7" xfId="1" applyFont="1" applyFill="1" applyBorder="1" applyAlignment="1">
      <alignment horizontal="center"/>
    </xf>
    <xf numFmtId="164" fontId="2" fillId="12" borderId="7" xfId="1" applyNumberFormat="1" applyFont="1" applyFill="1" applyBorder="1" applyAlignment="1">
      <alignment horizontal="right"/>
    </xf>
    <xf numFmtId="164" fontId="2" fillId="12" borderId="6" xfId="1" applyNumberFormat="1" applyFont="1" applyFill="1" applyBorder="1" applyAlignment="1">
      <alignment horizontal="right"/>
    </xf>
    <xf numFmtId="0" fontId="2" fillId="12" borderId="5" xfId="1" applyFont="1" applyFill="1" applyBorder="1" applyAlignment="1">
      <alignment horizontal="left"/>
    </xf>
    <xf numFmtId="0" fontId="2" fillId="12" borderId="0" xfId="1" applyFont="1" applyFill="1" applyBorder="1" applyAlignment="1">
      <alignment horizontal="left"/>
    </xf>
    <xf numFmtId="165" fontId="2" fillId="12" borderId="0" xfId="2" applyNumberFormat="1" applyFont="1" applyFill="1" applyBorder="1" applyAlignment="1">
      <alignment horizontal="right"/>
    </xf>
    <xf numFmtId="0" fontId="2" fillId="12" borderId="0" xfId="1" applyFont="1" applyFill="1" applyBorder="1" applyAlignment="1">
      <alignment horizontal="center"/>
    </xf>
    <xf numFmtId="164" fontId="2" fillId="12" borderId="0" xfId="1" applyNumberFormat="1" applyFont="1" applyFill="1" applyBorder="1" applyAlignment="1">
      <alignment horizontal="right"/>
    </xf>
    <xf numFmtId="164" fontId="2" fillId="12" borderId="4" xfId="1" applyNumberFormat="1" applyFont="1" applyFill="1" applyBorder="1" applyAlignment="1">
      <alignment horizontal="right"/>
    </xf>
    <xf numFmtId="0" fontId="2" fillId="12" borderId="3" xfId="1" applyFont="1" applyFill="1" applyBorder="1" applyAlignment="1">
      <alignment horizontal="left"/>
    </xf>
    <xf numFmtId="0" fontId="2" fillId="12" borderId="2" xfId="1" applyFont="1" applyFill="1" applyBorder="1" applyAlignment="1">
      <alignment horizontal="left"/>
    </xf>
    <xf numFmtId="165" fontId="2" fillId="12" borderId="2" xfId="2" applyNumberFormat="1" applyFont="1" applyFill="1" applyBorder="1" applyAlignment="1">
      <alignment horizontal="right"/>
    </xf>
    <xf numFmtId="0" fontId="2" fillId="12" borderId="2" xfId="1" applyFont="1" applyFill="1" applyBorder="1" applyAlignment="1">
      <alignment horizontal="center"/>
    </xf>
    <xf numFmtId="164" fontId="2" fillId="12" borderId="2" xfId="1" applyNumberFormat="1" applyFont="1" applyFill="1" applyBorder="1" applyAlignment="1">
      <alignment horizontal="right"/>
    </xf>
    <xf numFmtId="164" fontId="2" fillId="12" borderId="1" xfId="1" applyNumberFormat="1" applyFont="1" applyFill="1" applyBorder="1" applyAlignment="1">
      <alignment horizontal="right"/>
    </xf>
    <xf numFmtId="2" fontId="2" fillId="12" borderId="7" xfId="2" applyNumberFormat="1" applyFont="1" applyFill="1" applyBorder="1" applyAlignment="1">
      <alignment horizontal="right"/>
    </xf>
    <xf numFmtId="2" fontId="2" fillId="12" borderId="0" xfId="2" applyNumberFormat="1" applyFont="1" applyFill="1" applyBorder="1" applyAlignment="1">
      <alignment horizontal="right"/>
    </xf>
    <xf numFmtId="10" fontId="2" fillId="12" borderId="0" xfId="2" applyNumberFormat="1" applyFont="1" applyFill="1" applyBorder="1" applyAlignment="1">
      <alignment horizontal="right"/>
    </xf>
    <xf numFmtId="10" fontId="2" fillId="12" borderId="2" xfId="2" applyNumberFormat="1" applyFont="1" applyFill="1" applyBorder="1" applyAlignment="1">
      <alignment horizontal="right"/>
    </xf>
    <xf numFmtId="0" fontId="5" fillId="2" borderId="9" xfId="1" applyFont="1" applyFill="1" applyBorder="1" applyAlignment="1">
      <alignment horizontal="center"/>
    </xf>
    <xf numFmtId="16" fontId="2" fillId="0" borderId="0" xfId="1" applyNumberFormat="1" applyFont="1" applyFill="1" applyBorder="1" applyAlignment="1"/>
    <xf numFmtId="177" fontId="2" fillId="0" borderId="0" xfId="1" applyNumberFormat="1" applyFont="1"/>
    <xf numFmtId="178" fontId="2" fillId="0" borderId="0" xfId="1" applyNumberFormat="1" applyFont="1"/>
    <xf numFmtId="10" fontId="2" fillId="12" borderId="7" xfId="2" applyNumberFormat="1" applyFont="1" applyFill="1" applyBorder="1" applyAlignment="1">
      <alignment horizontal="right"/>
    </xf>
    <xf numFmtId="16" fontId="2" fillId="0" borderId="0" xfId="1" applyNumberFormat="1" applyFont="1"/>
    <xf numFmtId="15" fontId="2" fillId="0" borderId="0" xfId="1" applyNumberFormat="1" applyFont="1"/>
    <xf numFmtId="0" fontId="12" fillId="0" borderId="0" xfId="1" applyFont="1"/>
    <xf numFmtId="0" fontId="2" fillId="0" borderId="0" xfId="1" applyFont="1"/>
    <xf numFmtId="0" fontId="3" fillId="3" borderId="9" xfId="1" applyFont="1" applyFill="1" applyBorder="1" applyAlignment="1">
      <alignment horizontal="center" vertical="center" wrapText="1"/>
    </xf>
    <xf numFmtId="173" fontId="2" fillId="2" borderId="26" xfId="1" applyNumberFormat="1" applyFont="1" applyFill="1" applyBorder="1" applyAlignment="1">
      <alignment horizontal="right"/>
    </xf>
    <xf numFmtId="172" fontId="6" fillId="4" borderId="10" xfId="1" applyNumberFormat="1" applyFont="1" applyFill="1" applyBorder="1" applyAlignment="1" applyProtection="1">
      <alignment horizontal="left"/>
    </xf>
    <xf numFmtId="168" fontId="12" fillId="0" borderId="9" xfId="1" applyNumberFormat="1" applyFont="1" applyBorder="1" applyAlignment="1">
      <alignment horizontal="center"/>
    </xf>
    <xf numFmtId="0" fontId="11" fillId="8" borderId="25" xfId="3" applyFont="1" applyFill="1" applyBorder="1" applyAlignment="1">
      <alignment horizontal="center"/>
    </xf>
    <xf numFmtId="0" fontId="11" fillId="8" borderId="29" xfId="3" applyFont="1" applyFill="1" applyBorder="1" applyAlignment="1">
      <alignment horizontal="center"/>
    </xf>
    <xf numFmtId="0" fontId="11" fillId="0" borderId="24" xfId="1" applyFont="1" applyBorder="1" applyAlignment="1"/>
    <xf numFmtId="0" fontId="11" fillId="8" borderId="24" xfId="3" applyFont="1" applyFill="1" applyBorder="1" applyAlignment="1">
      <alignment horizontal="center"/>
    </xf>
    <xf numFmtId="0" fontId="3" fillId="3" borderId="25" xfId="1" applyFont="1" applyFill="1" applyBorder="1" applyAlignment="1">
      <alignment horizontal="center" vertical="center" wrapText="1"/>
    </xf>
    <xf numFmtId="0" fontId="3" fillId="3" borderId="24" xfId="1" applyFont="1" applyFill="1" applyBorder="1" applyAlignment="1">
      <alignment horizontal="center" vertical="center" wrapText="1"/>
    </xf>
  </cellXfs>
  <cellStyles count="12">
    <cellStyle name="Migliaia (0)_AZIONI" xfId="4"/>
    <cellStyle name="Migliaia_AZIONI" xfId="5"/>
    <cellStyle name="Normal" xfId="0" builtinId="0"/>
    <cellStyle name="Normal 2" xfId="1"/>
    <cellStyle name="Normal 3" xfId="10"/>
    <cellStyle name="Normal_SwaptionATMVols" xfId="3"/>
    <cellStyle name="Normale_AZIONI" xfId="6"/>
    <cellStyle name="Percent 2" xfId="2"/>
    <cellStyle name="Percent 3" xfId="11"/>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UR_Mark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ettings"/>
      <sheetName val="Euribor"/>
      <sheetName val="EuriborSwapIsdaFixA"/>
      <sheetName val="BasisSwap1MxM"/>
      <sheetName val="BasisSwap3M6M"/>
      <sheetName val="BasisSwapEON3M"/>
      <sheetName val="BasisSwapxM12M"/>
      <sheetName val="Deposits"/>
      <sheetName val="FRA"/>
      <sheetName val="Futures1M"/>
      <sheetName val="Futures3M"/>
      <sheetName val="ImmFra6M "/>
      <sheetName val="FuturesHWConvAdj"/>
      <sheetName val="OIS"/>
      <sheetName val="OIS ECB"/>
      <sheetName val="Swaps1M"/>
      <sheetName val="SwapsIMMDated"/>
      <sheetName val="Swap3M"/>
      <sheetName val="ON"/>
      <sheetName val="Swap6M"/>
      <sheetName val="ForwardSwap6M"/>
      <sheetName val="1M (3)"/>
      <sheetName val="3M (4)"/>
      <sheetName val="ON BASIS"/>
      <sheetName val="6M (3)"/>
      <sheetName val="1Y (3)"/>
      <sheetName val="Euribor 3M Time Series"/>
      <sheetName val="Euribor 6M Time Series"/>
      <sheetName val="EuriborSwapIsdaFixA1Y"/>
      <sheetName val="Mx_Deposits"/>
    </sheetNames>
    <sheetDataSet>
      <sheetData sheetId="0"/>
      <sheetData sheetId="1">
        <row r="7">
          <cell r="E7" t="str">
            <v>EURSTD#0000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K27"/>
  <sheetViews>
    <sheetView workbookViewId="0">
      <selection activeCell="D11" sqref="D11"/>
    </sheetView>
  </sheetViews>
  <sheetFormatPr defaultColWidth="8" defaultRowHeight="11.25" x14ac:dyDescent="0.2"/>
  <cols>
    <col min="1" max="2" width="2.7109375" style="155" customWidth="1"/>
    <col min="3" max="3" width="18" style="155" bestFit="1" customWidth="1"/>
    <col min="4" max="4" width="23.85546875" style="155" bestFit="1" customWidth="1"/>
    <col min="5" max="5" width="6" style="155" bestFit="1" customWidth="1"/>
    <col min="6" max="8" width="2.7109375" style="155" customWidth="1"/>
    <col min="9" max="9" width="18.5703125" style="155" bestFit="1" customWidth="1"/>
    <col min="10" max="10" width="53.7109375" style="155" bestFit="1" customWidth="1"/>
    <col min="11" max="11" width="2.7109375" style="155" customWidth="1"/>
    <col min="12" max="16384" width="8" style="155"/>
  </cols>
  <sheetData>
    <row r="1" spans="2:11" ht="12" thickBot="1" x14ac:dyDescent="0.25">
      <c r="B1" s="155" t="str">
        <f>_xll.qlxlVersion(TRUE,Trigger)</f>
        <v>QuantLibXL 1.5.0 - MS VC++ 9.0 - Multithreaded Dynamic Runtime library - Release Configuration - Dec 24 2014 09:17:06</v>
      </c>
    </row>
    <row r="2" spans="2:11" ht="18.75" thickBot="1" x14ac:dyDescent="0.3">
      <c r="B2" s="201" t="s">
        <v>76</v>
      </c>
      <c r="C2" s="202"/>
      <c r="D2" s="202"/>
      <c r="E2" s="202"/>
      <c r="F2" s="203"/>
      <c r="H2" s="201" t="s">
        <v>97</v>
      </c>
      <c r="I2" s="202"/>
      <c r="J2" s="202"/>
      <c r="K2" s="204"/>
    </row>
    <row r="3" spans="2:11" x14ac:dyDescent="0.2">
      <c r="B3" s="33"/>
      <c r="C3" s="60"/>
      <c r="D3" s="32"/>
      <c r="E3" s="32"/>
      <c r="F3" s="31"/>
      <c r="H3" s="99"/>
      <c r="I3" s="102"/>
      <c r="J3" s="102"/>
      <c r="K3" s="101"/>
    </row>
    <row r="4" spans="2:11" x14ac:dyDescent="0.2">
      <c r="B4" s="33"/>
      <c r="C4" s="58" t="s">
        <v>75</v>
      </c>
      <c r="D4" s="59" t="s">
        <v>73</v>
      </c>
      <c r="E4" s="32"/>
      <c r="F4" s="31"/>
      <c r="H4" s="99"/>
      <c r="I4" s="98" t="s">
        <v>96</v>
      </c>
      <c r="J4" s="92" t="b">
        <v>0</v>
      </c>
      <c r="K4" s="97"/>
    </row>
    <row r="5" spans="2:11" x14ac:dyDescent="0.2">
      <c r="B5" s="33"/>
      <c r="C5" s="55" t="s">
        <v>74</v>
      </c>
      <c r="D5" s="34">
        <v>3</v>
      </c>
      <c r="E5" s="32"/>
      <c r="F5" s="31"/>
      <c r="H5" s="99"/>
      <c r="I5" s="98" t="s">
        <v>95</v>
      </c>
      <c r="J5" s="100"/>
      <c r="K5" s="97"/>
    </row>
    <row r="6" spans="2:11" x14ac:dyDescent="0.2">
      <c r="B6" s="33"/>
      <c r="C6" s="55" t="s">
        <v>71</v>
      </c>
      <c r="D6" s="34" t="str">
        <f>_xll.qlPeriodEquivalent(D5&amp;"M")</f>
        <v>3M</v>
      </c>
      <c r="E6" s="32"/>
      <c r="F6" s="31"/>
      <c r="H6" s="99"/>
      <c r="I6" s="98" t="s">
        <v>94</v>
      </c>
      <c r="J6" s="89" t="b">
        <v>1</v>
      </c>
      <c r="K6" s="97"/>
    </row>
    <row r="7" spans="2:11" ht="12" thickBot="1" x14ac:dyDescent="0.25">
      <c r="B7" s="33"/>
      <c r="C7" s="58" t="s">
        <v>70</v>
      </c>
      <c r="D7" s="57" t="s">
        <v>69</v>
      </c>
      <c r="E7" s="32"/>
      <c r="F7" s="31"/>
      <c r="H7" s="96"/>
      <c r="I7" s="95"/>
      <c r="J7" s="95"/>
      <c r="K7" s="94"/>
    </row>
    <row r="8" spans="2:11" ht="12" thickBot="1" x14ac:dyDescent="0.25">
      <c r="B8" s="33"/>
      <c r="C8" s="56" t="s">
        <v>68</v>
      </c>
      <c r="D8" s="51" t="s">
        <v>72</v>
      </c>
      <c r="E8" s="32"/>
      <c r="F8" s="31"/>
      <c r="H8" s="156"/>
      <c r="I8" s="156"/>
      <c r="J8" s="156"/>
      <c r="K8" s="156"/>
    </row>
    <row r="9" spans="2:11" ht="18.75" thickBot="1" x14ac:dyDescent="0.3">
      <c r="B9" s="33"/>
      <c r="C9" s="55" t="s">
        <v>67</v>
      </c>
      <c r="D9" s="34" t="str">
        <f>Currency&amp;"_"&amp;$E$16&amp;"RH"</f>
        <v>EUR_YCSTDRH</v>
      </c>
      <c r="E9" s="32"/>
      <c r="F9" s="31"/>
      <c r="H9" s="201" t="s">
        <v>93</v>
      </c>
      <c r="I9" s="202"/>
      <c r="J9" s="202"/>
      <c r="K9" s="204"/>
    </row>
    <row r="10" spans="2:11" ht="12.75" x14ac:dyDescent="0.2">
      <c r="B10" s="33"/>
      <c r="C10" s="54" t="s">
        <v>66</v>
      </c>
      <c r="D10" s="34" t="b">
        <v>1</v>
      </c>
      <c r="E10" s="32"/>
      <c r="F10" s="31"/>
      <c r="H10" s="91"/>
      <c r="I10" s="93"/>
      <c r="J10" s="93"/>
      <c r="K10" s="88"/>
    </row>
    <row r="11" spans="2:11" ht="12.75" x14ac:dyDescent="0.2">
      <c r="B11" s="33"/>
      <c r="C11" s="54" t="s">
        <v>65</v>
      </c>
      <c r="D11" s="53">
        <v>42058.648090277777</v>
      </c>
      <c r="E11" s="32"/>
      <c r="F11" s="31"/>
      <c r="H11" s="91"/>
      <c r="I11" s="90" t="s">
        <v>92</v>
      </c>
      <c r="J11" s="92" t="s">
        <v>91</v>
      </c>
      <c r="K11" s="88"/>
    </row>
    <row r="12" spans="2:11" ht="12.75" x14ac:dyDescent="0.2">
      <c r="B12" s="33"/>
      <c r="C12" s="52" t="s">
        <v>64</v>
      </c>
      <c r="D12" s="51" t="b">
        <v>0</v>
      </c>
      <c r="E12" s="32"/>
      <c r="F12" s="31"/>
      <c r="H12" s="91"/>
      <c r="I12" s="90" t="s">
        <v>90</v>
      </c>
      <c r="J12" s="89" t="s">
        <v>89</v>
      </c>
      <c r="K12" s="88"/>
    </row>
    <row r="13" spans="2:11" ht="12.75" x14ac:dyDescent="0.2">
      <c r="B13" s="33"/>
      <c r="C13" s="38"/>
      <c r="D13" s="38"/>
      <c r="E13" s="32"/>
      <c r="F13" s="31"/>
      <c r="H13" s="91"/>
      <c r="I13" s="90" t="s">
        <v>112</v>
      </c>
      <c r="J13" s="92" t="str">
        <f>PROPER(Currency)&amp;"YC"</f>
        <v>EurYC</v>
      </c>
      <c r="K13" s="88"/>
    </row>
    <row r="14" spans="2:11" ht="12.75" x14ac:dyDescent="0.2">
      <c r="B14" s="33"/>
      <c r="C14" s="48" t="s">
        <v>63</v>
      </c>
      <c r="D14" s="50" t="str">
        <f>_xll.qlPiecewiseYieldCurve(D16,NDays,Calendar,_xll.ohPack(Selected!D2:D126),,,,Accuracy,TraitsID,InterpolatorID,Permanent,,ObjectOverwrite)</f>
        <v>_EURYCSTD#0001</v>
      </c>
      <c r="E14" s="32"/>
      <c r="F14" s="31"/>
      <c r="H14" s="91"/>
      <c r="I14" s="90" t="s">
        <v>111</v>
      </c>
      <c r="J14" s="92" t="str">
        <f>PROPER(Currency)&amp;"YCSTD"</f>
        <v>EurYCSTD</v>
      </c>
      <c r="K14" s="88"/>
    </row>
    <row r="15" spans="2:11" ht="12.75" x14ac:dyDescent="0.2">
      <c r="B15" s="33"/>
      <c r="C15" s="40" t="s">
        <v>44</v>
      </c>
      <c r="D15" s="49" t="str">
        <f>_xll.ohRangeRetrieveError(YieldCurve)</f>
        <v/>
      </c>
      <c r="E15" s="32"/>
      <c r="F15" s="31"/>
      <c r="H15" s="150"/>
      <c r="I15" s="151" t="s">
        <v>113</v>
      </c>
      <c r="J15" s="152" t="s">
        <v>114</v>
      </c>
      <c r="K15" s="153"/>
    </row>
    <row r="16" spans="2:11" ht="12.75" x14ac:dyDescent="0.2">
      <c r="B16" s="33"/>
      <c r="C16" s="48" t="s">
        <v>62</v>
      </c>
      <c r="D16" s="47" t="str">
        <f>"_"&amp;Currency&amp;$E$16</f>
        <v>_EURYCSTD</v>
      </c>
      <c r="E16" s="46" t="s">
        <v>61</v>
      </c>
      <c r="F16" s="31"/>
      <c r="H16" s="150"/>
      <c r="I16" s="151" t="s">
        <v>115</v>
      </c>
      <c r="J16" s="152" t="s">
        <v>116</v>
      </c>
      <c r="K16" s="153"/>
    </row>
    <row r="17" spans="2:11" ht="13.5" thickBot="1" x14ac:dyDescent="0.25">
      <c r="B17" s="33"/>
      <c r="C17" s="42" t="s">
        <v>60</v>
      </c>
      <c r="D17" s="45">
        <v>0</v>
      </c>
      <c r="E17" s="32"/>
      <c r="F17" s="31"/>
      <c r="H17" s="87"/>
      <c r="I17" s="86"/>
      <c r="J17" s="86"/>
      <c r="K17" s="85"/>
    </row>
    <row r="18" spans="2:11" x14ac:dyDescent="0.2">
      <c r="B18" s="33"/>
      <c r="C18" s="42" t="s">
        <v>59</v>
      </c>
      <c r="D18" s="44" t="s">
        <v>58</v>
      </c>
      <c r="E18" s="32"/>
      <c r="F18" s="31"/>
    </row>
    <row r="19" spans="2:11" x14ac:dyDescent="0.2">
      <c r="B19" s="33"/>
      <c r="C19" s="42" t="s">
        <v>57</v>
      </c>
      <c r="D19" s="43"/>
      <c r="E19" s="32"/>
      <c r="F19" s="31"/>
    </row>
    <row r="20" spans="2:11" x14ac:dyDescent="0.2">
      <c r="B20" s="33"/>
      <c r="C20" s="42" t="s">
        <v>56</v>
      </c>
      <c r="D20" s="41" t="s">
        <v>55</v>
      </c>
      <c r="E20" s="32"/>
      <c r="F20" s="31"/>
    </row>
    <row r="21" spans="2:11" x14ac:dyDescent="0.2">
      <c r="B21" s="33"/>
      <c r="C21" s="40" t="s">
        <v>54</v>
      </c>
      <c r="D21" s="39" t="s">
        <v>53</v>
      </c>
      <c r="E21" s="32"/>
      <c r="F21" s="31"/>
    </row>
    <row r="22" spans="2:11" x14ac:dyDescent="0.2">
      <c r="B22" s="33"/>
      <c r="C22" s="38"/>
      <c r="D22" s="38"/>
      <c r="E22" s="32"/>
      <c r="F22" s="31"/>
    </row>
    <row r="23" spans="2:11" x14ac:dyDescent="0.2">
      <c r="B23" s="33"/>
      <c r="C23" s="37">
        <f>_xll.qlTermStructureReferenceDate(YieldCurve)</f>
        <v>42058</v>
      </c>
      <c r="D23" s="36">
        <f>MAX(_xll.ohPack(Selected!J1:J126))</f>
        <v>1.3450735814563609E-2</v>
      </c>
      <c r="E23" s="32"/>
      <c r="F23" s="31"/>
    </row>
    <row r="24" spans="2:11" x14ac:dyDescent="0.2">
      <c r="B24" s="33"/>
      <c r="C24" s="35">
        <f>MAX(_xll.ohPack(Selected!I2:I126))</f>
        <v>63975</v>
      </c>
      <c r="D24" s="34">
        <f>MIN(_xll.ohPack(Selected!J1:J126))</f>
        <v>-8.111120123927767E-4</v>
      </c>
      <c r="E24" s="32"/>
      <c r="F24" s="31"/>
    </row>
    <row r="25" spans="2:11" x14ac:dyDescent="0.2">
      <c r="B25" s="33"/>
      <c r="C25" s="157" t="s">
        <v>44</v>
      </c>
      <c r="D25" s="158" t="str">
        <f>_xll.ohRangeRetrieveError(Selected!J1)</f>
        <v/>
      </c>
      <c r="E25" s="32"/>
      <c r="F25" s="31"/>
    </row>
    <row r="26" spans="2:11" ht="11.25" customHeight="1" x14ac:dyDescent="0.2">
      <c r="B26" s="33"/>
      <c r="C26" s="160" t="str">
        <f>[1]Euribor!$E$7</f>
        <v>EURSTD#0000</v>
      </c>
      <c r="D26" s="159" t="b">
        <f>_xll.qlRelinkableHandleLinkTo(C26,YieldCurve)</f>
        <v>1</v>
      </c>
      <c r="E26" s="32"/>
      <c r="F26" s="31"/>
    </row>
    <row r="27" spans="2:11" ht="12" thickBot="1" x14ac:dyDescent="0.25">
      <c r="B27" s="30"/>
      <c r="C27" s="29"/>
      <c r="D27" s="29"/>
      <c r="E27" s="29"/>
      <c r="F27" s="28"/>
    </row>
  </sheetData>
  <mergeCells count="3">
    <mergeCell ref="B2:F2"/>
    <mergeCell ref="H2:K2"/>
    <mergeCell ref="H9:K9"/>
  </mergeCells>
  <dataValidations count="7">
    <dataValidation type="list" allowBlank="1" showInputMessage="1" showErrorMessage="1" sqref="D21 IX21 ST21 ACP21 AML21 AWH21 BGD21 BPZ21 BZV21 CJR21 CTN21 DDJ21 DNF21 DXB21 EGX21 EQT21 FAP21 FKL21 FUH21 GED21 GNZ21 GXV21 HHR21 HRN21 IBJ21 ILF21 IVB21 JEX21 JOT21 JYP21 KIL21 KSH21 LCD21 LLZ21 LVV21 MFR21 MPN21 MZJ21 NJF21 NTB21 OCX21 OMT21 OWP21 PGL21 PQH21 QAD21 QJZ21 QTV21 RDR21 RNN21 RXJ21 SHF21 SRB21 TAX21 TKT21 TUP21 UEL21 UOH21 UYD21 VHZ21 VRV21 WBR21 WLN21 WVJ21 D65558 IX65557 ST65557 ACP65557 AML65557 AWH65557 BGD65557 BPZ65557 BZV65557 CJR65557 CTN65557 DDJ65557 DNF65557 DXB65557 EGX65557 EQT65557 FAP65557 FKL65557 FUH65557 GED65557 GNZ65557 GXV65557 HHR65557 HRN65557 IBJ65557 ILF65557 IVB65557 JEX65557 JOT65557 JYP65557 KIL65557 KSH65557 LCD65557 LLZ65557 LVV65557 MFR65557 MPN65557 MZJ65557 NJF65557 NTB65557 OCX65557 OMT65557 OWP65557 PGL65557 PQH65557 QAD65557 QJZ65557 QTV65557 RDR65557 RNN65557 RXJ65557 SHF65557 SRB65557 TAX65557 TKT65557 TUP65557 UEL65557 UOH65557 UYD65557 VHZ65557 VRV65557 WBR65557 WLN65557 WVJ65557 D131094 IX131093 ST131093 ACP131093 AML131093 AWH131093 BGD131093 BPZ131093 BZV131093 CJR131093 CTN131093 DDJ131093 DNF131093 DXB131093 EGX131093 EQT131093 FAP131093 FKL131093 FUH131093 GED131093 GNZ131093 GXV131093 HHR131093 HRN131093 IBJ131093 ILF131093 IVB131093 JEX131093 JOT131093 JYP131093 KIL131093 KSH131093 LCD131093 LLZ131093 LVV131093 MFR131093 MPN131093 MZJ131093 NJF131093 NTB131093 OCX131093 OMT131093 OWP131093 PGL131093 PQH131093 QAD131093 QJZ131093 QTV131093 RDR131093 RNN131093 RXJ131093 SHF131093 SRB131093 TAX131093 TKT131093 TUP131093 UEL131093 UOH131093 UYD131093 VHZ131093 VRV131093 WBR131093 WLN131093 WVJ131093 D196630 IX196629 ST196629 ACP196629 AML196629 AWH196629 BGD196629 BPZ196629 BZV196629 CJR196629 CTN196629 DDJ196629 DNF196629 DXB196629 EGX196629 EQT196629 FAP196629 FKL196629 FUH196629 GED196629 GNZ196629 GXV196629 HHR196629 HRN196629 IBJ196629 ILF196629 IVB196629 JEX196629 JOT196629 JYP196629 KIL196629 KSH196629 LCD196629 LLZ196629 LVV196629 MFR196629 MPN196629 MZJ196629 NJF196629 NTB196629 OCX196629 OMT196629 OWP196629 PGL196629 PQH196629 QAD196629 QJZ196629 QTV196629 RDR196629 RNN196629 RXJ196629 SHF196629 SRB196629 TAX196629 TKT196629 TUP196629 UEL196629 UOH196629 UYD196629 VHZ196629 VRV196629 WBR196629 WLN196629 WVJ196629 D262166 IX262165 ST262165 ACP262165 AML262165 AWH262165 BGD262165 BPZ262165 BZV262165 CJR262165 CTN262165 DDJ262165 DNF262165 DXB262165 EGX262165 EQT262165 FAP262165 FKL262165 FUH262165 GED262165 GNZ262165 GXV262165 HHR262165 HRN262165 IBJ262165 ILF262165 IVB262165 JEX262165 JOT262165 JYP262165 KIL262165 KSH262165 LCD262165 LLZ262165 LVV262165 MFR262165 MPN262165 MZJ262165 NJF262165 NTB262165 OCX262165 OMT262165 OWP262165 PGL262165 PQH262165 QAD262165 QJZ262165 QTV262165 RDR262165 RNN262165 RXJ262165 SHF262165 SRB262165 TAX262165 TKT262165 TUP262165 UEL262165 UOH262165 UYD262165 VHZ262165 VRV262165 WBR262165 WLN262165 WVJ262165 D327702 IX327701 ST327701 ACP327701 AML327701 AWH327701 BGD327701 BPZ327701 BZV327701 CJR327701 CTN327701 DDJ327701 DNF327701 DXB327701 EGX327701 EQT327701 FAP327701 FKL327701 FUH327701 GED327701 GNZ327701 GXV327701 HHR327701 HRN327701 IBJ327701 ILF327701 IVB327701 JEX327701 JOT327701 JYP327701 KIL327701 KSH327701 LCD327701 LLZ327701 LVV327701 MFR327701 MPN327701 MZJ327701 NJF327701 NTB327701 OCX327701 OMT327701 OWP327701 PGL327701 PQH327701 QAD327701 QJZ327701 QTV327701 RDR327701 RNN327701 RXJ327701 SHF327701 SRB327701 TAX327701 TKT327701 TUP327701 UEL327701 UOH327701 UYD327701 VHZ327701 VRV327701 WBR327701 WLN327701 WVJ327701 D393238 IX393237 ST393237 ACP393237 AML393237 AWH393237 BGD393237 BPZ393237 BZV393237 CJR393237 CTN393237 DDJ393237 DNF393237 DXB393237 EGX393237 EQT393237 FAP393237 FKL393237 FUH393237 GED393237 GNZ393237 GXV393237 HHR393237 HRN393237 IBJ393237 ILF393237 IVB393237 JEX393237 JOT393237 JYP393237 KIL393237 KSH393237 LCD393237 LLZ393237 LVV393237 MFR393237 MPN393237 MZJ393237 NJF393237 NTB393237 OCX393237 OMT393237 OWP393237 PGL393237 PQH393237 QAD393237 QJZ393237 QTV393237 RDR393237 RNN393237 RXJ393237 SHF393237 SRB393237 TAX393237 TKT393237 TUP393237 UEL393237 UOH393237 UYD393237 VHZ393237 VRV393237 WBR393237 WLN393237 WVJ393237 D458774 IX458773 ST458773 ACP458773 AML458773 AWH458773 BGD458773 BPZ458773 BZV458773 CJR458773 CTN458773 DDJ458773 DNF458773 DXB458773 EGX458773 EQT458773 FAP458773 FKL458773 FUH458773 GED458773 GNZ458773 GXV458773 HHR458773 HRN458773 IBJ458773 ILF458773 IVB458773 JEX458773 JOT458773 JYP458773 KIL458773 KSH458773 LCD458773 LLZ458773 LVV458773 MFR458773 MPN458773 MZJ458773 NJF458773 NTB458773 OCX458773 OMT458773 OWP458773 PGL458773 PQH458773 QAD458773 QJZ458773 QTV458773 RDR458773 RNN458773 RXJ458773 SHF458773 SRB458773 TAX458773 TKT458773 TUP458773 UEL458773 UOH458773 UYD458773 VHZ458773 VRV458773 WBR458773 WLN458773 WVJ458773 D524310 IX524309 ST524309 ACP524309 AML524309 AWH524309 BGD524309 BPZ524309 BZV524309 CJR524309 CTN524309 DDJ524309 DNF524309 DXB524309 EGX524309 EQT524309 FAP524309 FKL524309 FUH524309 GED524309 GNZ524309 GXV524309 HHR524309 HRN524309 IBJ524309 ILF524309 IVB524309 JEX524309 JOT524309 JYP524309 KIL524309 KSH524309 LCD524309 LLZ524309 LVV524309 MFR524309 MPN524309 MZJ524309 NJF524309 NTB524309 OCX524309 OMT524309 OWP524309 PGL524309 PQH524309 QAD524309 QJZ524309 QTV524309 RDR524309 RNN524309 RXJ524309 SHF524309 SRB524309 TAX524309 TKT524309 TUP524309 UEL524309 UOH524309 UYD524309 VHZ524309 VRV524309 WBR524309 WLN524309 WVJ524309 D589846 IX589845 ST589845 ACP589845 AML589845 AWH589845 BGD589845 BPZ589845 BZV589845 CJR589845 CTN589845 DDJ589845 DNF589845 DXB589845 EGX589845 EQT589845 FAP589845 FKL589845 FUH589845 GED589845 GNZ589845 GXV589845 HHR589845 HRN589845 IBJ589845 ILF589845 IVB589845 JEX589845 JOT589845 JYP589845 KIL589845 KSH589845 LCD589845 LLZ589845 LVV589845 MFR589845 MPN589845 MZJ589845 NJF589845 NTB589845 OCX589845 OMT589845 OWP589845 PGL589845 PQH589845 QAD589845 QJZ589845 QTV589845 RDR589845 RNN589845 RXJ589845 SHF589845 SRB589845 TAX589845 TKT589845 TUP589845 UEL589845 UOH589845 UYD589845 VHZ589845 VRV589845 WBR589845 WLN589845 WVJ589845 D655382 IX655381 ST655381 ACP655381 AML655381 AWH655381 BGD655381 BPZ655381 BZV655381 CJR655381 CTN655381 DDJ655381 DNF655381 DXB655381 EGX655381 EQT655381 FAP655381 FKL655381 FUH655381 GED655381 GNZ655381 GXV655381 HHR655381 HRN655381 IBJ655381 ILF655381 IVB655381 JEX655381 JOT655381 JYP655381 KIL655381 KSH655381 LCD655381 LLZ655381 LVV655381 MFR655381 MPN655381 MZJ655381 NJF655381 NTB655381 OCX655381 OMT655381 OWP655381 PGL655381 PQH655381 QAD655381 QJZ655381 QTV655381 RDR655381 RNN655381 RXJ655381 SHF655381 SRB655381 TAX655381 TKT655381 TUP655381 UEL655381 UOH655381 UYD655381 VHZ655381 VRV655381 WBR655381 WLN655381 WVJ655381 D720918 IX720917 ST720917 ACP720917 AML720917 AWH720917 BGD720917 BPZ720917 BZV720917 CJR720917 CTN720917 DDJ720917 DNF720917 DXB720917 EGX720917 EQT720917 FAP720917 FKL720917 FUH720917 GED720917 GNZ720917 GXV720917 HHR720917 HRN720917 IBJ720917 ILF720917 IVB720917 JEX720917 JOT720917 JYP720917 KIL720917 KSH720917 LCD720917 LLZ720917 LVV720917 MFR720917 MPN720917 MZJ720917 NJF720917 NTB720917 OCX720917 OMT720917 OWP720917 PGL720917 PQH720917 QAD720917 QJZ720917 QTV720917 RDR720917 RNN720917 RXJ720917 SHF720917 SRB720917 TAX720917 TKT720917 TUP720917 UEL720917 UOH720917 UYD720917 VHZ720917 VRV720917 WBR720917 WLN720917 WVJ720917 D786454 IX786453 ST786453 ACP786453 AML786453 AWH786453 BGD786453 BPZ786453 BZV786453 CJR786453 CTN786453 DDJ786453 DNF786453 DXB786453 EGX786453 EQT786453 FAP786453 FKL786453 FUH786453 GED786453 GNZ786453 GXV786453 HHR786453 HRN786453 IBJ786453 ILF786453 IVB786453 JEX786453 JOT786453 JYP786453 KIL786453 KSH786453 LCD786453 LLZ786453 LVV786453 MFR786453 MPN786453 MZJ786453 NJF786453 NTB786453 OCX786453 OMT786453 OWP786453 PGL786453 PQH786453 QAD786453 QJZ786453 QTV786453 RDR786453 RNN786453 RXJ786453 SHF786453 SRB786453 TAX786453 TKT786453 TUP786453 UEL786453 UOH786453 UYD786453 VHZ786453 VRV786453 WBR786453 WLN786453 WVJ786453 D851990 IX851989 ST851989 ACP851989 AML851989 AWH851989 BGD851989 BPZ851989 BZV851989 CJR851989 CTN851989 DDJ851989 DNF851989 DXB851989 EGX851989 EQT851989 FAP851989 FKL851989 FUH851989 GED851989 GNZ851989 GXV851989 HHR851989 HRN851989 IBJ851989 ILF851989 IVB851989 JEX851989 JOT851989 JYP851989 KIL851989 KSH851989 LCD851989 LLZ851989 LVV851989 MFR851989 MPN851989 MZJ851989 NJF851989 NTB851989 OCX851989 OMT851989 OWP851989 PGL851989 PQH851989 QAD851989 QJZ851989 QTV851989 RDR851989 RNN851989 RXJ851989 SHF851989 SRB851989 TAX851989 TKT851989 TUP851989 UEL851989 UOH851989 UYD851989 VHZ851989 VRV851989 WBR851989 WLN851989 WVJ851989 D917526 IX917525 ST917525 ACP917525 AML917525 AWH917525 BGD917525 BPZ917525 BZV917525 CJR917525 CTN917525 DDJ917525 DNF917525 DXB917525 EGX917525 EQT917525 FAP917525 FKL917525 FUH917525 GED917525 GNZ917525 GXV917525 HHR917525 HRN917525 IBJ917525 ILF917525 IVB917525 JEX917525 JOT917525 JYP917525 KIL917525 KSH917525 LCD917525 LLZ917525 LVV917525 MFR917525 MPN917525 MZJ917525 NJF917525 NTB917525 OCX917525 OMT917525 OWP917525 PGL917525 PQH917525 QAD917525 QJZ917525 QTV917525 RDR917525 RNN917525 RXJ917525 SHF917525 SRB917525 TAX917525 TKT917525 TUP917525 UEL917525 UOH917525 UYD917525 VHZ917525 VRV917525 WBR917525 WLN917525 WVJ917525 D983062 IX983061 ST983061 ACP983061 AML983061 AWH983061 BGD983061 BPZ983061 BZV983061 CJR983061 CTN983061 DDJ983061 DNF983061 DXB983061 EGX983061 EQT983061 FAP983061 FKL983061 FUH983061 GED983061 GNZ983061 GXV983061 HHR983061 HRN983061 IBJ983061 ILF983061 IVB983061 JEX983061 JOT983061 JYP983061 KIL983061 KSH983061 LCD983061 LLZ983061 LVV983061 MFR983061 MPN983061 MZJ983061 NJF983061 NTB983061 OCX983061 OMT983061 OWP983061 PGL983061 PQH983061 QAD983061 QJZ983061 QTV983061 RDR983061 RNN983061 RXJ983061 SHF983061 SRB983061 TAX983061 TKT983061 TUP983061 UEL983061 UOH983061 UYD983061 VHZ983061 VRV983061 WBR983061 WLN983061 WVJ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X6 ST6 ACP6 AML6 AWH6 BGD6 BPZ6 BZV6 CJR6 CTN6 DDJ6 DNF6 DXB6 EGX6 EQT6 FAP6 FKL6 FUH6 GED6 GNZ6 GXV6 HHR6 HRN6 IBJ6 ILF6 IVB6 JEX6 JOT6 JYP6 KIL6 KSH6 LCD6 LLZ6 LVV6 MFR6 MPN6 MZJ6 NJF6 NTB6 OCX6 OMT6 OWP6 PGL6 PQH6 QAD6 QJZ6 QTV6 RDR6 RNN6 RXJ6 SHF6 SRB6 TAX6 TKT6 TUP6 UEL6 UOH6 UYD6 VHZ6 VRV6 WBR6 WLN6 WVJ6 D65543 IX65542 ST65542 ACP65542 AML65542 AWH65542 BGD65542 BPZ65542 BZV65542 CJR65542 CTN65542 DDJ65542 DNF65542 DXB65542 EGX65542 EQT65542 FAP65542 FKL65542 FUH65542 GED65542 GNZ65542 GXV65542 HHR65542 HRN65542 IBJ65542 ILF65542 IVB65542 JEX65542 JOT65542 JYP65542 KIL65542 KSH65542 LCD65542 LLZ65542 LVV65542 MFR65542 MPN65542 MZJ65542 NJF65542 NTB65542 OCX65542 OMT65542 OWP65542 PGL65542 PQH65542 QAD65542 QJZ65542 QTV65542 RDR65542 RNN65542 RXJ65542 SHF65542 SRB65542 TAX65542 TKT65542 TUP65542 UEL65542 UOH65542 UYD65542 VHZ65542 VRV65542 WBR65542 WLN65542 WVJ65542 D131079 IX131078 ST131078 ACP131078 AML131078 AWH131078 BGD131078 BPZ131078 BZV131078 CJR131078 CTN131078 DDJ131078 DNF131078 DXB131078 EGX131078 EQT131078 FAP131078 FKL131078 FUH131078 GED131078 GNZ131078 GXV131078 HHR131078 HRN131078 IBJ131078 ILF131078 IVB131078 JEX131078 JOT131078 JYP131078 KIL131078 KSH131078 LCD131078 LLZ131078 LVV131078 MFR131078 MPN131078 MZJ131078 NJF131078 NTB131078 OCX131078 OMT131078 OWP131078 PGL131078 PQH131078 QAD131078 QJZ131078 QTV131078 RDR131078 RNN131078 RXJ131078 SHF131078 SRB131078 TAX131078 TKT131078 TUP131078 UEL131078 UOH131078 UYD131078 VHZ131078 VRV131078 WBR131078 WLN131078 WVJ131078 D196615 IX196614 ST196614 ACP196614 AML196614 AWH196614 BGD196614 BPZ196614 BZV196614 CJR196614 CTN196614 DDJ196614 DNF196614 DXB196614 EGX196614 EQT196614 FAP196614 FKL196614 FUH196614 GED196614 GNZ196614 GXV196614 HHR196614 HRN196614 IBJ196614 ILF196614 IVB196614 JEX196614 JOT196614 JYP196614 KIL196614 KSH196614 LCD196614 LLZ196614 LVV196614 MFR196614 MPN196614 MZJ196614 NJF196614 NTB196614 OCX196614 OMT196614 OWP196614 PGL196614 PQH196614 QAD196614 QJZ196614 QTV196614 RDR196614 RNN196614 RXJ196614 SHF196614 SRB196614 TAX196614 TKT196614 TUP196614 UEL196614 UOH196614 UYD196614 VHZ196614 VRV196614 WBR196614 WLN196614 WVJ196614 D262151 IX262150 ST262150 ACP262150 AML262150 AWH262150 BGD262150 BPZ262150 BZV262150 CJR262150 CTN262150 DDJ262150 DNF262150 DXB262150 EGX262150 EQT262150 FAP262150 FKL262150 FUH262150 GED262150 GNZ262150 GXV262150 HHR262150 HRN262150 IBJ262150 ILF262150 IVB262150 JEX262150 JOT262150 JYP262150 KIL262150 KSH262150 LCD262150 LLZ262150 LVV262150 MFR262150 MPN262150 MZJ262150 NJF262150 NTB262150 OCX262150 OMT262150 OWP262150 PGL262150 PQH262150 QAD262150 QJZ262150 QTV262150 RDR262150 RNN262150 RXJ262150 SHF262150 SRB262150 TAX262150 TKT262150 TUP262150 UEL262150 UOH262150 UYD262150 VHZ262150 VRV262150 WBR262150 WLN262150 WVJ262150 D327687 IX327686 ST327686 ACP327686 AML327686 AWH327686 BGD327686 BPZ327686 BZV327686 CJR327686 CTN327686 DDJ327686 DNF327686 DXB327686 EGX327686 EQT327686 FAP327686 FKL327686 FUH327686 GED327686 GNZ327686 GXV327686 HHR327686 HRN327686 IBJ327686 ILF327686 IVB327686 JEX327686 JOT327686 JYP327686 KIL327686 KSH327686 LCD327686 LLZ327686 LVV327686 MFR327686 MPN327686 MZJ327686 NJF327686 NTB327686 OCX327686 OMT327686 OWP327686 PGL327686 PQH327686 QAD327686 QJZ327686 QTV327686 RDR327686 RNN327686 RXJ327686 SHF327686 SRB327686 TAX327686 TKT327686 TUP327686 UEL327686 UOH327686 UYD327686 VHZ327686 VRV327686 WBR327686 WLN327686 WVJ327686 D393223 IX393222 ST393222 ACP393222 AML393222 AWH393222 BGD393222 BPZ393222 BZV393222 CJR393222 CTN393222 DDJ393222 DNF393222 DXB393222 EGX393222 EQT393222 FAP393222 FKL393222 FUH393222 GED393222 GNZ393222 GXV393222 HHR393222 HRN393222 IBJ393222 ILF393222 IVB393222 JEX393222 JOT393222 JYP393222 KIL393222 KSH393222 LCD393222 LLZ393222 LVV393222 MFR393222 MPN393222 MZJ393222 NJF393222 NTB393222 OCX393222 OMT393222 OWP393222 PGL393222 PQH393222 QAD393222 QJZ393222 QTV393222 RDR393222 RNN393222 RXJ393222 SHF393222 SRB393222 TAX393222 TKT393222 TUP393222 UEL393222 UOH393222 UYD393222 VHZ393222 VRV393222 WBR393222 WLN393222 WVJ393222 D458759 IX458758 ST458758 ACP458758 AML458758 AWH458758 BGD458758 BPZ458758 BZV458758 CJR458758 CTN458758 DDJ458758 DNF458758 DXB458758 EGX458758 EQT458758 FAP458758 FKL458758 FUH458758 GED458758 GNZ458758 GXV458758 HHR458758 HRN458758 IBJ458758 ILF458758 IVB458758 JEX458758 JOT458758 JYP458758 KIL458758 KSH458758 LCD458758 LLZ458758 LVV458758 MFR458758 MPN458758 MZJ458758 NJF458758 NTB458758 OCX458758 OMT458758 OWP458758 PGL458758 PQH458758 QAD458758 QJZ458758 QTV458758 RDR458758 RNN458758 RXJ458758 SHF458758 SRB458758 TAX458758 TKT458758 TUP458758 UEL458758 UOH458758 UYD458758 VHZ458758 VRV458758 WBR458758 WLN458758 WVJ458758 D524295 IX524294 ST524294 ACP524294 AML524294 AWH524294 BGD524294 BPZ524294 BZV524294 CJR524294 CTN524294 DDJ524294 DNF524294 DXB524294 EGX524294 EQT524294 FAP524294 FKL524294 FUH524294 GED524294 GNZ524294 GXV524294 HHR524294 HRN524294 IBJ524294 ILF524294 IVB524294 JEX524294 JOT524294 JYP524294 KIL524294 KSH524294 LCD524294 LLZ524294 LVV524294 MFR524294 MPN524294 MZJ524294 NJF524294 NTB524294 OCX524294 OMT524294 OWP524294 PGL524294 PQH524294 QAD524294 QJZ524294 QTV524294 RDR524294 RNN524294 RXJ524294 SHF524294 SRB524294 TAX524294 TKT524294 TUP524294 UEL524294 UOH524294 UYD524294 VHZ524294 VRV524294 WBR524294 WLN524294 WVJ524294 D589831 IX589830 ST589830 ACP589830 AML589830 AWH589830 BGD589830 BPZ589830 BZV589830 CJR589830 CTN589830 DDJ589830 DNF589830 DXB589830 EGX589830 EQT589830 FAP589830 FKL589830 FUH589830 GED589830 GNZ589830 GXV589830 HHR589830 HRN589830 IBJ589830 ILF589830 IVB589830 JEX589830 JOT589830 JYP589830 KIL589830 KSH589830 LCD589830 LLZ589830 LVV589830 MFR589830 MPN589830 MZJ589830 NJF589830 NTB589830 OCX589830 OMT589830 OWP589830 PGL589830 PQH589830 QAD589830 QJZ589830 QTV589830 RDR589830 RNN589830 RXJ589830 SHF589830 SRB589830 TAX589830 TKT589830 TUP589830 UEL589830 UOH589830 UYD589830 VHZ589830 VRV589830 WBR589830 WLN589830 WVJ589830 D655367 IX655366 ST655366 ACP655366 AML655366 AWH655366 BGD655366 BPZ655366 BZV655366 CJR655366 CTN655366 DDJ655366 DNF655366 DXB655366 EGX655366 EQT655366 FAP655366 FKL655366 FUH655366 GED655366 GNZ655366 GXV655366 HHR655366 HRN655366 IBJ655366 ILF655366 IVB655366 JEX655366 JOT655366 JYP655366 KIL655366 KSH655366 LCD655366 LLZ655366 LVV655366 MFR655366 MPN655366 MZJ655366 NJF655366 NTB655366 OCX655366 OMT655366 OWP655366 PGL655366 PQH655366 QAD655366 QJZ655366 QTV655366 RDR655366 RNN655366 RXJ655366 SHF655366 SRB655366 TAX655366 TKT655366 TUP655366 UEL655366 UOH655366 UYD655366 VHZ655366 VRV655366 WBR655366 WLN655366 WVJ655366 D720903 IX720902 ST720902 ACP720902 AML720902 AWH720902 BGD720902 BPZ720902 BZV720902 CJR720902 CTN720902 DDJ720902 DNF720902 DXB720902 EGX720902 EQT720902 FAP720902 FKL720902 FUH720902 GED720902 GNZ720902 GXV720902 HHR720902 HRN720902 IBJ720902 ILF720902 IVB720902 JEX720902 JOT720902 JYP720902 KIL720902 KSH720902 LCD720902 LLZ720902 LVV720902 MFR720902 MPN720902 MZJ720902 NJF720902 NTB720902 OCX720902 OMT720902 OWP720902 PGL720902 PQH720902 QAD720902 QJZ720902 QTV720902 RDR720902 RNN720902 RXJ720902 SHF720902 SRB720902 TAX720902 TKT720902 TUP720902 UEL720902 UOH720902 UYD720902 VHZ720902 VRV720902 WBR720902 WLN720902 WVJ720902 D786439 IX786438 ST786438 ACP786438 AML786438 AWH786438 BGD786438 BPZ786438 BZV786438 CJR786438 CTN786438 DDJ786438 DNF786438 DXB786438 EGX786438 EQT786438 FAP786438 FKL786438 FUH786438 GED786438 GNZ786438 GXV786438 HHR786438 HRN786438 IBJ786438 ILF786438 IVB786438 JEX786438 JOT786438 JYP786438 KIL786438 KSH786438 LCD786438 LLZ786438 LVV786438 MFR786438 MPN786438 MZJ786438 NJF786438 NTB786438 OCX786438 OMT786438 OWP786438 PGL786438 PQH786438 QAD786438 QJZ786438 QTV786438 RDR786438 RNN786438 RXJ786438 SHF786438 SRB786438 TAX786438 TKT786438 TUP786438 UEL786438 UOH786438 UYD786438 VHZ786438 VRV786438 WBR786438 WLN786438 WVJ786438 D851975 IX851974 ST851974 ACP851974 AML851974 AWH851974 BGD851974 BPZ851974 BZV851974 CJR851974 CTN851974 DDJ851974 DNF851974 DXB851974 EGX851974 EQT851974 FAP851974 FKL851974 FUH851974 GED851974 GNZ851974 GXV851974 HHR851974 HRN851974 IBJ851974 ILF851974 IVB851974 JEX851974 JOT851974 JYP851974 KIL851974 KSH851974 LCD851974 LLZ851974 LVV851974 MFR851974 MPN851974 MZJ851974 NJF851974 NTB851974 OCX851974 OMT851974 OWP851974 PGL851974 PQH851974 QAD851974 QJZ851974 QTV851974 RDR851974 RNN851974 RXJ851974 SHF851974 SRB851974 TAX851974 TKT851974 TUP851974 UEL851974 UOH851974 UYD851974 VHZ851974 VRV851974 WBR851974 WLN851974 WVJ851974 D917511 IX917510 ST917510 ACP917510 AML917510 AWH917510 BGD917510 BPZ917510 BZV917510 CJR917510 CTN917510 DDJ917510 DNF917510 DXB917510 EGX917510 EQT917510 FAP917510 FKL917510 FUH917510 GED917510 GNZ917510 GXV917510 HHR917510 HRN917510 IBJ917510 ILF917510 IVB917510 JEX917510 JOT917510 JYP917510 KIL917510 KSH917510 LCD917510 LLZ917510 LVV917510 MFR917510 MPN917510 MZJ917510 NJF917510 NTB917510 OCX917510 OMT917510 OWP917510 PGL917510 PQH917510 QAD917510 QJZ917510 QTV917510 RDR917510 RNN917510 RXJ917510 SHF917510 SRB917510 TAX917510 TKT917510 TUP917510 UEL917510 UOH917510 UYD917510 VHZ917510 VRV917510 WBR917510 WLN917510 WVJ917510 D983047 IX983046 ST983046 ACP983046 AML983046 AWH983046 BGD983046 BPZ983046 BZV983046 CJR983046 CTN983046 DDJ983046 DNF983046 DXB983046 EGX983046 EQT983046 FAP983046 FKL983046 FUH983046 GED983046 GNZ983046 GXV983046 HHR983046 HRN983046 IBJ983046 ILF983046 IVB983046 JEX983046 JOT983046 JYP983046 KIL983046 KSH983046 LCD983046 LLZ983046 LVV983046 MFR983046 MPN983046 MZJ983046 NJF983046 NTB983046 OCX983046 OMT983046 OWP983046 PGL983046 PQH983046 QAD983046 QJZ983046 QTV983046 RDR983046 RNN983046 RXJ983046 SHF983046 SRB983046 TAX983046 TKT983046 TUP983046 UEL983046 UOH983046 UYD983046 VHZ983046 VRV983046 WBR983046 WLN983046 WVJ983046">
      <formula1>"1D,1W,1M,2M,3M,6M,1Y"</formula1>
    </dataValidation>
    <dataValidation type="list" allowBlank="1" showInputMessage="1" showErrorMessage="1" sqref="D20 IX20 ST20 ACP20 AML20 AWH20 BGD20 BPZ20 BZV20 CJR20 CTN20 DDJ20 DNF20 DXB20 EGX20 EQT20 FAP20 FKL20 FUH20 GED20 GNZ20 GXV20 HHR20 HRN20 IBJ20 ILF20 IVB20 JEX20 JOT20 JYP20 KIL20 KSH20 LCD20 LLZ20 LVV20 MFR20 MPN20 MZJ20 NJF20 NTB20 OCX20 OMT20 OWP20 PGL20 PQH20 QAD20 QJZ20 QTV20 RDR20 RNN20 RXJ20 SHF20 SRB20 TAX20 TKT20 TUP20 UEL20 UOH20 UYD20 VHZ20 VRV20 WBR20 WLN20 WVJ20 D65557 IX65556 ST65556 ACP65556 AML65556 AWH65556 BGD65556 BPZ65556 BZV65556 CJR65556 CTN65556 DDJ65556 DNF65556 DXB65556 EGX65556 EQT65556 FAP65556 FKL65556 FUH65556 GED65556 GNZ65556 GXV65556 HHR65556 HRN65556 IBJ65556 ILF65556 IVB65556 JEX65556 JOT65556 JYP65556 KIL65556 KSH65556 LCD65556 LLZ65556 LVV65556 MFR65556 MPN65556 MZJ65556 NJF65556 NTB65556 OCX65556 OMT65556 OWP65556 PGL65556 PQH65556 QAD65556 QJZ65556 QTV65556 RDR65556 RNN65556 RXJ65556 SHF65556 SRB65556 TAX65556 TKT65556 TUP65556 UEL65556 UOH65556 UYD65556 VHZ65556 VRV65556 WBR65556 WLN65556 WVJ65556 D131093 IX131092 ST131092 ACP131092 AML131092 AWH131092 BGD131092 BPZ131092 BZV131092 CJR131092 CTN131092 DDJ131092 DNF131092 DXB131092 EGX131092 EQT131092 FAP131092 FKL131092 FUH131092 GED131092 GNZ131092 GXV131092 HHR131092 HRN131092 IBJ131092 ILF131092 IVB131092 JEX131092 JOT131092 JYP131092 KIL131092 KSH131092 LCD131092 LLZ131092 LVV131092 MFR131092 MPN131092 MZJ131092 NJF131092 NTB131092 OCX131092 OMT131092 OWP131092 PGL131092 PQH131092 QAD131092 QJZ131092 QTV131092 RDR131092 RNN131092 RXJ131092 SHF131092 SRB131092 TAX131092 TKT131092 TUP131092 UEL131092 UOH131092 UYD131092 VHZ131092 VRV131092 WBR131092 WLN131092 WVJ131092 D196629 IX196628 ST196628 ACP196628 AML196628 AWH196628 BGD196628 BPZ196628 BZV196628 CJR196628 CTN196628 DDJ196628 DNF196628 DXB196628 EGX196628 EQT196628 FAP196628 FKL196628 FUH196628 GED196628 GNZ196628 GXV196628 HHR196628 HRN196628 IBJ196628 ILF196628 IVB196628 JEX196628 JOT196628 JYP196628 KIL196628 KSH196628 LCD196628 LLZ196628 LVV196628 MFR196628 MPN196628 MZJ196628 NJF196628 NTB196628 OCX196628 OMT196628 OWP196628 PGL196628 PQH196628 QAD196628 QJZ196628 QTV196628 RDR196628 RNN196628 RXJ196628 SHF196628 SRB196628 TAX196628 TKT196628 TUP196628 UEL196628 UOH196628 UYD196628 VHZ196628 VRV196628 WBR196628 WLN196628 WVJ196628 D262165 IX262164 ST262164 ACP262164 AML262164 AWH262164 BGD262164 BPZ262164 BZV262164 CJR262164 CTN262164 DDJ262164 DNF262164 DXB262164 EGX262164 EQT262164 FAP262164 FKL262164 FUH262164 GED262164 GNZ262164 GXV262164 HHR262164 HRN262164 IBJ262164 ILF262164 IVB262164 JEX262164 JOT262164 JYP262164 KIL262164 KSH262164 LCD262164 LLZ262164 LVV262164 MFR262164 MPN262164 MZJ262164 NJF262164 NTB262164 OCX262164 OMT262164 OWP262164 PGL262164 PQH262164 QAD262164 QJZ262164 QTV262164 RDR262164 RNN262164 RXJ262164 SHF262164 SRB262164 TAX262164 TKT262164 TUP262164 UEL262164 UOH262164 UYD262164 VHZ262164 VRV262164 WBR262164 WLN262164 WVJ262164 D327701 IX327700 ST327700 ACP327700 AML327700 AWH327700 BGD327700 BPZ327700 BZV327700 CJR327700 CTN327700 DDJ327700 DNF327700 DXB327700 EGX327700 EQT327700 FAP327700 FKL327700 FUH327700 GED327700 GNZ327700 GXV327700 HHR327700 HRN327700 IBJ327700 ILF327700 IVB327700 JEX327700 JOT327700 JYP327700 KIL327700 KSH327700 LCD327700 LLZ327700 LVV327700 MFR327700 MPN327700 MZJ327700 NJF327700 NTB327700 OCX327700 OMT327700 OWP327700 PGL327700 PQH327700 QAD327700 QJZ327700 QTV327700 RDR327700 RNN327700 RXJ327700 SHF327700 SRB327700 TAX327700 TKT327700 TUP327700 UEL327700 UOH327700 UYD327700 VHZ327700 VRV327700 WBR327700 WLN327700 WVJ327700 D393237 IX393236 ST393236 ACP393236 AML393236 AWH393236 BGD393236 BPZ393236 BZV393236 CJR393236 CTN393236 DDJ393236 DNF393236 DXB393236 EGX393236 EQT393236 FAP393236 FKL393236 FUH393236 GED393236 GNZ393236 GXV393236 HHR393236 HRN393236 IBJ393236 ILF393236 IVB393236 JEX393236 JOT393236 JYP393236 KIL393236 KSH393236 LCD393236 LLZ393236 LVV393236 MFR393236 MPN393236 MZJ393236 NJF393236 NTB393236 OCX393236 OMT393236 OWP393236 PGL393236 PQH393236 QAD393236 QJZ393236 QTV393236 RDR393236 RNN393236 RXJ393236 SHF393236 SRB393236 TAX393236 TKT393236 TUP393236 UEL393236 UOH393236 UYD393236 VHZ393236 VRV393236 WBR393236 WLN393236 WVJ393236 D458773 IX458772 ST458772 ACP458772 AML458772 AWH458772 BGD458772 BPZ458772 BZV458772 CJR458772 CTN458772 DDJ458772 DNF458772 DXB458772 EGX458772 EQT458772 FAP458772 FKL458772 FUH458772 GED458772 GNZ458772 GXV458772 HHR458772 HRN458772 IBJ458772 ILF458772 IVB458772 JEX458772 JOT458772 JYP458772 KIL458772 KSH458772 LCD458772 LLZ458772 LVV458772 MFR458772 MPN458772 MZJ458772 NJF458772 NTB458772 OCX458772 OMT458772 OWP458772 PGL458772 PQH458772 QAD458772 QJZ458772 QTV458772 RDR458772 RNN458772 RXJ458772 SHF458772 SRB458772 TAX458772 TKT458772 TUP458772 UEL458772 UOH458772 UYD458772 VHZ458772 VRV458772 WBR458772 WLN458772 WVJ458772 D524309 IX524308 ST524308 ACP524308 AML524308 AWH524308 BGD524308 BPZ524308 BZV524308 CJR524308 CTN524308 DDJ524308 DNF524308 DXB524308 EGX524308 EQT524308 FAP524308 FKL524308 FUH524308 GED524308 GNZ524308 GXV524308 HHR524308 HRN524308 IBJ524308 ILF524308 IVB524308 JEX524308 JOT524308 JYP524308 KIL524308 KSH524308 LCD524308 LLZ524308 LVV524308 MFR524308 MPN524308 MZJ524308 NJF524308 NTB524308 OCX524308 OMT524308 OWP524308 PGL524308 PQH524308 QAD524308 QJZ524308 QTV524308 RDR524308 RNN524308 RXJ524308 SHF524308 SRB524308 TAX524308 TKT524308 TUP524308 UEL524308 UOH524308 UYD524308 VHZ524308 VRV524308 WBR524308 WLN524308 WVJ524308 D589845 IX589844 ST589844 ACP589844 AML589844 AWH589844 BGD589844 BPZ589844 BZV589844 CJR589844 CTN589844 DDJ589844 DNF589844 DXB589844 EGX589844 EQT589844 FAP589844 FKL589844 FUH589844 GED589844 GNZ589844 GXV589844 HHR589844 HRN589844 IBJ589844 ILF589844 IVB589844 JEX589844 JOT589844 JYP589844 KIL589844 KSH589844 LCD589844 LLZ589844 LVV589844 MFR589844 MPN589844 MZJ589844 NJF589844 NTB589844 OCX589844 OMT589844 OWP589844 PGL589844 PQH589844 QAD589844 QJZ589844 QTV589844 RDR589844 RNN589844 RXJ589844 SHF589844 SRB589844 TAX589844 TKT589844 TUP589844 UEL589844 UOH589844 UYD589844 VHZ589844 VRV589844 WBR589844 WLN589844 WVJ589844 D655381 IX655380 ST655380 ACP655380 AML655380 AWH655380 BGD655380 BPZ655380 BZV655380 CJR655380 CTN655380 DDJ655380 DNF655380 DXB655380 EGX655380 EQT655380 FAP655380 FKL655380 FUH655380 GED655380 GNZ655380 GXV655380 HHR655380 HRN655380 IBJ655380 ILF655380 IVB655380 JEX655380 JOT655380 JYP655380 KIL655380 KSH655380 LCD655380 LLZ655380 LVV655380 MFR655380 MPN655380 MZJ655380 NJF655380 NTB655380 OCX655380 OMT655380 OWP655380 PGL655380 PQH655380 QAD655380 QJZ655380 QTV655380 RDR655380 RNN655380 RXJ655380 SHF655380 SRB655380 TAX655380 TKT655380 TUP655380 UEL655380 UOH655380 UYD655380 VHZ655380 VRV655380 WBR655380 WLN655380 WVJ655380 D720917 IX720916 ST720916 ACP720916 AML720916 AWH720916 BGD720916 BPZ720916 BZV720916 CJR720916 CTN720916 DDJ720916 DNF720916 DXB720916 EGX720916 EQT720916 FAP720916 FKL720916 FUH720916 GED720916 GNZ720916 GXV720916 HHR720916 HRN720916 IBJ720916 ILF720916 IVB720916 JEX720916 JOT720916 JYP720916 KIL720916 KSH720916 LCD720916 LLZ720916 LVV720916 MFR720916 MPN720916 MZJ720916 NJF720916 NTB720916 OCX720916 OMT720916 OWP720916 PGL720916 PQH720916 QAD720916 QJZ720916 QTV720916 RDR720916 RNN720916 RXJ720916 SHF720916 SRB720916 TAX720916 TKT720916 TUP720916 UEL720916 UOH720916 UYD720916 VHZ720916 VRV720916 WBR720916 WLN720916 WVJ720916 D786453 IX786452 ST786452 ACP786452 AML786452 AWH786452 BGD786452 BPZ786452 BZV786452 CJR786452 CTN786452 DDJ786452 DNF786452 DXB786452 EGX786452 EQT786452 FAP786452 FKL786452 FUH786452 GED786452 GNZ786452 GXV786452 HHR786452 HRN786452 IBJ786452 ILF786452 IVB786452 JEX786452 JOT786452 JYP786452 KIL786452 KSH786452 LCD786452 LLZ786452 LVV786452 MFR786452 MPN786452 MZJ786452 NJF786452 NTB786452 OCX786452 OMT786452 OWP786452 PGL786452 PQH786452 QAD786452 QJZ786452 QTV786452 RDR786452 RNN786452 RXJ786452 SHF786452 SRB786452 TAX786452 TKT786452 TUP786452 UEL786452 UOH786452 UYD786452 VHZ786452 VRV786452 WBR786452 WLN786452 WVJ786452 D851989 IX851988 ST851988 ACP851988 AML851988 AWH851988 BGD851988 BPZ851988 BZV851988 CJR851988 CTN851988 DDJ851988 DNF851988 DXB851988 EGX851988 EQT851988 FAP851988 FKL851988 FUH851988 GED851988 GNZ851988 GXV851988 HHR851988 HRN851988 IBJ851988 ILF851988 IVB851988 JEX851988 JOT851988 JYP851988 KIL851988 KSH851988 LCD851988 LLZ851988 LVV851988 MFR851988 MPN851988 MZJ851988 NJF851988 NTB851988 OCX851988 OMT851988 OWP851988 PGL851988 PQH851988 QAD851988 QJZ851988 QTV851988 RDR851988 RNN851988 RXJ851988 SHF851988 SRB851988 TAX851988 TKT851988 TUP851988 UEL851988 UOH851988 UYD851988 VHZ851988 VRV851988 WBR851988 WLN851988 WVJ851988 D917525 IX917524 ST917524 ACP917524 AML917524 AWH917524 BGD917524 BPZ917524 BZV917524 CJR917524 CTN917524 DDJ917524 DNF917524 DXB917524 EGX917524 EQT917524 FAP917524 FKL917524 FUH917524 GED917524 GNZ917524 GXV917524 HHR917524 HRN917524 IBJ917524 ILF917524 IVB917524 JEX917524 JOT917524 JYP917524 KIL917524 KSH917524 LCD917524 LLZ917524 LVV917524 MFR917524 MPN917524 MZJ917524 NJF917524 NTB917524 OCX917524 OMT917524 OWP917524 PGL917524 PQH917524 QAD917524 QJZ917524 QTV917524 RDR917524 RNN917524 RXJ917524 SHF917524 SRB917524 TAX917524 TKT917524 TUP917524 UEL917524 UOH917524 UYD917524 VHZ917524 VRV917524 WBR917524 WLN917524 WVJ917524 D983061 IX983060 ST983060 ACP983060 AML983060 AWH983060 BGD983060 BPZ983060 BZV983060 CJR983060 CTN983060 DDJ983060 DNF983060 DXB983060 EGX983060 EQT983060 FAP983060 FKL983060 FUH983060 GED983060 GNZ983060 GXV983060 HHR983060 HRN983060 IBJ983060 ILF983060 IVB983060 JEX983060 JOT983060 JYP983060 KIL983060 KSH983060 LCD983060 LLZ983060 LVV983060 MFR983060 MPN983060 MZJ983060 NJF983060 NTB983060 OCX983060 OMT983060 OWP983060 PGL983060 PQH983060 QAD983060 QJZ983060 QTV983060 RDR983060 RNN983060 RXJ983060 SHF983060 SRB983060 TAX983060 TKT983060 TUP983060 UEL983060 UOH983060 UYD983060 VHZ983060 VRV983060 WBR983060 WLN983060 WVJ983060">
      <formula1>"Discount,ZeroYield,ForwardRate"</formula1>
    </dataValidation>
    <dataValidation type="list" allowBlank="1" showInputMessage="1" showErrorMessage="1" sqref="WVJ983044 IX4 ST4 ACP4 AML4 AWH4 BGD4 BPZ4 BZV4 CJR4 CTN4 DDJ4 DNF4 DXB4 EGX4 EQT4 FAP4 FKL4 FUH4 GED4 GNZ4 GXV4 HHR4 HRN4 IBJ4 ILF4 IVB4 JEX4 JOT4 JYP4 KIL4 KSH4 LCD4 LLZ4 LVV4 MFR4 MPN4 MZJ4 NJF4 NTB4 OCX4 OMT4 OWP4 PGL4 PQH4 QAD4 QJZ4 QTV4 RDR4 RNN4 RXJ4 SHF4 SRB4 TAX4 TKT4 TUP4 UEL4 UOH4 UYD4 VHZ4 VRV4 WBR4 WLN4 WVJ4 D65541 IX65540 ST65540 ACP65540 AML65540 AWH65540 BGD65540 BPZ65540 BZV65540 CJR65540 CTN65540 DDJ65540 DNF65540 DXB65540 EGX65540 EQT65540 FAP65540 FKL65540 FUH65540 GED65540 GNZ65540 GXV65540 HHR65540 HRN65540 IBJ65540 ILF65540 IVB65540 JEX65540 JOT65540 JYP65540 KIL65540 KSH65540 LCD65540 LLZ65540 LVV65540 MFR65540 MPN65540 MZJ65540 NJF65540 NTB65540 OCX65540 OMT65540 OWP65540 PGL65540 PQH65540 QAD65540 QJZ65540 QTV65540 RDR65540 RNN65540 RXJ65540 SHF65540 SRB65540 TAX65540 TKT65540 TUP65540 UEL65540 UOH65540 UYD65540 VHZ65540 VRV65540 WBR65540 WLN65540 WVJ65540 D131077 IX131076 ST131076 ACP131076 AML131076 AWH131076 BGD131076 BPZ131076 BZV131076 CJR131076 CTN131076 DDJ131076 DNF131076 DXB131076 EGX131076 EQT131076 FAP131076 FKL131076 FUH131076 GED131076 GNZ131076 GXV131076 HHR131076 HRN131076 IBJ131076 ILF131076 IVB131076 JEX131076 JOT131076 JYP131076 KIL131076 KSH131076 LCD131076 LLZ131076 LVV131076 MFR131076 MPN131076 MZJ131076 NJF131076 NTB131076 OCX131076 OMT131076 OWP131076 PGL131076 PQH131076 QAD131076 QJZ131076 QTV131076 RDR131076 RNN131076 RXJ131076 SHF131076 SRB131076 TAX131076 TKT131076 TUP131076 UEL131076 UOH131076 UYD131076 VHZ131076 VRV131076 WBR131076 WLN131076 WVJ131076 D196613 IX196612 ST196612 ACP196612 AML196612 AWH196612 BGD196612 BPZ196612 BZV196612 CJR196612 CTN196612 DDJ196612 DNF196612 DXB196612 EGX196612 EQT196612 FAP196612 FKL196612 FUH196612 GED196612 GNZ196612 GXV196612 HHR196612 HRN196612 IBJ196612 ILF196612 IVB196612 JEX196612 JOT196612 JYP196612 KIL196612 KSH196612 LCD196612 LLZ196612 LVV196612 MFR196612 MPN196612 MZJ196612 NJF196612 NTB196612 OCX196612 OMT196612 OWP196612 PGL196612 PQH196612 QAD196612 QJZ196612 QTV196612 RDR196612 RNN196612 RXJ196612 SHF196612 SRB196612 TAX196612 TKT196612 TUP196612 UEL196612 UOH196612 UYD196612 VHZ196612 VRV196612 WBR196612 WLN196612 WVJ196612 D262149 IX262148 ST262148 ACP262148 AML262148 AWH262148 BGD262148 BPZ262148 BZV262148 CJR262148 CTN262148 DDJ262148 DNF262148 DXB262148 EGX262148 EQT262148 FAP262148 FKL262148 FUH262148 GED262148 GNZ262148 GXV262148 HHR262148 HRN262148 IBJ262148 ILF262148 IVB262148 JEX262148 JOT262148 JYP262148 KIL262148 KSH262148 LCD262148 LLZ262148 LVV262148 MFR262148 MPN262148 MZJ262148 NJF262148 NTB262148 OCX262148 OMT262148 OWP262148 PGL262148 PQH262148 QAD262148 QJZ262148 QTV262148 RDR262148 RNN262148 RXJ262148 SHF262148 SRB262148 TAX262148 TKT262148 TUP262148 UEL262148 UOH262148 UYD262148 VHZ262148 VRV262148 WBR262148 WLN262148 WVJ262148 D327685 IX327684 ST327684 ACP327684 AML327684 AWH327684 BGD327684 BPZ327684 BZV327684 CJR327684 CTN327684 DDJ327684 DNF327684 DXB327684 EGX327684 EQT327684 FAP327684 FKL327684 FUH327684 GED327684 GNZ327684 GXV327684 HHR327684 HRN327684 IBJ327684 ILF327684 IVB327684 JEX327684 JOT327684 JYP327684 KIL327684 KSH327684 LCD327684 LLZ327684 LVV327684 MFR327684 MPN327684 MZJ327684 NJF327684 NTB327684 OCX327684 OMT327684 OWP327684 PGL327684 PQH327684 QAD327684 QJZ327684 QTV327684 RDR327684 RNN327684 RXJ327684 SHF327684 SRB327684 TAX327684 TKT327684 TUP327684 UEL327684 UOH327684 UYD327684 VHZ327684 VRV327684 WBR327684 WLN327684 WVJ327684 D393221 IX393220 ST393220 ACP393220 AML393220 AWH393220 BGD393220 BPZ393220 BZV393220 CJR393220 CTN393220 DDJ393220 DNF393220 DXB393220 EGX393220 EQT393220 FAP393220 FKL393220 FUH393220 GED393220 GNZ393220 GXV393220 HHR393220 HRN393220 IBJ393220 ILF393220 IVB393220 JEX393220 JOT393220 JYP393220 KIL393220 KSH393220 LCD393220 LLZ393220 LVV393220 MFR393220 MPN393220 MZJ393220 NJF393220 NTB393220 OCX393220 OMT393220 OWP393220 PGL393220 PQH393220 QAD393220 QJZ393220 QTV393220 RDR393220 RNN393220 RXJ393220 SHF393220 SRB393220 TAX393220 TKT393220 TUP393220 UEL393220 UOH393220 UYD393220 VHZ393220 VRV393220 WBR393220 WLN393220 WVJ393220 D458757 IX458756 ST458756 ACP458756 AML458756 AWH458756 BGD458756 BPZ458756 BZV458756 CJR458756 CTN458756 DDJ458756 DNF458756 DXB458756 EGX458756 EQT458756 FAP458756 FKL458756 FUH458756 GED458756 GNZ458756 GXV458756 HHR458756 HRN458756 IBJ458756 ILF458756 IVB458756 JEX458756 JOT458756 JYP458756 KIL458756 KSH458756 LCD458756 LLZ458756 LVV458756 MFR458756 MPN458756 MZJ458756 NJF458756 NTB458756 OCX458756 OMT458756 OWP458756 PGL458756 PQH458756 QAD458756 QJZ458756 QTV458756 RDR458756 RNN458756 RXJ458756 SHF458756 SRB458756 TAX458756 TKT458756 TUP458756 UEL458756 UOH458756 UYD458756 VHZ458756 VRV458756 WBR458756 WLN458756 WVJ458756 D524293 IX524292 ST524292 ACP524292 AML524292 AWH524292 BGD524292 BPZ524292 BZV524292 CJR524292 CTN524292 DDJ524292 DNF524292 DXB524292 EGX524292 EQT524292 FAP524292 FKL524292 FUH524292 GED524292 GNZ524292 GXV524292 HHR524292 HRN524292 IBJ524292 ILF524292 IVB524292 JEX524292 JOT524292 JYP524292 KIL524292 KSH524292 LCD524292 LLZ524292 LVV524292 MFR524292 MPN524292 MZJ524292 NJF524292 NTB524292 OCX524292 OMT524292 OWP524292 PGL524292 PQH524292 QAD524292 QJZ524292 QTV524292 RDR524292 RNN524292 RXJ524292 SHF524292 SRB524292 TAX524292 TKT524292 TUP524292 UEL524292 UOH524292 UYD524292 VHZ524292 VRV524292 WBR524292 WLN524292 WVJ524292 D589829 IX589828 ST589828 ACP589828 AML589828 AWH589828 BGD589828 BPZ589828 BZV589828 CJR589828 CTN589828 DDJ589828 DNF589828 DXB589828 EGX589828 EQT589828 FAP589828 FKL589828 FUH589828 GED589828 GNZ589828 GXV589828 HHR589828 HRN589828 IBJ589828 ILF589828 IVB589828 JEX589828 JOT589828 JYP589828 KIL589828 KSH589828 LCD589828 LLZ589828 LVV589828 MFR589828 MPN589828 MZJ589828 NJF589828 NTB589828 OCX589828 OMT589828 OWP589828 PGL589828 PQH589828 QAD589828 QJZ589828 QTV589828 RDR589828 RNN589828 RXJ589828 SHF589828 SRB589828 TAX589828 TKT589828 TUP589828 UEL589828 UOH589828 UYD589828 VHZ589828 VRV589828 WBR589828 WLN589828 WVJ589828 D655365 IX655364 ST655364 ACP655364 AML655364 AWH655364 BGD655364 BPZ655364 BZV655364 CJR655364 CTN655364 DDJ655364 DNF655364 DXB655364 EGX655364 EQT655364 FAP655364 FKL655364 FUH655364 GED655364 GNZ655364 GXV655364 HHR655364 HRN655364 IBJ655364 ILF655364 IVB655364 JEX655364 JOT655364 JYP655364 KIL655364 KSH655364 LCD655364 LLZ655364 LVV655364 MFR655364 MPN655364 MZJ655364 NJF655364 NTB655364 OCX655364 OMT655364 OWP655364 PGL655364 PQH655364 QAD655364 QJZ655364 QTV655364 RDR655364 RNN655364 RXJ655364 SHF655364 SRB655364 TAX655364 TKT655364 TUP655364 UEL655364 UOH655364 UYD655364 VHZ655364 VRV655364 WBR655364 WLN655364 WVJ655364 D720901 IX720900 ST720900 ACP720900 AML720900 AWH720900 BGD720900 BPZ720900 BZV720900 CJR720900 CTN720900 DDJ720900 DNF720900 DXB720900 EGX720900 EQT720900 FAP720900 FKL720900 FUH720900 GED720900 GNZ720900 GXV720900 HHR720900 HRN720900 IBJ720900 ILF720900 IVB720900 JEX720900 JOT720900 JYP720900 KIL720900 KSH720900 LCD720900 LLZ720900 LVV720900 MFR720900 MPN720900 MZJ720900 NJF720900 NTB720900 OCX720900 OMT720900 OWP720900 PGL720900 PQH720900 QAD720900 QJZ720900 QTV720900 RDR720900 RNN720900 RXJ720900 SHF720900 SRB720900 TAX720900 TKT720900 TUP720900 UEL720900 UOH720900 UYD720900 VHZ720900 VRV720900 WBR720900 WLN720900 WVJ720900 D786437 IX786436 ST786436 ACP786436 AML786436 AWH786436 BGD786436 BPZ786436 BZV786436 CJR786436 CTN786436 DDJ786436 DNF786436 DXB786436 EGX786436 EQT786436 FAP786436 FKL786436 FUH786436 GED786436 GNZ786436 GXV786436 HHR786436 HRN786436 IBJ786436 ILF786436 IVB786436 JEX786436 JOT786436 JYP786436 KIL786436 KSH786436 LCD786436 LLZ786436 LVV786436 MFR786436 MPN786436 MZJ786436 NJF786436 NTB786436 OCX786436 OMT786436 OWP786436 PGL786436 PQH786436 QAD786436 QJZ786436 QTV786436 RDR786436 RNN786436 RXJ786436 SHF786436 SRB786436 TAX786436 TKT786436 TUP786436 UEL786436 UOH786436 UYD786436 VHZ786436 VRV786436 WBR786436 WLN786436 WVJ786436 D851973 IX851972 ST851972 ACP851972 AML851972 AWH851972 BGD851972 BPZ851972 BZV851972 CJR851972 CTN851972 DDJ851972 DNF851972 DXB851972 EGX851972 EQT851972 FAP851972 FKL851972 FUH851972 GED851972 GNZ851972 GXV851972 HHR851972 HRN851972 IBJ851972 ILF851972 IVB851972 JEX851972 JOT851972 JYP851972 KIL851972 KSH851972 LCD851972 LLZ851972 LVV851972 MFR851972 MPN851972 MZJ851972 NJF851972 NTB851972 OCX851972 OMT851972 OWP851972 PGL851972 PQH851972 QAD851972 QJZ851972 QTV851972 RDR851972 RNN851972 RXJ851972 SHF851972 SRB851972 TAX851972 TKT851972 TUP851972 UEL851972 UOH851972 UYD851972 VHZ851972 VRV851972 WBR851972 WLN851972 WVJ851972 D917509 IX917508 ST917508 ACP917508 AML917508 AWH917508 BGD917508 BPZ917508 BZV917508 CJR917508 CTN917508 DDJ917508 DNF917508 DXB917508 EGX917508 EQT917508 FAP917508 FKL917508 FUH917508 GED917508 GNZ917508 GXV917508 HHR917508 HRN917508 IBJ917508 ILF917508 IVB917508 JEX917508 JOT917508 JYP917508 KIL917508 KSH917508 LCD917508 LLZ917508 LVV917508 MFR917508 MPN917508 MZJ917508 NJF917508 NTB917508 OCX917508 OMT917508 OWP917508 PGL917508 PQH917508 QAD917508 QJZ917508 QTV917508 RDR917508 RNN917508 RXJ917508 SHF917508 SRB917508 TAX917508 TKT917508 TUP917508 UEL917508 UOH917508 UYD917508 VHZ917508 VRV917508 WBR917508 WLN917508 WVJ917508 D983045 IX983044 ST983044 ACP983044 AML983044 AWH983044 BGD983044 BPZ983044 BZV983044 CJR983044 CTN983044 DDJ983044 DNF983044 DXB983044 EGX983044 EQT983044 FAP983044 FKL983044 FUH983044 GED983044 GNZ983044 GXV983044 HHR983044 HRN983044 IBJ983044 ILF983044 IVB983044 JEX983044 JOT983044 JYP983044 KIL983044 KSH983044 LCD983044 LLZ983044 LVV983044 MFR983044 MPN983044 MZJ983044 NJF983044 NTB983044 OCX983044 OMT983044 OWP983044 PGL983044 PQH983044 QAD983044 QJZ983044 QTV983044 RDR983044 RNN983044 RXJ983044 SHF983044 SRB983044 TAX983044 TKT983044 TUP983044 UEL983044 UOH983044 UYD983044 VHZ983044 VRV983044 WBR983044 WLN983044">
      <formula1>"EUR,USD,GBP,JPY,CHF"</formula1>
    </dataValidation>
    <dataValidation type="list" allowBlank="1" showInputMessage="1" showErrorMessage="1" sqref="D18 IX18 ST18 ACP18 AML18 AWH18 BGD18 BPZ18 BZV18 CJR18 CTN18 DDJ18 DNF18 DXB18 EGX18 EQT18 FAP18 FKL18 FUH18 GED18 GNZ18 GXV18 HHR18 HRN18 IBJ18 ILF18 IVB18 JEX18 JOT18 JYP18 KIL18 KSH18 LCD18 LLZ18 LVV18 MFR18 MPN18 MZJ18 NJF18 NTB18 OCX18 OMT18 OWP18 PGL18 PQH18 QAD18 QJZ18 QTV18 RDR18 RNN18 RXJ18 SHF18 SRB18 TAX18 TKT18 TUP18 UEL18 UOH18 UYD18 VHZ18 VRV18 WBR18 WLN18 WVJ18 D65555 IX65554 ST65554 ACP65554 AML65554 AWH65554 BGD65554 BPZ65554 BZV65554 CJR65554 CTN65554 DDJ65554 DNF65554 DXB65554 EGX65554 EQT65554 FAP65554 FKL65554 FUH65554 GED65554 GNZ65554 GXV65554 HHR65554 HRN65554 IBJ65554 ILF65554 IVB65554 JEX65554 JOT65554 JYP65554 KIL65554 KSH65554 LCD65554 LLZ65554 LVV65554 MFR65554 MPN65554 MZJ65554 NJF65554 NTB65554 OCX65554 OMT65554 OWP65554 PGL65554 PQH65554 QAD65554 QJZ65554 QTV65554 RDR65554 RNN65554 RXJ65554 SHF65554 SRB65554 TAX65554 TKT65554 TUP65554 UEL65554 UOH65554 UYD65554 VHZ65554 VRV65554 WBR65554 WLN65554 WVJ65554 D131091 IX131090 ST131090 ACP131090 AML131090 AWH131090 BGD131090 BPZ131090 BZV131090 CJR131090 CTN131090 DDJ131090 DNF131090 DXB131090 EGX131090 EQT131090 FAP131090 FKL131090 FUH131090 GED131090 GNZ131090 GXV131090 HHR131090 HRN131090 IBJ131090 ILF131090 IVB131090 JEX131090 JOT131090 JYP131090 KIL131090 KSH131090 LCD131090 LLZ131090 LVV131090 MFR131090 MPN131090 MZJ131090 NJF131090 NTB131090 OCX131090 OMT131090 OWP131090 PGL131090 PQH131090 QAD131090 QJZ131090 QTV131090 RDR131090 RNN131090 RXJ131090 SHF131090 SRB131090 TAX131090 TKT131090 TUP131090 UEL131090 UOH131090 UYD131090 VHZ131090 VRV131090 WBR131090 WLN131090 WVJ131090 D196627 IX196626 ST196626 ACP196626 AML196626 AWH196626 BGD196626 BPZ196626 BZV196626 CJR196626 CTN196626 DDJ196626 DNF196626 DXB196626 EGX196626 EQT196626 FAP196626 FKL196626 FUH196626 GED196626 GNZ196626 GXV196626 HHR196626 HRN196626 IBJ196626 ILF196626 IVB196626 JEX196626 JOT196626 JYP196626 KIL196626 KSH196626 LCD196626 LLZ196626 LVV196626 MFR196626 MPN196626 MZJ196626 NJF196626 NTB196626 OCX196626 OMT196626 OWP196626 PGL196626 PQH196626 QAD196626 QJZ196626 QTV196626 RDR196626 RNN196626 RXJ196626 SHF196626 SRB196626 TAX196626 TKT196626 TUP196626 UEL196626 UOH196626 UYD196626 VHZ196626 VRV196626 WBR196626 WLN196626 WVJ196626 D262163 IX262162 ST262162 ACP262162 AML262162 AWH262162 BGD262162 BPZ262162 BZV262162 CJR262162 CTN262162 DDJ262162 DNF262162 DXB262162 EGX262162 EQT262162 FAP262162 FKL262162 FUH262162 GED262162 GNZ262162 GXV262162 HHR262162 HRN262162 IBJ262162 ILF262162 IVB262162 JEX262162 JOT262162 JYP262162 KIL262162 KSH262162 LCD262162 LLZ262162 LVV262162 MFR262162 MPN262162 MZJ262162 NJF262162 NTB262162 OCX262162 OMT262162 OWP262162 PGL262162 PQH262162 QAD262162 QJZ262162 QTV262162 RDR262162 RNN262162 RXJ262162 SHF262162 SRB262162 TAX262162 TKT262162 TUP262162 UEL262162 UOH262162 UYD262162 VHZ262162 VRV262162 WBR262162 WLN262162 WVJ262162 D327699 IX327698 ST327698 ACP327698 AML327698 AWH327698 BGD327698 BPZ327698 BZV327698 CJR327698 CTN327698 DDJ327698 DNF327698 DXB327698 EGX327698 EQT327698 FAP327698 FKL327698 FUH327698 GED327698 GNZ327698 GXV327698 HHR327698 HRN327698 IBJ327698 ILF327698 IVB327698 JEX327698 JOT327698 JYP327698 KIL327698 KSH327698 LCD327698 LLZ327698 LVV327698 MFR327698 MPN327698 MZJ327698 NJF327698 NTB327698 OCX327698 OMT327698 OWP327698 PGL327698 PQH327698 QAD327698 QJZ327698 QTV327698 RDR327698 RNN327698 RXJ327698 SHF327698 SRB327698 TAX327698 TKT327698 TUP327698 UEL327698 UOH327698 UYD327698 VHZ327698 VRV327698 WBR327698 WLN327698 WVJ327698 D393235 IX393234 ST393234 ACP393234 AML393234 AWH393234 BGD393234 BPZ393234 BZV393234 CJR393234 CTN393234 DDJ393234 DNF393234 DXB393234 EGX393234 EQT393234 FAP393234 FKL393234 FUH393234 GED393234 GNZ393234 GXV393234 HHR393234 HRN393234 IBJ393234 ILF393234 IVB393234 JEX393234 JOT393234 JYP393234 KIL393234 KSH393234 LCD393234 LLZ393234 LVV393234 MFR393234 MPN393234 MZJ393234 NJF393234 NTB393234 OCX393234 OMT393234 OWP393234 PGL393234 PQH393234 QAD393234 QJZ393234 QTV393234 RDR393234 RNN393234 RXJ393234 SHF393234 SRB393234 TAX393234 TKT393234 TUP393234 UEL393234 UOH393234 UYD393234 VHZ393234 VRV393234 WBR393234 WLN393234 WVJ393234 D458771 IX458770 ST458770 ACP458770 AML458770 AWH458770 BGD458770 BPZ458770 BZV458770 CJR458770 CTN458770 DDJ458770 DNF458770 DXB458770 EGX458770 EQT458770 FAP458770 FKL458770 FUH458770 GED458770 GNZ458770 GXV458770 HHR458770 HRN458770 IBJ458770 ILF458770 IVB458770 JEX458770 JOT458770 JYP458770 KIL458770 KSH458770 LCD458770 LLZ458770 LVV458770 MFR458770 MPN458770 MZJ458770 NJF458770 NTB458770 OCX458770 OMT458770 OWP458770 PGL458770 PQH458770 QAD458770 QJZ458770 QTV458770 RDR458770 RNN458770 RXJ458770 SHF458770 SRB458770 TAX458770 TKT458770 TUP458770 UEL458770 UOH458770 UYD458770 VHZ458770 VRV458770 WBR458770 WLN458770 WVJ458770 D524307 IX524306 ST524306 ACP524306 AML524306 AWH524306 BGD524306 BPZ524306 BZV524306 CJR524306 CTN524306 DDJ524306 DNF524306 DXB524306 EGX524306 EQT524306 FAP524306 FKL524306 FUH524306 GED524306 GNZ524306 GXV524306 HHR524306 HRN524306 IBJ524306 ILF524306 IVB524306 JEX524306 JOT524306 JYP524306 KIL524306 KSH524306 LCD524306 LLZ524306 LVV524306 MFR524306 MPN524306 MZJ524306 NJF524306 NTB524306 OCX524306 OMT524306 OWP524306 PGL524306 PQH524306 QAD524306 QJZ524306 QTV524306 RDR524306 RNN524306 RXJ524306 SHF524306 SRB524306 TAX524306 TKT524306 TUP524306 UEL524306 UOH524306 UYD524306 VHZ524306 VRV524306 WBR524306 WLN524306 WVJ524306 D589843 IX589842 ST589842 ACP589842 AML589842 AWH589842 BGD589842 BPZ589842 BZV589842 CJR589842 CTN589842 DDJ589842 DNF589842 DXB589842 EGX589842 EQT589842 FAP589842 FKL589842 FUH589842 GED589842 GNZ589842 GXV589842 HHR589842 HRN589842 IBJ589842 ILF589842 IVB589842 JEX589842 JOT589842 JYP589842 KIL589842 KSH589842 LCD589842 LLZ589842 LVV589842 MFR589842 MPN589842 MZJ589842 NJF589842 NTB589842 OCX589842 OMT589842 OWP589842 PGL589842 PQH589842 QAD589842 QJZ589842 QTV589842 RDR589842 RNN589842 RXJ589842 SHF589842 SRB589842 TAX589842 TKT589842 TUP589842 UEL589842 UOH589842 UYD589842 VHZ589842 VRV589842 WBR589842 WLN589842 WVJ589842 D655379 IX655378 ST655378 ACP655378 AML655378 AWH655378 BGD655378 BPZ655378 BZV655378 CJR655378 CTN655378 DDJ655378 DNF655378 DXB655378 EGX655378 EQT655378 FAP655378 FKL655378 FUH655378 GED655378 GNZ655378 GXV655378 HHR655378 HRN655378 IBJ655378 ILF655378 IVB655378 JEX655378 JOT655378 JYP655378 KIL655378 KSH655378 LCD655378 LLZ655378 LVV655378 MFR655378 MPN655378 MZJ655378 NJF655378 NTB655378 OCX655378 OMT655378 OWP655378 PGL655378 PQH655378 QAD655378 QJZ655378 QTV655378 RDR655378 RNN655378 RXJ655378 SHF655378 SRB655378 TAX655378 TKT655378 TUP655378 UEL655378 UOH655378 UYD655378 VHZ655378 VRV655378 WBR655378 WLN655378 WVJ655378 D720915 IX720914 ST720914 ACP720914 AML720914 AWH720914 BGD720914 BPZ720914 BZV720914 CJR720914 CTN720914 DDJ720914 DNF720914 DXB720914 EGX720914 EQT720914 FAP720914 FKL720914 FUH720914 GED720914 GNZ720914 GXV720914 HHR720914 HRN720914 IBJ720914 ILF720914 IVB720914 JEX720914 JOT720914 JYP720914 KIL720914 KSH720914 LCD720914 LLZ720914 LVV720914 MFR720914 MPN720914 MZJ720914 NJF720914 NTB720914 OCX720914 OMT720914 OWP720914 PGL720914 PQH720914 QAD720914 QJZ720914 QTV720914 RDR720914 RNN720914 RXJ720914 SHF720914 SRB720914 TAX720914 TKT720914 TUP720914 UEL720914 UOH720914 UYD720914 VHZ720914 VRV720914 WBR720914 WLN720914 WVJ720914 D786451 IX786450 ST786450 ACP786450 AML786450 AWH786450 BGD786450 BPZ786450 BZV786450 CJR786450 CTN786450 DDJ786450 DNF786450 DXB786450 EGX786450 EQT786450 FAP786450 FKL786450 FUH786450 GED786450 GNZ786450 GXV786450 HHR786450 HRN786450 IBJ786450 ILF786450 IVB786450 JEX786450 JOT786450 JYP786450 KIL786450 KSH786450 LCD786450 LLZ786450 LVV786450 MFR786450 MPN786450 MZJ786450 NJF786450 NTB786450 OCX786450 OMT786450 OWP786450 PGL786450 PQH786450 QAD786450 QJZ786450 QTV786450 RDR786450 RNN786450 RXJ786450 SHF786450 SRB786450 TAX786450 TKT786450 TUP786450 UEL786450 UOH786450 UYD786450 VHZ786450 VRV786450 WBR786450 WLN786450 WVJ786450 D851987 IX851986 ST851986 ACP851986 AML851986 AWH851986 BGD851986 BPZ851986 BZV851986 CJR851986 CTN851986 DDJ851986 DNF851986 DXB851986 EGX851986 EQT851986 FAP851986 FKL851986 FUH851986 GED851986 GNZ851986 GXV851986 HHR851986 HRN851986 IBJ851986 ILF851986 IVB851986 JEX851986 JOT851986 JYP851986 KIL851986 KSH851986 LCD851986 LLZ851986 LVV851986 MFR851986 MPN851986 MZJ851986 NJF851986 NTB851986 OCX851986 OMT851986 OWP851986 PGL851986 PQH851986 QAD851986 QJZ851986 QTV851986 RDR851986 RNN851986 RXJ851986 SHF851986 SRB851986 TAX851986 TKT851986 TUP851986 UEL851986 UOH851986 UYD851986 VHZ851986 VRV851986 WBR851986 WLN851986 WVJ851986 D917523 IX917522 ST917522 ACP917522 AML917522 AWH917522 BGD917522 BPZ917522 BZV917522 CJR917522 CTN917522 DDJ917522 DNF917522 DXB917522 EGX917522 EQT917522 FAP917522 FKL917522 FUH917522 GED917522 GNZ917522 GXV917522 HHR917522 HRN917522 IBJ917522 ILF917522 IVB917522 JEX917522 JOT917522 JYP917522 KIL917522 KSH917522 LCD917522 LLZ917522 LVV917522 MFR917522 MPN917522 MZJ917522 NJF917522 NTB917522 OCX917522 OMT917522 OWP917522 PGL917522 PQH917522 QAD917522 QJZ917522 QTV917522 RDR917522 RNN917522 RXJ917522 SHF917522 SRB917522 TAX917522 TKT917522 TUP917522 UEL917522 UOH917522 UYD917522 VHZ917522 VRV917522 WBR917522 WLN917522 WVJ917522 D983059 IX983058 ST983058 ACP983058 AML983058 AWH983058 BGD983058 BPZ983058 BZV983058 CJR983058 CTN983058 DDJ983058 DNF983058 DXB983058 EGX983058 EQT983058 FAP983058 FKL983058 FUH983058 GED983058 GNZ983058 GXV983058 HHR983058 HRN983058 IBJ983058 ILF983058 IVB983058 JEX983058 JOT983058 JYP983058 KIL983058 KSH983058 LCD983058 LLZ983058 LVV983058 MFR983058 MPN983058 MZJ983058 NJF983058 NTB983058 OCX983058 OMT983058 OWP983058 PGL983058 PQH983058 QAD983058 QJZ983058 QTV983058 RDR983058 RNN983058 RXJ983058 SHF983058 SRB983058 TAX983058 TKT983058 TUP983058 UEL983058 UOH983058 UYD983058 VHZ983058 VRV983058 WBR983058 WLN983058 WVJ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J11">
      <formula1>"Libor,ibor"</formula1>
    </dataValidation>
    <dataValidation type="list" allowBlank="1" showInputMessage="1" showErrorMessage="1" sqref="J15:J16">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O99"/>
  <sheetViews>
    <sheetView topLeftCell="C1" workbookViewId="0">
      <selection activeCell="C1" sqref="C1"/>
    </sheetView>
  </sheetViews>
  <sheetFormatPr defaultRowHeight="11.25" outlineLevelCol="1" x14ac:dyDescent="0.2"/>
  <cols>
    <col min="1" max="1" width="5.7109375" style="1" hidden="1" customWidth="1" outlineLevel="1"/>
    <col min="2" max="2" width="15.140625" style="2" hidden="1" customWidth="1" outlineLevel="1"/>
    <col min="3" max="3" width="17.28515625" style="2" bestFit="1" customWidth="1" collapsed="1"/>
    <col min="4" max="4" width="8" style="2" bestFit="1" customWidth="1"/>
    <col min="5" max="5" width="11" style="2" bestFit="1" customWidth="1"/>
    <col min="6" max="6" width="8" style="2" bestFit="1" customWidth="1"/>
    <col min="7" max="8" width="9" style="2" bestFit="1" customWidth="1"/>
    <col min="9" max="10" width="17.28515625" style="2" bestFit="1" customWidth="1"/>
    <col min="11" max="11" width="2.7109375" style="1" bestFit="1" customWidth="1"/>
    <col min="12" max="12" width="13.5703125" style="1" bestFit="1" customWidth="1"/>
    <col min="13" max="13" width="28.140625" style="1" bestFit="1" customWidth="1"/>
    <col min="14" max="14" width="3.5703125" style="1" customWidth="1"/>
    <col min="15" max="15" width="18.5703125" style="1" bestFit="1" customWidth="1"/>
    <col min="16" max="16384" width="9.140625" style="1"/>
  </cols>
  <sheetData>
    <row r="1" spans="2:15" ht="22.5" x14ac:dyDescent="0.2">
      <c r="B1" s="10"/>
      <c r="C1" s="10" t="s">
        <v>124</v>
      </c>
      <c r="D1" s="10" t="s">
        <v>43</v>
      </c>
      <c r="E1" s="10" t="s">
        <v>42</v>
      </c>
      <c r="F1" s="10" t="s">
        <v>41</v>
      </c>
      <c r="G1" s="10" t="s">
        <v>40</v>
      </c>
      <c r="H1" s="10" t="s">
        <v>39</v>
      </c>
      <c r="I1" s="10" t="s">
        <v>38</v>
      </c>
      <c r="J1" s="10" t="s">
        <v>37</v>
      </c>
    </row>
    <row r="2" spans="2:15" ht="11.25" customHeight="1" x14ac:dyDescent="0.2">
      <c r="B2" s="166" t="str">
        <f>Deposits!E3</f>
        <v>obj_005f2#0000</v>
      </c>
      <c r="C2" s="167" t="str">
        <f>_xll.qlRateHelperQuoteName(B2)</f>
        <v>EUROND_Quote</v>
      </c>
      <c r="D2" s="168">
        <f>_xll.qlRateHelperQuoteValue($B2,Trigger)</f>
        <v>-1E-3</v>
      </c>
      <c r="E2" s="168"/>
      <c r="F2" s="169" t="b">
        <v>1</v>
      </c>
      <c r="G2" s="169">
        <v>10</v>
      </c>
      <c r="H2" s="169">
        <v>1</v>
      </c>
      <c r="I2" s="170">
        <f>_xll.qlRateHelperEarliestDate($B2,Trigger)</f>
        <v>42058</v>
      </c>
      <c r="J2" s="171">
        <f>_xll.qlRateHelperLatestDate($B2,Trigger)</f>
        <v>42059</v>
      </c>
      <c r="K2" s="63"/>
      <c r="L2" s="63"/>
    </row>
    <row r="3" spans="2:15" x14ac:dyDescent="0.2">
      <c r="B3" s="172" t="str">
        <f>Deposits!E4</f>
        <v>obj_005e5#0000</v>
      </c>
      <c r="C3" s="173" t="str">
        <f>_xll.qlRateHelperQuoteName(B3)</f>
        <v>EURTND_Quote</v>
      </c>
      <c r="D3" s="174">
        <f>_xll.qlRateHelperQuoteValue($B3,Trigger)</f>
        <v>-8.9999999999999998E-4</v>
      </c>
      <c r="E3" s="174"/>
      <c r="F3" s="175" t="b">
        <v>1</v>
      </c>
      <c r="G3" s="175">
        <v>10</v>
      </c>
      <c r="H3" s="175">
        <v>1</v>
      </c>
      <c r="I3" s="176">
        <f>_xll.qlRateHelperEarliestDate($B3,Trigger)</f>
        <v>42059</v>
      </c>
      <c r="J3" s="177">
        <f>_xll.qlRateHelperLatestDate($B3,Trigger)</f>
        <v>42060</v>
      </c>
      <c r="K3" s="63"/>
      <c r="L3" s="63"/>
    </row>
    <row r="4" spans="2:15" x14ac:dyDescent="0.2">
      <c r="B4" s="172" t="str">
        <f>Deposits!E5</f>
        <v>obj_005d9#0000</v>
      </c>
      <c r="C4" s="173" t="str">
        <f>_xll.qlRateHelperQuoteName(B4)</f>
        <v>EURSND_Quote</v>
      </c>
      <c r="D4" s="174">
        <f>_xll.qlRateHelperQuoteValue($B4,Trigger)</f>
        <v>-8.9999999999999998E-4</v>
      </c>
      <c r="E4" s="174"/>
      <c r="F4" s="175" t="b">
        <v>1</v>
      </c>
      <c r="G4" s="175">
        <v>10</v>
      </c>
      <c r="H4" s="175">
        <v>1</v>
      </c>
      <c r="I4" s="176">
        <f>_xll.qlRateHelperEarliestDate($B4,Trigger)</f>
        <v>42060</v>
      </c>
      <c r="J4" s="177">
        <f>_xll.qlRateHelperLatestDate($B4,Trigger)</f>
        <v>42061</v>
      </c>
      <c r="K4" s="63"/>
      <c r="L4" s="63"/>
    </row>
    <row r="5" spans="2:15" x14ac:dyDescent="0.2">
      <c r="B5" s="172" t="str">
        <f>Deposits!E6</f>
        <v>obj_005e8#0000</v>
      </c>
      <c r="C5" s="173" t="str">
        <f>_xll.qlRateHelperQuoteName(B5)</f>
        <v>EURSWD_Quote</v>
      </c>
      <c r="D5" s="174">
        <f>_xll.qlRateHelperQuoteValue($B5,Trigger)</f>
        <v>-6.9999999999999988E-4</v>
      </c>
      <c r="E5" s="174"/>
      <c r="F5" s="175" t="b">
        <v>1</v>
      </c>
      <c r="G5" s="175">
        <v>10</v>
      </c>
      <c r="H5" s="175">
        <v>1</v>
      </c>
      <c r="I5" s="176">
        <f>_xll.qlRateHelperEarliestDate($B5,Trigger)</f>
        <v>42060</v>
      </c>
      <c r="J5" s="177">
        <f>_xll.qlRateHelperLatestDate($B5,Trigger)</f>
        <v>42067</v>
      </c>
      <c r="K5" s="63"/>
      <c r="L5" s="63"/>
    </row>
    <row r="6" spans="2:15" x14ac:dyDescent="0.2">
      <c r="B6" s="172" t="str">
        <f>Deposits!E7</f>
        <v>obj_005e9#0000</v>
      </c>
      <c r="C6" s="173" t="str">
        <f>_xll.qlRateHelperQuoteName(B6)</f>
        <v>EUR2WD_Quote</v>
      </c>
      <c r="D6" s="174">
        <f>_xll.qlRateHelperQuoteValue($B6,Trigger)</f>
        <v>-5.0000000000000001E-4</v>
      </c>
      <c r="E6" s="174"/>
      <c r="F6" s="175" t="b">
        <v>1</v>
      </c>
      <c r="G6" s="175">
        <v>10</v>
      </c>
      <c r="H6" s="175">
        <v>1</v>
      </c>
      <c r="I6" s="176">
        <f>_xll.qlRateHelperEarliestDate($B6,Trigger)</f>
        <v>42060</v>
      </c>
      <c r="J6" s="177">
        <f>_xll.qlRateHelperLatestDate($B6,Trigger)</f>
        <v>42074</v>
      </c>
      <c r="K6" s="63"/>
      <c r="L6" s="63"/>
    </row>
    <row r="7" spans="2:15" x14ac:dyDescent="0.2">
      <c r="B7" s="172" t="str">
        <f>Deposits!E8</f>
        <v>obj_005f0#0000</v>
      </c>
      <c r="C7" s="173" t="str">
        <f>_xll.qlRateHelperQuoteName(B7)</f>
        <v>EUR3WD_Quote</v>
      </c>
      <c r="D7" s="174">
        <f>_xll.qlRateHelperQuoteValue($B7,Trigger)</f>
        <v>-2.9999999999999997E-4</v>
      </c>
      <c r="E7" s="174"/>
      <c r="F7" s="175" t="b">
        <v>1</v>
      </c>
      <c r="G7" s="175">
        <v>10</v>
      </c>
      <c r="H7" s="175">
        <v>1</v>
      </c>
      <c r="I7" s="176">
        <f>_xll.qlRateHelperEarliestDate($B7,Trigger)</f>
        <v>42060</v>
      </c>
      <c r="J7" s="177">
        <f>_xll.qlRateHelperLatestDate($B7,Trigger)</f>
        <v>42081</v>
      </c>
      <c r="K7" s="63"/>
      <c r="L7" s="63"/>
    </row>
    <row r="8" spans="2:15" x14ac:dyDescent="0.2">
      <c r="B8" s="172" t="str">
        <f>Deposits!E9</f>
        <v>obj_005e2#0000</v>
      </c>
      <c r="C8" s="173" t="str">
        <f>_xll.qlRateHelperQuoteName(B8)</f>
        <v>EUR1MD_Quote</v>
      </c>
      <c r="D8" s="174">
        <f>_xll.qlRateHelperQuoteValue($B8,Trigger)</f>
        <v>-1E-4</v>
      </c>
      <c r="E8" s="174"/>
      <c r="F8" s="175" t="b">
        <v>1</v>
      </c>
      <c r="G8" s="175">
        <v>10</v>
      </c>
      <c r="H8" s="175">
        <v>1</v>
      </c>
      <c r="I8" s="176">
        <f>_xll.qlRateHelperEarliestDate($B8,Trigger)</f>
        <v>42060</v>
      </c>
      <c r="J8" s="177">
        <f>_xll.qlRateHelperLatestDate($B8,Trigger)</f>
        <v>42088</v>
      </c>
      <c r="K8" s="63"/>
      <c r="L8" s="63"/>
    </row>
    <row r="9" spans="2:15" x14ac:dyDescent="0.2">
      <c r="B9" s="172" t="str">
        <f>Deposits!E10</f>
        <v>obj_005de#0000</v>
      </c>
      <c r="C9" s="173" t="str">
        <f>_xll.qlRateHelperQuoteName(B9)</f>
        <v>EUR2MD_Quote</v>
      </c>
      <c r="D9" s="174">
        <f>_xll.qlRateHelperQuoteValue($B9,Trigger)</f>
        <v>1E-4</v>
      </c>
      <c r="E9" s="174"/>
      <c r="F9" s="175" t="b">
        <v>1</v>
      </c>
      <c r="G9" s="175">
        <v>10</v>
      </c>
      <c r="H9" s="175">
        <v>1</v>
      </c>
      <c r="I9" s="176">
        <f>_xll.qlRateHelperEarliestDate($B9,Trigger)</f>
        <v>42060</v>
      </c>
      <c r="J9" s="177">
        <f>_xll.qlRateHelperLatestDate($B9,Trigger)</f>
        <v>42121</v>
      </c>
      <c r="K9" s="63"/>
      <c r="L9" s="63"/>
    </row>
    <row r="10" spans="2:15" x14ac:dyDescent="0.2">
      <c r="B10" s="172" t="str">
        <f>Deposits!E11</f>
        <v>obj_005e6#0000</v>
      </c>
      <c r="C10" s="173" t="str">
        <f>_xll.qlRateHelperQuoteName(B10)</f>
        <v>EUR3MD_Quote</v>
      </c>
      <c r="D10" s="174">
        <f>_xll.qlRateHelperQuoteValue($B10,Trigger)</f>
        <v>4.0000000000000002E-4</v>
      </c>
      <c r="E10" s="174"/>
      <c r="F10" s="175" t="b">
        <v>1</v>
      </c>
      <c r="G10" s="175">
        <v>10</v>
      </c>
      <c r="H10" s="175">
        <v>1</v>
      </c>
      <c r="I10" s="176">
        <f>_xll.qlRateHelperEarliestDate($B10,Trigger)</f>
        <v>42060</v>
      </c>
      <c r="J10" s="177">
        <f>_xll.qlRateHelperLatestDate($B10,Trigger)</f>
        <v>42149</v>
      </c>
      <c r="O10" s="9"/>
    </row>
    <row r="11" spans="2:15" x14ac:dyDescent="0.2">
      <c r="B11" s="172" t="str">
        <f>Deposits!E12</f>
        <v>obj_005ee#0000</v>
      </c>
      <c r="C11" s="173" t="str">
        <f>_xll.qlRateHelperQuoteName(B11)</f>
        <v>EUR4MD_Quote</v>
      </c>
      <c r="D11" s="174">
        <f>_xll.qlRateHelperQuoteValue($B11,Trigger)</f>
        <v>5.9999999999999995E-4</v>
      </c>
      <c r="E11" s="174"/>
      <c r="F11" s="175" t="b">
        <v>1</v>
      </c>
      <c r="G11" s="175">
        <v>10</v>
      </c>
      <c r="H11" s="175">
        <v>1</v>
      </c>
      <c r="I11" s="176">
        <f>_xll.qlRateHelperEarliestDate($B11,Trigger)</f>
        <v>42060</v>
      </c>
      <c r="J11" s="177">
        <f>_xll.qlRateHelperLatestDate($B11,Trigger)</f>
        <v>42180</v>
      </c>
      <c r="M11" s="8"/>
      <c r="O11" s="9"/>
    </row>
    <row r="12" spans="2:15" s="63" customFormat="1" x14ac:dyDescent="0.2">
      <c r="B12" s="172" t="str">
        <f>Deposits!E13</f>
        <v>obj_005ef#0000</v>
      </c>
      <c r="C12" s="173" t="str">
        <f>_xll.qlRateHelperQuoteName(B12)</f>
        <v>EUR5MD_Quote</v>
      </c>
      <c r="D12" s="174">
        <f>_xll.qlRateHelperQuoteValue($B12,Trigger)</f>
        <v>8.9999999999999998E-4</v>
      </c>
      <c r="E12" s="174"/>
      <c r="F12" s="175" t="b">
        <v>1</v>
      </c>
      <c r="G12" s="175">
        <v>10</v>
      </c>
      <c r="H12" s="175">
        <v>1</v>
      </c>
      <c r="I12" s="176">
        <f>_xll.qlRateHelperEarliestDate($B12,Trigger)</f>
        <v>42060</v>
      </c>
      <c r="J12" s="177">
        <f>_xll.qlRateHelperLatestDate($B12,Trigger)</f>
        <v>42212</v>
      </c>
      <c r="M12" s="8"/>
      <c r="O12" s="9"/>
    </row>
    <row r="13" spans="2:15" s="63" customFormat="1" x14ac:dyDescent="0.2">
      <c r="B13" s="172" t="str">
        <f>Deposits!E14</f>
        <v>obj_005da#0000</v>
      </c>
      <c r="C13" s="173" t="str">
        <f>_xll.qlRateHelperQuoteName(B13)</f>
        <v>EUR6MD_Quote</v>
      </c>
      <c r="D13" s="174">
        <f>_xll.qlRateHelperQuoteValue($B13,Trigger)</f>
        <v>1.1999999999999999E-3</v>
      </c>
      <c r="E13" s="174"/>
      <c r="F13" s="175" t="b">
        <v>1</v>
      </c>
      <c r="G13" s="175">
        <v>10</v>
      </c>
      <c r="H13" s="175">
        <v>1</v>
      </c>
      <c r="I13" s="176">
        <f>_xll.qlRateHelperEarliestDate($B13,Trigger)</f>
        <v>42060</v>
      </c>
      <c r="J13" s="177">
        <f>_xll.qlRateHelperLatestDate($B13,Trigger)</f>
        <v>42241</v>
      </c>
      <c r="M13" s="8"/>
      <c r="O13" s="9"/>
    </row>
    <row r="14" spans="2:15" s="63" customFormat="1" x14ac:dyDescent="0.2">
      <c r="B14" s="172" t="str">
        <f>Deposits!E15</f>
        <v>obj_005e4#0000</v>
      </c>
      <c r="C14" s="173" t="str">
        <f>_xll.qlRateHelperQuoteName(B14)</f>
        <v>EUR7MD_Quote</v>
      </c>
      <c r="D14" s="174">
        <f>_xll.qlRateHelperQuoteValue($B14,Trigger)</f>
        <v>1.5E-3</v>
      </c>
      <c r="E14" s="174"/>
      <c r="F14" s="175" t="b">
        <v>1</v>
      </c>
      <c r="G14" s="175">
        <v>10</v>
      </c>
      <c r="H14" s="175">
        <v>1</v>
      </c>
      <c r="I14" s="176">
        <f>_xll.qlRateHelperEarliestDate($B14,Trigger)</f>
        <v>42060</v>
      </c>
      <c r="J14" s="177">
        <f>_xll.qlRateHelperLatestDate($B14,Trigger)</f>
        <v>42272</v>
      </c>
      <c r="M14" s="8"/>
      <c r="O14" s="9"/>
    </row>
    <row r="15" spans="2:15" s="63" customFormat="1" ht="11.25" customHeight="1" x14ac:dyDescent="0.2">
      <c r="B15" s="172" t="str">
        <f>Deposits!E16</f>
        <v>obj_005ed#0000</v>
      </c>
      <c r="C15" s="173" t="str">
        <f>_xll.qlRateHelperQuoteName(B15)</f>
        <v>EUR8MD_Quote</v>
      </c>
      <c r="D15" s="174">
        <f>_xll.qlRateHelperQuoteValue($B15,Trigger)</f>
        <v>1.6999999999999999E-3</v>
      </c>
      <c r="E15" s="174"/>
      <c r="F15" s="175" t="b">
        <v>1</v>
      </c>
      <c r="G15" s="175">
        <v>10</v>
      </c>
      <c r="H15" s="175">
        <v>1</v>
      </c>
      <c r="I15" s="176">
        <f>_xll.qlRateHelperEarliestDate($B15,Trigger)</f>
        <v>42060</v>
      </c>
      <c r="J15" s="177">
        <f>_xll.qlRateHelperLatestDate($B15,Trigger)</f>
        <v>42303</v>
      </c>
      <c r="M15" s="8"/>
      <c r="O15" s="9"/>
    </row>
    <row r="16" spans="2:15" s="63" customFormat="1" ht="11.25" customHeight="1" x14ac:dyDescent="0.2">
      <c r="B16" s="172" t="str">
        <f>Deposits!E17</f>
        <v>obj_005dc#0000</v>
      </c>
      <c r="C16" s="173" t="str">
        <f>_xll.qlRateHelperQuoteName(B16)</f>
        <v>EUR9MD_Quote</v>
      </c>
      <c r="D16" s="174">
        <f>_xll.qlRateHelperQuoteValue($B16,Trigger)</f>
        <v>2E-3</v>
      </c>
      <c r="E16" s="174"/>
      <c r="F16" s="175" t="b">
        <v>1</v>
      </c>
      <c r="G16" s="175">
        <v>10</v>
      </c>
      <c r="H16" s="175">
        <v>1</v>
      </c>
      <c r="I16" s="176">
        <f>_xll.qlRateHelperEarliestDate($B16,Trigger)</f>
        <v>42060</v>
      </c>
      <c r="J16" s="177">
        <f>_xll.qlRateHelperLatestDate($B16,Trigger)</f>
        <v>42333</v>
      </c>
      <c r="M16" s="8"/>
      <c r="O16" s="9"/>
    </row>
    <row r="17" spans="1:15" s="63" customFormat="1" ht="11.25" customHeight="1" x14ac:dyDescent="0.2">
      <c r="B17" s="172" t="str">
        <f>Deposits!E18</f>
        <v>obj_005ec#0000</v>
      </c>
      <c r="C17" s="173" t="str">
        <f>_xll.qlRateHelperQuoteName(B17)</f>
        <v>EUR10MD_Quote</v>
      </c>
      <c r="D17" s="174">
        <f>_xll.qlRateHelperQuoteValue($B17,Trigger)</f>
        <v>2.2000000000000001E-3</v>
      </c>
      <c r="E17" s="174"/>
      <c r="F17" s="175" t="b">
        <v>1</v>
      </c>
      <c r="G17" s="175">
        <v>10</v>
      </c>
      <c r="H17" s="175">
        <v>1</v>
      </c>
      <c r="I17" s="176">
        <f>_xll.qlRateHelperEarliestDate($B17,Trigger)</f>
        <v>42060</v>
      </c>
      <c r="J17" s="177">
        <f>_xll.qlRateHelperLatestDate($B17,Trigger)</f>
        <v>42366</v>
      </c>
      <c r="M17" s="8"/>
      <c r="O17" s="9"/>
    </row>
    <row r="18" spans="1:15" s="63" customFormat="1" ht="11.25" customHeight="1" x14ac:dyDescent="0.2">
      <c r="B18" s="172" t="str">
        <f>Deposits!E19</f>
        <v>obj_005eb#0000</v>
      </c>
      <c r="C18" s="173" t="str">
        <f>_xll.qlRateHelperQuoteName(B18)</f>
        <v>EUR11MD_Quote</v>
      </c>
      <c r="D18" s="174">
        <f>_xll.qlRateHelperQuoteValue($B18,Trigger)</f>
        <v>2.5999999999999999E-3</v>
      </c>
      <c r="E18" s="174"/>
      <c r="F18" s="175" t="b">
        <v>1</v>
      </c>
      <c r="G18" s="175">
        <v>10</v>
      </c>
      <c r="H18" s="175">
        <v>1</v>
      </c>
      <c r="I18" s="176">
        <f>_xll.qlRateHelperEarliestDate($B18,Trigger)</f>
        <v>42060</v>
      </c>
      <c r="J18" s="177">
        <f>_xll.qlRateHelperLatestDate($B18,Trigger)</f>
        <v>42394</v>
      </c>
      <c r="M18" s="8"/>
      <c r="O18" s="9"/>
    </row>
    <row r="19" spans="1:15" s="196" customFormat="1" ht="11.25" customHeight="1" x14ac:dyDescent="0.2">
      <c r="B19" s="172" t="str">
        <f>Deposits!E20</f>
        <v>obj_005f1#0000</v>
      </c>
      <c r="C19" s="173" t="str">
        <f>_xll.qlRateHelperQuoteName(B19)</f>
        <v>EUR1YD_Quote</v>
      </c>
      <c r="D19" s="174">
        <f>_xll.qlRateHelperQuoteValue($B19,Trigger)</f>
        <v>2.7999999999999995E-3</v>
      </c>
      <c r="E19" s="174"/>
      <c r="F19" s="175" t="b">
        <v>1</v>
      </c>
      <c r="G19" s="175">
        <v>10</v>
      </c>
      <c r="H19" s="175">
        <v>1</v>
      </c>
      <c r="I19" s="176">
        <f>_xll.qlRateHelperEarliestDate($B19,Trigger)</f>
        <v>42060</v>
      </c>
      <c r="J19" s="177">
        <f>_xll.qlRateHelperLatestDate($B19,Trigger)</f>
        <v>42425</v>
      </c>
      <c r="M19" s="8"/>
      <c r="O19" s="9"/>
    </row>
    <row r="20" spans="1:15" ht="11.25" customHeight="1" x14ac:dyDescent="0.2">
      <c r="B20" s="178" t="str">
        <f>Deposits!E21</f>
        <v>obj_005d8#0001</v>
      </c>
      <c r="C20" s="179" t="str">
        <f>_xll.qlRateHelperQuoteName(B20)</f>
        <v>EURSTUB_Mx_Quote</v>
      </c>
      <c r="D20" s="180">
        <f>_xll.qlRateHelperQuoteValue($B20,Trigger)</f>
        <v>1.4709677400000002E-3</v>
      </c>
      <c r="E20" s="180"/>
      <c r="F20" s="181" t="b">
        <f>IF(ISERROR(D20),FALSE,TRUE)</f>
        <v>1</v>
      </c>
      <c r="G20" s="181">
        <v>10</v>
      </c>
      <c r="H20" s="181">
        <v>1</v>
      </c>
      <c r="I20" s="182">
        <f>_xll.qlRateHelperEarliestDate($B20,Trigger)</f>
        <v>42060</v>
      </c>
      <c r="J20" s="183">
        <f>_xll.qlRateHelperLatestDate($B20,Trigger)</f>
        <v>42263</v>
      </c>
      <c r="O20" s="9"/>
    </row>
    <row r="21" spans="1:15" ht="11.25" customHeight="1" x14ac:dyDescent="0.2">
      <c r="A21" s="6"/>
      <c r="B21" s="166" t="str">
        <f>Futures!H3</f>
        <v>obj_00635#0000</v>
      </c>
      <c r="C21" s="167" t="str">
        <f>_xll.qlRateHelperQuoteName(B21)</f>
        <v>EURFUT3MH5_Quote</v>
      </c>
      <c r="D21" s="184" t="e">
        <f>_xll.qlRateHelperQuoteValue($B21,Trigger)</f>
        <v>#NUM!</v>
      </c>
      <c r="E21" s="168" t="e">
        <f>_xll.qlFuturesRateHelperConvexityAdjustment($B21,Trigger)</f>
        <v>#NUM!</v>
      </c>
      <c r="F21" s="169" t="b">
        <v>0</v>
      </c>
      <c r="G21" s="169">
        <v>10</v>
      </c>
      <c r="H21" s="169">
        <v>1</v>
      </c>
      <c r="I21" s="170">
        <f>_xll.qlRateHelperEarliestDate($B21,Trigger)</f>
        <v>42081</v>
      </c>
      <c r="J21" s="171">
        <f>_xll.qlRateHelperLatestDate($B21,Trigger)</f>
        <v>42173</v>
      </c>
    </row>
    <row r="22" spans="1:15" x14ac:dyDescent="0.2">
      <c r="A22" s="4"/>
      <c r="B22" s="172" t="str">
        <f>Futures!H4</f>
        <v>obj_005f5#0000</v>
      </c>
      <c r="C22" s="173" t="str">
        <f>_xll.qlRateHelperQuoteName(B22)</f>
        <v>EURFUT3MJ5_Quote</v>
      </c>
      <c r="D22" s="185">
        <f>_xll.qlRateHelperQuoteValue($B22,Trigger)</f>
        <v>99.962500000000006</v>
      </c>
      <c r="E22" s="174">
        <f>_xll.qlFuturesRateHelperConvexityAdjustment($B22,Trigger)</f>
        <v>0</v>
      </c>
      <c r="F22" s="175" t="b">
        <v>0</v>
      </c>
      <c r="G22" s="175">
        <v>10</v>
      </c>
      <c r="H22" s="175">
        <v>1</v>
      </c>
      <c r="I22" s="176">
        <f>_xll.qlRateHelperEarliestDate($B22,Trigger)</f>
        <v>42109</v>
      </c>
      <c r="J22" s="177">
        <f>_xll.qlRateHelperLatestDate($B22,Trigger)</f>
        <v>42200</v>
      </c>
    </row>
    <row r="23" spans="1:15" x14ac:dyDescent="0.2">
      <c r="A23" s="4"/>
      <c r="B23" s="172" t="str">
        <f>Futures!H5</f>
        <v>obj_0062d#0000</v>
      </c>
      <c r="C23" s="173" t="str">
        <f>_xll.qlRateHelperQuoteName(B23)</f>
        <v>EURFUT3MK5_Quote</v>
      </c>
      <c r="D23" s="185">
        <f>_xll.qlRateHelperQuoteValue($B23,Trigger)</f>
        <v>99.972499999999997</v>
      </c>
      <c r="E23" s="174">
        <f>_xll.qlFuturesRateHelperConvexityAdjustment($B23,Trigger)</f>
        <v>0</v>
      </c>
      <c r="F23" s="175" t="b">
        <v>0</v>
      </c>
      <c r="G23" s="175">
        <v>10</v>
      </c>
      <c r="H23" s="175">
        <v>1</v>
      </c>
      <c r="I23" s="176">
        <f>_xll.qlRateHelperEarliestDate($B23,Trigger)</f>
        <v>42144</v>
      </c>
      <c r="J23" s="177">
        <f>_xll.qlRateHelperLatestDate($B23,Trigger)</f>
        <v>42236</v>
      </c>
    </row>
    <row r="24" spans="1:15" x14ac:dyDescent="0.2">
      <c r="A24" s="4"/>
      <c r="B24" s="172" t="str">
        <f>Futures!H6</f>
        <v>obj_0061d#0000</v>
      </c>
      <c r="C24" s="173" t="str">
        <f>_xll.qlRateHelperQuoteName(B24)</f>
        <v>EURFUT3MM5_Quote</v>
      </c>
      <c r="D24" s="185" t="e">
        <f>_xll.qlRateHelperQuoteValue($B24,Trigger)</f>
        <v>#NUM!</v>
      </c>
      <c r="E24" s="174" t="e">
        <f>_xll.qlFuturesRateHelperConvexityAdjustment($B24,Trigger)</f>
        <v>#NUM!</v>
      </c>
      <c r="F24" s="175" t="b">
        <v>0</v>
      </c>
      <c r="G24" s="175">
        <v>10</v>
      </c>
      <c r="H24" s="175">
        <v>1</v>
      </c>
      <c r="I24" s="176">
        <f>_xll.qlRateHelperEarliestDate($B24,Trigger)</f>
        <v>42172</v>
      </c>
      <c r="J24" s="177">
        <f>_xll.qlRateHelperLatestDate($B24,Trigger)</f>
        <v>42264</v>
      </c>
    </row>
    <row r="25" spans="1:15" x14ac:dyDescent="0.2">
      <c r="A25" s="4"/>
      <c r="B25" s="172" t="str">
        <f>Futures!H7</f>
        <v>obj_00640#0000</v>
      </c>
      <c r="C25" s="173" t="str">
        <f>_xll.qlRateHelperQuoteName(B25)</f>
        <v>EURFUT3MN5_Quote</v>
      </c>
      <c r="D25" s="185" t="e">
        <f>_xll.qlRateHelperQuoteValue($B25,Trigger)</f>
        <v>#NUM!</v>
      </c>
      <c r="E25" s="174" t="e">
        <f>_xll.qlFuturesRateHelperConvexityAdjustment($B25,Trigger)</f>
        <v>#NUM!</v>
      </c>
      <c r="F25" s="175" t="b">
        <v>0</v>
      </c>
      <c r="G25" s="175">
        <v>10</v>
      </c>
      <c r="H25" s="175">
        <v>1</v>
      </c>
      <c r="I25" s="176">
        <f>_xll.qlRateHelperEarliestDate($B25,Trigger)</f>
        <v>42200</v>
      </c>
      <c r="J25" s="177">
        <f>_xll.qlRateHelperLatestDate($B25,Trigger)</f>
        <v>42292</v>
      </c>
    </row>
    <row r="26" spans="1:15" x14ac:dyDescent="0.2">
      <c r="A26" s="4"/>
      <c r="B26" s="172" t="str">
        <f>Futures!H8</f>
        <v>obj_00637#0000</v>
      </c>
      <c r="C26" s="173" t="str">
        <f>_xll.qlRateHelperQuoteName(B26)</f>
        <v>EURFUT3MQ5_Quote</v>
      </c>
      <c r="D26" s="185">
        <f>_xll.qlRateHelperQuoteValue($B26,Trigger)</f>
        <v>99.987499999999997</v>
      </c>
      <c r="E26" s="174">
        <f>_xll.qlFuturesRateHelperConvexityAdjustment($B26,Trigger)</f>
        <v>0</v>
      </c>
      <c r="F26" s="175" t="b">
        <v>0</v>
      </c>
      <c r="G26" s="175">
        <v>10</v>
      </c>
      <c r="H26" s="175">
        <v>1</v>
      </c>
      <c r="I26" s="176">
        <f>_xll.qlRateHelperEarliestDate($B26,Trigger)</f>
        <v>42235</v>
      </c>
      <c r="J26" s="177">
        <f>_xll.qlRateHelperLatestDate($B26,Trigger)</f>
        <v>42327</v>
      </c>
    </row>
    <row r="27" spans="1:15" x14ac:dyDescent="0.2">
      <c r="A27" s="4"/>
      <c r="B27" s="172" t="str">
        <f>Futures!H9</f>
        <v>obj_00606#0000</v>
      </c>
      <c r="C27" s="173" t="str">
        <f>_xll.qlRateHelperQuoteName(B27)</f>
        <v>EURFUT3MU5_Quote</v>
      </c>
      <c r="D27" s="185" t="e">
        <f>_xll.qlRateHelperQuoteValue($B27,Trigger)</f>
        <v>#NUM!</v>
      </c>
      <c r="E27" s="174" t="e">
        <f>_xll.qlFuturesRateHelperConvexityAdjustment($B27,Trigger)</f>
        <v>#NUM!</v>
      </c>
      <c r="F27" s="175" t="b">
        <v>1</v>
      </c>
      <c r="G27" s="175">
        <v>10</v>
      </c>
      <c r="H27" s="175">
        <v>1</v>
      </c>
      <c r="I27" s="176">
        <f>_xll.qlRateHelperEarliestDate($B27,Trigger)</f>
        <v>42263</v>
      </c>
      <c r="J27" s="177">
        <f>_xll.qlRateHelperLatestDate($B27,Trigger)</f>
        <v>42354</v>
      </c>
    </row>
    <row r="28" spans="1:15" x14ac:dyDescent="0.2">
      <c r="A28" s="4"/>
      <c r="B28" s="172" t="str">
        <f>Futures!H10</f>
        <v>obj_00639#0000</v>
      </c>
      <c r="C28" s="173" t="str">
        <f>_xll.qlRateHelperQuoteName(B28)</f>
        <v>EURFUT3MV5_Quote</v>
      </c>
      <c r="D28" s="185" t="e">
        <f>_xll.qlRateHelperQuoteValue($B28,Trigger)</f>
        <v>#NUM!</v>
      </c>
      <c r="E28" s="174" t="e">
        <f>_xll.qlFuturesRateHelperConvexityAdjustment($B28,Trigger)</f>
        <v>#NUM!</v>
      </c>
      <c r="F28" s="175" t="b">
        <v>1</v>
      </c>
      <c r="G28" s="175">
        <v>10</v>
      </c>
      <c r="H28" s="175">
        <v>1</v>
      </c>
      <c r="I28" s="176">
        <f>_xll.qlRateHelperEarliestDate($B28,Trigger)</f>
        <v>42298</v>
      </c>
      <c r="J28" s="177">
        <f>_xll.qlRateHelperLatestDate($B28,Trigger)</f>
        <v>42390</v>
      </c>
    </row>
    <row r="29" spans="1:15" x14ac:dyDescent="0.2">
      <c r="A29" s="4"/>
      <c r="B29" s="172" t="str">
        <f>Futures!H11</f>
        <v>obj_00608#0000</v>
      </c>
      <c r="C29" s="173" t="str">
        <f>_xll.qlRateHelperQuoteName(B29)</f>
        <v>EURFUT3MX5_Quote</v>
      </c>
      <c r="D29" s="185">
        <f>_xll.qlRateHelperQuoteValue($B29,Trigger)</f>
        <v>99.992500000000007</v>
      </c>
      <c r="E29" s="174">
        <f>_xll.qlFuturesRateHelperConvexityAdjustment($B29,Trigger)</f>
        <v>0</v>
      </c>
      <c r="F29" s="175" t="b">
        <v>1</v>
      </c>
      <c r="G29" s="175">
        <v>10</v>
      </c>
      <c r="H29" s="175">
        <v>1</v>
      </c>
      <c r="I29" s="176">
        <f>_xll.qlRateHelperEarliestDate($B29,Trigger)</f>
        <v>42326</v>
      </c>
      <c r="J29" s="177">
        <f>_xll.qlRateHelperLatestDate($B29,Trigger)</f>
        <v>42418</v>
      </c>
    </row>
    <row r="30" spans="1:15" x14ac:dyDescent="0.2">
      <c r="A30" s="4"/>
      <c r="B30" s="172" t="str">
        <f>Futures!H12</f>
        <v>obj_00615#0000</v>
      </c>
      <c r="C30" s="173" t="str">
        <f>_xll.qlRateHelperQuoteName(B30)</f>
        <v>EURFUT3MZ5_Quote</v>
      </c>
      <c r="D30" s="185" t="e">
        <f>_xll.qlRateHelperQuoteValue($B30,Trigger)</f>
        <v>#NUM!</v>
      </c>
      <c r="E30" s="174" t="e">
        <f>_xll.qlFuturesRateHelperConvexityAdjustment($B30,Trigger)</f>
        <v>#NUM!</v>
      </c>
      <c r="F30" s="175" t="b">
        <v>1</v>
      </c>
      <c r="G30" s="175">
        <v>10</v>
      </c>
      <c r="H30" s="175">
        <v>1</v>
      </c>
      <c r="I30" s="176">
        <f>_xll.qlRateHelperEarliestDate($B30,Trigger)</f>
        <v>42354</v>
      </c>
      <c r="J30" s="177">
        <f>_xll.qlRateHelperLatestDate($B30,Trigger)</f>
        <v>42445</v>
      </c>
    </row>
    <row r="31" spans="1:15" x14ac:dyDescent="0.2">
      <c r="A31" s="4"/>
      <c r="B31" s="172" t="str">
        <f>Futures!H13</f>
        <v>obj_00634#0000</v>
      </c>
      <c r="C31" s="173" t="str">
        <f>_xll.qlRateHelperQuoteName(B31)</f>
        <v>EURFUT3MF6_Quote</v>
      </c>
      <c r="D31" s="185" t="e">
        <f>_xll.qlRateHelperQuoteValue($B31,Trigger)</f>
        <v>#NUM!</v>
      </c>
      <c r="E31" s="174" t="e">
        <f>_xll.qlFuturesRateHelperConvexityAdjustment($B31,Trigger)</f>
        <v>#NUM!</v>
      </c>
      <c r="F31" s="175" t="b">
        <v>1</v>
      </c>
      <c r="G31" s="175">
        <v>10</v>
      </c>
      <c r="H31" s="175">
        <v>1</v>
      </c>
      <c r="I31" s="176">
        <f>_xll.qlRateHelperEarliestDate($B31,Trigger)</f>
        <v>42389</v>
      </c>
      <c r="J31" s="177">
        <f>_xll.qlRateHelperLatestDate($B31,Trigger)</f>
        <v>42480</v>
      </c>
    </row>
    <row r="32" spans="1:15" x14ac:dyDescent="0.2">
      <c r="A32" s="4"/>
      <c r="B32" s="172" t="str">
        <f>Futures!H14</f>
        <v>obj_0060f#0000</v>
      </c>
      <c r="C32" s="173" t="str">
        <f>_xll.qlRateHelperQuoteName(B32)</f>
        <v>EURFUT3MG6_Quote</v>
      </c>
      <c r="D32" s="185">
        <f>_xll.qlRateHelperQuoteValue($B32,Trigger)</f>
        <v>99.992500000000007</v>
      </c>
      <c r="E32" s="174">
        <f>_xll.qlFuturesRateHelperConvexityAdjustment($B32,Trigger)</f>
        <v>0</v>
      </c>
      <c r="F32" s="175" t="b">
        <v>1</v>
      </c>
      <c r="G32" s="175">
        <v>10</v>
      </c>
      <c r="H32" s="175">
        <v>1</v>
      </c>
      <c r="I32" s="176">
        <f>_xll.qlRateHelperEarliestDate($B32,Trigger)</f>
        <v>42417</v>
      </c>
      <c r="J32" s="177">
        <f>_xll.qlRateHelperLatestDate($B32,Trigger)</f>
        <v>42507</v>
      </c>
    </row>
    <row r="33" spans="1:10" x14ac:dyDescent="0.2">
      <c r="A33" s="4"/>
      <c r="B33" s="172" t="str">
        <f>Futures!H15</f>
        <v>obj_00632#0000</v>
      </c>
      <c r="C33" s="173" t="str">
        <f>_xll.qlRateHelperQuoteName(B33)</f>
        <v>EURFUT3MH6_Quote</v>
      </c>
      <c r="D33" s="185">
        <f>_xll.qlRateHelperQuoteValue($B33,Trigger)</f>
        <v>99.982500000000002</v>
      </c>
      <c r="E33" s="174">
        <f>_xll.qlFuturesRateHelperConvexityAdjustment($B33,Trigger)</f>
        <v>0</v>
      </c>
      <c r="F33" s="175" t="b">
        <v>1</v>
      </c>
      <c r="G33" s="175">
        <v>10</v>
      </c>
      <c r="H33" s="175">
        <v>1</v>
      </c>
      <c r="I33" s="176">
        <f>_xll.qlRateHelperEarliestDate($B33,Trigger)</f>
        <v>42445</v>
      </c>
      <c r="J33" s="177">
        <f>_xll.qlRateHelperLatestDate($B33,Trigger)</f>
        <v>42537</v>
      </c>
    </row>
    <row r="34" spans="1:10" x14ac:dyDescent="0.2">
      <c r="A34" s="4"/>
      <c r="B34" s="172" t="str">
        <f>Futures!H16</f>
        <v>obj_005f8#0000</v>
      </c>
      <c r="C34" s="173" t="str">
        <f>_xll.qlRateHelperQuoteName(B34)</f>
        <v>EURFUT3MM6_Quote</v>
      </c>
      <c r="D34" s="185">
        <f>_xll.qlRateHelperQuoteValue($B34,Trigger)</f>
        <v>99.962500000000006</v>
      </c>
      <c r="E34" s="174">
        <f>_xll.qlFuturesRateHelperConvexityAdjustment($B34,Trigger)</f>
        <v>0</v>
      </c>
      <c r="F34" s="175" t="b">
        <v>1</v>
      </c>
      <c r="G34" s="175">
        <v>10</v>
      </c>
      <c r="H34" s="175">
        <v>1</v>
      </c>
      <c r="I34" s="176">
        <f>_xll.qlRateHelperEarliestDate($B34,Trigger)</f>
        <v>42536</v>
      </c>
      <c r="J34" s="177">
        <f>_xll.qlRateHelperLatestDate($B34,Trigger)</f>
        <v>42628</v>
      </c>
    </row>
    <row r="35" spans="1:10" x14ac:dyDescent="0.2">
      <c r="A35" s="4"/>
      <c r="B35" s="172" t="str">
        <f>Futures!H17</f>
        <v>obj_005fe#0000</v>
      </c>
      <c r="C35" s="173" t="str">
        <f>_xll.qlRateHelperQuoteName(B35)</f>
        <v>EURFUT3MU6_Quote</v>
      </c>
      <c r="D35" s="185">
        <f>_xll.qlRateHelperQuoteValue($B35,Trigger)</f>
        <v>99.942499999999995</v>
      </c>
      <c r="E35" s="174">
        <f>_xll.qlFuturesRateHelperConvexityAdjustment($B35,Trigger)</f>
        <v>0</v>
      </c>
      <c r="F35" s="175" t="b">
        <v>1</v>
      </c>
      <c r="G35" s="175">
        <v>10</v>
      </c>
      <c r="H35" s="175">
        <v>1</v>
      </c>
      <c r="I35" s="176">
        <f>_xll.qlRateHelperEarliestDate($B35,Trigger)</f>
        <v>42634</v>
      </c>
      <c r="J35" s="177">
        <f>_xll.qlRateHelperLatestDate($B35,Trigger)</f>
        <v>42725</v>
      </c>
    </row>
    <row r="36" spans="1:10" x14ac:dyDescent="0.2">
      <c r="A36" s="4"/>
      <c r="B36" s="172" t="str">
        <f>Futures!H18</f>
        <v>obj_0063e#0000</v>
      </c>
      <c r="C36" s="173" t="str">
        <f>_xll.qlRateHelperQuoteName(B36)</f>
        <v>EURFUT3MZ6_Quote</v>
      </c>
      <c r="D36" s="185">
        <f>_xll.qlRateHelperQuoteValue($B36,Trigger)</f>
        <v>99.917500000000004</v>
      </c>
      <c r="E36" s="174">
        <f>_xll.qlFuturesRateHelperConvexityAdjustment($B36,Trigger)</f>
        <v>0</v>
      </c>
      <c r="F36" s="175" t="b">
        <v>1</v>
      </c>
      <c r="G36" s="175">
        <v>10</v>
      </c>
      <c r="H36" s="175">
        <v>1</v>
      </c>
      <c r="I36" s="176">
        <f>_xll.qlRateHelperEarliestDate($B36,Trigger)</f>
        <v>42725</v>
      </c>
      <c r="J36" s="177">
        <f>_xll.qlRateHelperLatestDate($B36,Trigger)</f>
        <v>42815</v>
      </c>
    </row>
    <row r="37" spans="1:10" x14ac:dyDescent="0.2">
      <c r="A37" s="4"/>
      <c r="B37" s="172" t="str">
        <f>Futures!H19</f>
        <v>obj_00624#0000</v>
      </c>
      <c r="C37" s="173" t="str">
        <f>_xll.qlRateHelperQuoteName(B37)</f>
        <v>EURFUT3MH7_Quote</v>
      </c>
      <c r="D37" s="185">
        <f>_xll.qlRateHelperQuoteValue($B37,Trigger)</f>
        <v>99.892499999999998</v>
      </c>
      <c r="E37" s="174">
        <f>_xll.qlFuturesRateHelperConvexityAdjustment($B37,Trigger)</f>
        <v>0</v>
      </c>
      <c r="F37" s="175" t="b">
        <v>1</v>
      </c>
      <c r="G37" s="175">
        <v>10</v>
      </c>
      <c r="H37" s="175">
        <v>1</v>
      </c>
      <c r="I37" s="176">
        <f>_xll.qlRateHelperEarliestDate($B37,Trigger)</f>
        <v>42809</v>
      </c>
      <c r="J37" s="177">
        <f>_xll.qlRateHelperLatestDate($B37,Trigger)</f>
        <v>42901</v>
      </c>
    </row>
    <row r="38" spans="1:10" x14ac:dyDescent="0.2">
      <c r="A38" s="4"/>
      <c r="B38" s="172" t="str">
        <f>Futures!H20</f>
        <v>obj_00623#0000</v>
      </c>
      <c r="C38" s="173" t="str">
        <f>_xll.qlRateHelperQuoteName(B38)</f>
        <v>EURFUT3MM7_Quote</v>
      </c>
      <c r="D38" s="185">
        <f>_xll.qlRateHelperQuoteValue($B38,Trigger)</f>
        <v>99.862499999999997</v>
      </c>
      <c r="E38" s="174">
        <f>_xll.qlFuturesRateHelperConvexityAdjustment($B38,Trigger)</f>
        <v>0</v>
      </c>
      <c r="F38" s="175" t="b">
        <v>1</v>
      </c>
      <c r="G38" s="175">
        <v>10</v>
      </c>
      <c r="H38" s="175">
        <v>1</v>
      </c>
      <c r="I38" s="176">
        <f>_xll.qlRateHelperEarliestDate($B38,Trigger)</f>
        <v>42907</v>
      </c>
      <c r="J38" s="177">
        <f>_xll.qlRateHelperLatestDate($B38,Trigger)</f>
        <v>42999</v>
      </c>
    </row>
    <row r="39" spans="1:10" x14ac:dyDescent="0.2">
      <c r="A39" s="4"/>
      <c r="B39" s="172" t="str">
        <f>Futures!H21</f>
        <v>obj_0060a#0000</v>
      </c>
      <c r="C39" s="173" t="str">
        <f>_xll.qlRateHelperQuoteName(B39)</f>
        <v>EURFUT3MU7_Quote</v>
      </c>
      <c r="D39" s="185">
        <f>_xll.qlRateHelperQuoteValue($B39,Trigger)</f>
        <v>99.827500000000001</v>
      </c>
      <c r="E39" s="174">
        <f>_xll.qlFuturesRateHelperConvexityAdjustment($B39,Trigger)</f>
        <v>0</v>
      </c>
      <c r="F39" s="175" t="b">
        <v>1</v>
      </c>
      <c r="G39" s="175">
        <v>10</v>
      </c>
      <c r="H39" s="175">
        <v>1</v>
      </c>
      <c r="I39" s="176">
        <f>_xll.qlRateHelperEarliestDate($B39,Trigger)</f>
        <v>42998</v>
      </c>
      <c r="J39" s="177">
        <f>_xll.qlRateHelperLatestDate($B39,Trigger)</f>
        <v>43089</v>
      </c>
    </row>
    <row r="40" spans="1:10" x14ac:dyDescent="0.2">
      <c r="A40" s="4"/>
      <c r="B40" s="172" t="str">
        <f>Futures!H22</f>
        <v>obj_0062b#0000</v>
      </c>
      <c r="C40" s="173" t="str">
        <f>_xll.qlRateHelperQuoteName(B40)</f>
        <v>EURFUT3MZ7_Quote</v>
      </c>
      <c r="D40" s="185">
        <f>_xll.qlRateHelperQuoteValue($B40,Trigger)</f>
        <v>99.787499999999994</v>
      </c>
      <c r="E40" s="174">
        <f>_xll.qlFuturesRateHelperConvexityAdjustment($B40,Trigger)</f>
        <v>0</v>
      </c>
      <c r="F40" s="175" t="b">
        <v>1</v>
      </c>
      <c r="G40" s="175">
        <v>10</v>
      </c>
      <c r="H40" s="175">
        <v>1</v>
      </c>
      <c r="I40" s="176">
        <f>_xll.qlRateHelperEarliestDate($B40,Trigger)</f>
        <v>43089</v>
      </c>
      <c r="J40" s="177">
        <f>_xll.qlRateHelperLatestDate($B40,Trigger)</f>
        <v>43179</v>
      </c>
    </row>
    <row r="41" spans="1:10" x14ac:dyDescent="0.2">
      <c r="A41" s="4"/>
      <c r="B41" s="172" t="str">
        <f>Futures!H23</f>
        <v>obj_0062f#0000</v>
      </c>
      <c r="C41" s="173" t="str">
        <f>_xll.qlRateHelperQuoteName(B41)</f>
        <v>EURFUT3MH8_Quote</v>
      </c>
      <c r="D41" s="185">
        <f>_xll.qlRateHelperQuoteValue($B41,Trigger)</f>
        <v>99.747500000000002</v>
      </c>
      <c r="E41" s="174">
        <f>_xll.qlFuturesRateHelperConvexityAdjustment($B41,Trigger)</f>
        <v>0</v>
      </c>
      <c r="F41" s="175" t="b">
        <v>1</v>
      </c>
      <c r="G41" s="175">
        <v>10</v>
      </c>
      <c r="H41" s="175">
        <v>1</v>
      </c>
      <c r="I41" s="176">
        <f>_xll.qlRateHelperEarliestDate($B41,Trigger)</f>
        <v>43180</v>
      </c>
      <c r="J41" s="177">
        <f>_xll.qlRateHelperLatestDate($B41,Trigger)</f>
        <v>43272</v>
      </c>
    </row>
    <row r="42" spans="1:10" x14ac:dyDescent="0.2">
      <c r="A42" s="4"/>
      <c r="B42" s="172" t="str">
        <f>Futures!H24</f>
        <v>obj_00612#0000</v>
      </c>
      <c r="C42" s="173" t="str">
        <f>_xll.qlRateHelperQuoteName(B42)</f>
        <v>EURFUT3MM8_Quote</v>
      </c>
      <c r="D42" s="185">
        <f>_xll.qlRateHelperQuoteValue($B42,Trigger)</f>
        <v>99.697499999999991</v>
      </c>
      <c r="E42" s="174">
        <f>_xll.qlFuturesRateHelperConvexityAdjustment($B42,Trigger)</f>
        <v>0</v>
      </c>
      <c r="F42" s="175" t="b">
        <v>1</v>
      </c>
      <c r="G42" s="175">
        <v>10</v>
      </c>
      <c r="H42" s="175">
        <v>1</v>
      </c>
      <c r="I42" s="176">
        <f>_xll.qlRateHelperEarliestDate($B42,Trigger)</f>
        <v>43271</v>
      </c>
      <c r="J42" s="177">
        <f>_xll.qlRateHelperLatestDate($B42,Trigger)</f>
        <v>43363</v>
      </c>
    </row>
    <row r="43" spans="1:10" x14ac:dyDescent="0.2">
      <c r="A43" s="4"/>
      <c r="B43" s="172" t="str">
        <f>Futures!H25</f>
        <v>obj_00627#0000</v>
      </c>
      <c r="C43" s="173" t="str">
        <f>_xll.qlRateHelperQuoteName(B43)</f>
        <v>EURFUT3MU8_Quote</v>
      </c>
      <c r="D43" s="185">
        <f>_xll.qlRateHelperQuoteValue($B43,Trigger)</f>
        <v>99.655000000000001</v>
      </c>
      <c r="E43" s="174">
        <f>_xll.qlFuturesRateHelperConvexityAdjustment($B43,Trigger)</f>
        <v>0</v>
      </c>
      <c r="F43" s="175" t="b">
        <v>1</v>
      </c>
      <c r="G43" s="175">
        <v>10</v>
      </c>
      <c r="H43" s="175">
        <v>1</v>
      </c>
      <c r="I43" s="176">
        <f>_xll.qlRateHelperEarliestDate($B43,Trigger)</f>
        <v>43362</v>
      </c>
      <c r="J43" s="177">
        <f>_xll.qlRateHelperLatestDate($B43,Trigger)</f>
        <v>43453</v>
      </c>
    </row>
    <row r="44" spans="1:10" x14ac:dyDescent="0.2">
      <c r="A44" s="4"/>
      <c r="B44" s="172" t="str">
        <f>Futures!H26</f>
        <v>obj_0061e#0000</v>
      </c>
      <c r="C44" s="173" t="str">
        <f>_xll.qlRateHelperQuoteName(B44)</f>
        <v>EURFUT3MZ8_Quote</v>
      </c>
      <c r="D44" s="185">
        <f>_xll.qlRateHelperQuoteValue($B44,Trigger)</f>
        <v>99.607500000000002</v>
      </c>
      <c r="E44" s="174">
        <f>_xll.qlFuturesRateHelperConvexityAdjustment($B44,Trigger)</f>
        <v>0</v>
      </c>
      <c r="F44" s="175" t="b">
        <v>1</v>
      </c>
      <c r="G44" s="175">
        <v>10</v>
      </c>
      <c r="H44" s="175">
        <v>1</v>
      </c>
      <c r="I44" s="176">
        <f>_xll.qlRateHelperEarliestDate($B44,Trigger)</f>
        <v>43453</v>
      </c>
      <c r="J44" s="177">
        <f>_xll.qlRateHelperLatestDate($B44,Trigger)</f>
        <v>43543</v>
      </c>
    </row>
    <row r="45" spans="1:10" x14ac:dyDescent="0.2">
      <c r="A45" s="4"/>
      <c r="B45" s="172" t="str">
        <f>Futures!H27</f>
        <v>obj_0063f#0000</v>
      </c>
      <c r="C45" s="173" t="str">
        <f>_xll.qlRateHelperQuoteName(B45)</f>
        <v>EURFUT3MH9_Quote</v>
      </c>
      <c r="D45" s="185">
        <f>_xll.qlRateHelperQuoteValue($B45,Trigger)</f>
        <v>99.56</v>
      </c>
      <c r="E45" s="174">
        <f>_xll.qlFuturesRateHelperConvexityAdjustment($B45,Trigger)</f>
        <v>0</v>
      </c>
      <c r="F45" s="175" t="b">
        <v>1</v>
      </c>
      <c r="G45" s="175">
        <v>10</v>
      </c>
      <c r="H45" s="175">
        <v>1</v>
      </c>
      <c r="I45" s="176">
        <f>_xll.qlRateHelperEarliestDate($B45,Trigger)</f>
        <v>43544</v>
      </c>
      <c r="J45" s="177">
        <f>_xll.qlRateHelperLatestDate($B45,Trigger)</f>
        <v>43636</v>
      </c>
    </row>
    <row r="46" spans="1:10" x14ac:dyDescent="0.2">
      <c r="A46" s="4"/>
      <c r="B46" s="172" t="str">
        <f>Futures!H28</f>
        <v>obj_00619#0000</v>
      </c>
      <c r="C46" s="173" t="str">
        <f>_xll.qlRateHelperQuoteName(B46)</f>
        <v>EURFUT3MM9_Quote</v>
      </c>
      <c r="D46" s="185">
        <f>_xll.qlRateHelperQuoteValue($B46,Trigger)</f>
        <v>99.507499999999993</v>
      </c>
      <c r="E46" s="174">
        <f>_xll.qlFuturesRateHelperConvexityAdjustment($B46,Trigger)</f>
        <v>0</v>
      </c>
      <c r="F46" s="175" t="b">
        <v>1</v>
      </c>
      <c r="G46" s="175">
        <v>10</v>
      </c>
      <c r="H46" s="175">
        <v>1</v>
      </c>
      <c r="I46" s="176">
        <f>_xll.qlRateHelperEarliestDate($B46,Trigger)</f>
        <v>43635</v>
      </c>
      <c r="J46" s="177">
        <f>_xll.qlRateHelperLatestDate($B46,Trigger)</f>
        <v>43727</v>
      </c>
    </row>
    <row r="47" spans="1:10" x14ac:dyDescent="0.2">
      <c r="A47" s="4"/>
      <c r="B47" s="172" t="str">
        <f>Futures!H29</f>
        <v>obj_0061a#0000</v>
      </c>
      <c r="C47" s="173" t="str">
        <f>_xll.qlRateHelperQuoteName(B47)</f>
        <v>EURFUT3MU9_Quote</v>
      </c>
      <c r="D47" s="185">
        <f>_xll.qlRateHelperQuoteValue($B47,Trigger)</f>
        <v>99.449999999999989</v>
      </c>
      <c r="E47" s="174">
        <f>_xll.qlFuturesRateHelperConvexityAdjustment($B47,Trigger)</f>
        <v>0</v>
      </c>
      <c r="F47" s="175" t="b">
        <v>1</v>
      </c>
      <c r="G47" s="175">
        <v>10</v>
      </c>
      <c r="H47" s="175">
        <v>1</v>
      </c>
      <c r="I47" s="176">
        <f>_xll.qlRateHelperEarliestDate($B47,Trigger)</f>
        <v>43726</v>
      </c>
      <c r="J47" s="177">
        <f>_xll.qlRateHelperLatestDate($B47,Trigger)</f>
        <v>43817</v>
      </c>
    </row>
    <row r="48" spans="1:10" x14ac:dyDescent="0.2">
      <c r="A48" s="4"/>
      <c r="B48" s="172" t="str">
        <f>Futures!H30</f>
        <v>obj_00620#0000</v>
      </c>
      <c r="C48" s="173" t="str">
        <f>_xll.qlRateHelperQuoteName(B48)</f>
        <v>EURFUT3MZ9_Quote</v>
      </c>
      <c r="D48" s="185">
        <f>_xll.qlRateHelperQuoteValue($B48,Trigger)</f>
        <v>99.39</v>
      </c>
      <c r="E48" s="174">
        <f>_xll.qlFuturesRateHelperConvexityAdjustment($B48,Trigger)</f>
        <v>0</v>
      </c>
      <c r="F48" s="175" t="b">
        <v>1</v>
      </c>
      <c r="G48" s="175">
        <v>10</v>
      </c>
      <c r="H48" s="175">
        <v>1</v>
      </c>
      <c r="I48" s="176">
        <f>_xll.qlRateHelperEarliestDate($B48,Trigger)</f>
        <v>43817</v>
      </c>
      <c r="J48" s="177">
        <f>_xll.qlRateHelperLatestDate($B48,Trigger)</f>
        <v>43908</v>
      </c>
    </row>
    <row r="49" spans="1:12" x14ac:dyDescent="0.2">
      <c r="A49" s="4"/>
      <c r="B49" s="172" t="str">
        <f>Futures!H31</f>
        <v>obj_0060e#0000</v>
      </c>
      <c r="C49" s="173" t="str">
        <f>_xll.qlRateHelperQuoteName(B49)</f>
        <v>EURFUT3MH0_Quote</v>
      </c>
      <c r="D49" s="185">
        <f>_xll.qlRateHelperQuoteValue($B49,Trigger)</f>
        <v>99.335000000000008</v>
      </c>
      <c r="E49" s="174">
        <f>_xll.qlFuturesRateHelperConvexityAdjustment($B49,Trigger)</f>
        <v>0</v>
      </c>
      <c r="F49" s="175" t="b">
        <v>1</v>
      </c>
      <c r="G49" s="175">
        <v>10</v>
      </c>
      <c r="H49" s="175">
        <v>1</v>
      </c>
      <c r="I49" s="176">
        <f>_xll.qlRateHelperEarliestDate($B49,Trigger)</f>
        <v>43908</v>
      </c>
      <c r="J49" s="177">
        <f>_xll.qlRateHelperLatestDate($B49,Trigger)</f>
        <v>44000</v>
      </c>
    </row>
    <row r="50" spans="1:12" x14ac:dyDescent="0.2">
      <c r="A50" s="4"/>
      <c r="B50" s="172" t="str">
        <f>Futures!H32</f>
        <v>obj_0061c#0000</v>
      </c>
      <c r="C50" s="173" t="str">
        <f>_xll.qlRateHelperQuoteName(B50)</f>
        <v>EURFUT3MM0_Quote</v>
      </c>
      <c r="D50" s="185">
        <f>_xll.qlRateHelperQuoteValue($B50,Trigger)</f>
        <v>99.28</v>
      </c>
      <c r="E50" s="174">
        <f>_xll.qlFuturesRateHelperConvexityAdjustment($B50,Trigger)</f>
        <v>0</v>
      </c>
      <c r="F50" s="175" t="b">
        <v>1</v>
      </c>
      <c r="G50" s="175">
        <v>10</v>
      </c>
      <c r="H50" s="175">
        <v>1</v>
      </c>
      <c r="I50" s="176">
        <f>_xll.qlRateHelperEarliestDate($B50,Trigger)</f>
        <v>43999</v>
      </c>
      <c r="J50" s="177">
        <f>_xll.qlRateHelperLatestDate($B50,Trigger)</f>
        <v>44091</v>
      </c>
    </row>
    <row r="51" spans="1:12" x14ac:dyDescent="0.2">
      <c r="A51" s="4"/>
      <c r="B51" s="172" t="str">
        <f>Futures!H33</f>
        <v>obj_00607#0000</v>
      </c>
      <c r="C51" s="173" t="str">
        <f>_xll.qlRateHelperQuoteName(B51)</f>
        <v>EURFUT3MU0_Quote</v>
      </c>
      <c r="D51" s="185">
        <f>_xll.qlRateHelperQuoteValue($B51,Trigger)</f>
        <v>99.22999999999999</v>
      </c>
      <c r="E51" s="174">
        <f>_xll.qlFuturesRateHelperConvexityAdjustment($B51,Trigger)</f>
        <v>0</v>
      </c>
      <c r="F51" s="175" t="b">
        <v>1</v>
      </c>
      <c r="G51" s="175">
        <v>10</v>
      </c>
      <c r="H51" s="175">
        <v>1</v>
      </c>
      <c r="I51" s="176">
        <f>_xll.qlRateHelperEarliestDate($B51,Trigger)</f>
        <v>44090</v>
      </c>
      <c r="J51" s="177">
        <f>_xll.qlRateHelperLatestDate($B51,Trigger)</f>
        <v>44181</v>
      </c>
    </row>
    <row r="52" spans="1:12" x14ac:dyDescent="0.2">
      <c r="A52" s="4"/>
      <c r="B52" s="172" t="str">
        <f>Futures!H34</f>
        <v>obj_0060b#0000</v>
      </c>
      <c r="C52" s="173" t="str">
        <f>_xll.qlRateHelperQuoteName(B52)</f>
        <v>EURFUT3MZ0_Quote</v>
      </c>
      <c r="D52" s="185">
        <f>_xll.qlRateHelperQuoteValue($B52,Trigger)</f>
        <v>99.175000000000011</v>
      </c>
      <c r="E52" s="174">
        <f>_xll.qlFuturesRateHelperConvexityAdjustment($B52,Trigger)</f>
        <v>0</v>
      </c>
      <c r="F52" s="175" t="b">
        <v>1</v>
      </c>
      <c r="G52" s="175">
        <v>10</v>
      </c>
      <c r="H52" s="175">
        <v>1</v>
      </c>
      <c r="I52" s="176">
        <f>_xll.qlRateHelperEarliestDate($B52,Trigger)</f>
        <v>44181</v>
      </c>
      <c r="J52" s="177">
        <f>_xll.qlRateHelperLatestDate($B52,Trigger)</f>
        <v>44271</v>
      </c>
    </row>
    <row r="53" spans="1:12" x14ac:dyDescent="0.2">
      <c r="A53" s="4"/>
      <c r="B53" s="172" t="str">
        <f>Futures!H35</f>
        <v>obj_0062c#0000</v>
      </c>
      <c r="C53" s="173" t="str">
        <f>_xll.qlRateHelperQuoteName(B53)</f>
        <v>EURFUT3MH1_Quote</v>
      </c>
      <c r="D53" s="185" t="e">
        <f>_xll.qlRateHelperQuoteValue($B53,Trigger)</f>
        <v>#NUM!</v>
      </c>
      <c r="E53" s="174" t="e">
        <f>_xll.qlFuturesRateHelperConvexityAdjustment($B53,Trigger)</f>
        <v>#NUM!</v>
      </c>
      <c r="F53" s="175" t="b">
        <v>1</v>
      </c>
      <c r="G53" s="175">
        <v>10</v>
      </c>
      <c r="H53" s="175">
        <v>1</v>
      </c>
      <c r="I53" s="176">
        <f>_xll.qlRateHelperEarliestDate($B53,Trigger)</f>
        <v>44272</v>
      </c>
      <c r="J53" s="177">
        <f>_xll.qlRateHelperLatestDate($B53,Trigger)</f>
        <v>44364</v>
      </c>
    </row>
    <row r="54" spans="1:12" x14ac:dyDescent="0.2">
      <c r="A54" s="4"/>
      <c r="B54" s="172" t="str">
        <f>Futures!H36</f>
        <v>obj_0063c#0000</v>
      </c>
      <c r="C54" s="173" t="str">
        <f>_xll.qlRateHelperQuoteName(B54)</f>
        <v>EURFUT3MM1_Quote</v>
      </c>
      <c r="D54" s="185" t="e">
        <f>_xll.qlRateHelperQuoteValue($B54,Trigger)</f>
        <v>#NUM!</v>
      </c>
      <c r="E54" s="174" t="e">
        <f>_xll.qlFuturesRateHelperConvexityAdjustment($B54,Trigger)</f>
        <v>#NUM!</v>
      </c>
      <c r="F54" s="175" t="b">
        <v>1</v>
      </c>
      <c r="G54" s="175">
        <v>10</v>
      </c>
      <c r="H54" s="175">
        <v>1</v>
      </c>
      <c r="I54" s="176">
        <f>_xll.qlRateHelperEarliestDate($B54,Trigger)</f>
        <v>44363</v>
      </c>
      <c r="J54" s="177">
        <f>_xll.qlRateHelperLatestDate($B54,Trigger)</f>
        <v>44455</v>
      </c>
    </row>
    <row r="55" spans="1:12" x14ac:dyDescent="0.2">
      <c r="A55" s="4"/>
      <c r="B55" s="172" t="str">
        <f>Futures!H37</f>
        <v>obj_0060c#0000</v>
      </c>
      <c r="C55" s="173" t="str">
        <f>_xll.qlRateHelperQuoteName(B55)</f>
        <v>EURFUT3MU1_Quote</v>
      </c>
      <c r="D55" s="185" t="e">
        <f>_xll.qlRateHelperQuoteValue($B55,Trigger)</f>
        <v>#NUM!</v>
      </c>
      <c r="E55" s="174" t="e">
        <f>_xll.qlFuturesRateHelperConvexityAdjustment($B55,Trigger)</f>
        <v>#NUM!</v>
      </c>
      <c r="F55" s="175" t="b">
        <v>1</v>
      </c>
      <c r="G55" s="175">
        <v>10</v>
      </c>
      <c r="H55" s="175">
        <v>1</v>
      </c>
      <c r="I55" s="176">
        <f>_xll.qlRateHelperEarliestDate($B55,Trigger)</f>
        <v>44454</v>
      </c>
      <c r="J55" s="177">
        <f>_xll.qlRateHelperLatestDate($B55,Trigger)</f>
        <v>44545</v>
      </c>
    </row>
    <row r="56" spans="1:12" x14ac:dyDescent="0.2">
      <c r="A56" s="4"/>
      <c r="B56" s="172" t="str">
        <f>Futures!H38</f>
        <v>obj_00601#0000</v>
      </c>
      <c r="C56" s="173" t="str">
        <f>_xll.qlRateHelperQuoteName(B56)</f>
        <v>EURFUT3MZ1_Quote</v>
      </c>
      <c r="D56" s="185" t="e">
        <f>_xll.qlRateHelperQuoteValue($B56,Trigger)</f>
        <v>#NUM!</v>
      </c>
      <c r="E56" s="174" t="e">
        <f>_xll.qlFuturesRateHelperConvexityAdjustment($B56,Trigger)</f>
        <v>#NUM!</v>
      </c>
      <c r="F56" s="175" t="b">
        <v>1</v>
      </c>
      <c r="G56" s="175">
        <v>10</v>
      </c>
      <c r="H56" s="175">
        <v>1</v>
      </c>
      <c r="I56" s="176">
        <f>_xll.qlRateHelperEarliestDate($B56,Trigger)</f>
        <v>44545</v>
      </c>
      <c r="J56" s="177">
        <f>_xll.qlRateHelperLatestDate($B56,Trigger)</f>
        <v>44635</v>
      </c>
    </row>
    <row r="57" spans="1:12" x14ac:dyDescent="0.2">
      <c r="A57" s="4"/>
      <c r="B57" s="172" t="str">
        <f>Futures!H39</f>
        <v>obj_0061f#0000</v>
      </c>
      <c r="C57" s="173" t="str">
        <f>_xll.qlRateHelperQuoteName(B57)</f>
        <v>EURFUT3MH2_Quote</v>
      </c>
      <c r="D57" s="185" t="e">
        <f>_xll.qlRateHelperQuoteValue($B57,Trigger)</f>
        <v>#NUM!</v>
      </c>
      <c r="E57" s="174" t="e">
        <f>_xll.qlFuturesRateHelperConvexityAdjustment($B57,Trigger)</f>
        <v>#NUM!</v>
      </c>
      <c r="F57" s="175" t="b">
        <v>1</v>
      </c>
      <c r="G57" s="175">
        <v>10</v>
      </c>
      <c r="H57" s="175">
        <v>1</v>
      </c>
      <c r="I57" s="176">
        <f>_xll.qlRateHelperEarliestDate($B57,Trigger)</f>
        <v>44636</v>
      </c>
      <c r="J57" s="177">
        <f>_xll.qlRateHelperLatestDate($B57,Trigger)</f>
        <v>44728</v>
      </c>
    </row>
    <row r="58" spans="1:12" x14ac:dyDescent="0.2">
      <c r="A58" s="4"/>
      <c r="B58" s="172" t="str">
        <f>Futures!H40</f>
        <v>obj_00609#0000</v>
      </c>
      <c r="C58" s="173" t="str">
        <f>_xll.qlRateHelperQuoteName(B58)</f>
        <v>EURFUT3MM2_Quote</v>
      </c>
      <c r="D58" s="185" t="e">
        <f>_xll.qlRateHelperQuoteValue($B58,Trigger)</f>
        <v>#NUM!</v>
      </c>
      <c r="E58" s="174" t="e">
        <f>_xll.qlFuturesRateHelperConvexityAdjustment($B58,Trigger)</f>
        <v>#NUM!</v>
      </c>
      <c r="F58" s="175" t="b">
        <v>1</v>
      </c>
      <c r="G58" s="175">
        <v>10</v>
      </c>
      <c r="H58" s="175">
        <v>1</v>
      </c>
      <c r="I58" s="176">
        <f>_xll.qlRateHelperEarliestDate($B58,Trigger)</f>
        <v>44727</v>
      </c>
      <c r="J58" s="177">
        <f>_xll.qlRateHelperLatestDate($B58,Trigger)</f>
        <v>44819</v>
      </c>
    </row>
    <row r="59" spans="1:12" x14ac:dyDescent="0.2">
      <c r="A59" s="4"/>
      <c r="B59" s="172" t="str">
        <f>Futures!H41</f>
        <v>obj_0063a#0000</v>
      </c>
      <c r="C59" s="173" t="str">
        <f>_xll.qlRateHelperQuoteName(B59)</f>
        <v>EURFUT3MU2_Quote</v>
      </c>
      <c r="D59" s="185" t="e">
        <f>_xll.qlRateHelperQuoteValue($B59,Trigger)</f>
        <v>#NUM!</v>
      </c>
      <c r="E59" s="174" t="e">
        <f>_xll.qlFuturesRateHelperConvexityAdjustment($B59,Trigger)</f>
        <v>#NUM!</v>
      </c>
      <c r="F59" s="175" t="b">
        <v>1</v>
      </c>
      <c r="G59" s="175">
        <v>10</v>
      </c>
      <c r="H59" s="175">
        <v>1</v>
      </c>
      <c r="I59" s="176">
        <f>_xll.qlRateHelperEarliestDate($B59,Trigger)</f>
        <v>44825</v>
      </c>
      <c r="J59" s="177">
        <f>_xll.qlRateHelperLatestDate($B59,Trigger)</f>
        <v>44916</v>
      </c>
    </row>
    <row r="60" spans="1:12" x14ac:dyDescent="0.2">
      <c r="A60" s="4"/>
      <c r="B60" s="172" t="str">
        <f>Futures!H42</f>
        <v>obj_005f6#0000</v>
      </c>
      <c r="C60" s="173" t="str">
        <f>_xll.qlRateHelperQuoteName(B60)</f>
        <v>EURFUT3MZ2_Quote</v>
      </c>
      <c r="D60" s="185" t="e">
        <f>_xll.qlRateHelperQuoteValue($B60,Trigger)</f>
        <v>#NUM!</v>
      </c>
      <c r="E60" s="174" t="e">
        <f>_xll.qlFuturesRateHelperConvexityAdjustment($B60,Trigger)</f>
        <v>#NUM!</v>
      </c>
      <c r="F60" s="175" t="b">
        <v>1</v>
      </c>
      <c r="G60" s="175">
        <v>10</v>
      </c>
      <c r="H60" s="175">
        <v>1</v>
      </c>
      <c r="I60" s="176">
        <f>_xll.qlRateHelperEarliestDate($B60,Trigger)</f>
        <v>44916</v>
      </c>
      <c r="J60" s="177">
        <f>_xll.qlRateHelperLatestDate($B60,Trigger)</f>
        <v>45006</v>
      </c>
    </row>
    <row r="61" spans="1:12" x14ac:dyDescent="0.2">
      <c r="A61" s="4"/>
      <c r="B61" s="178" t="str">
        <f>Futures!H43</f>
        <v>obj_00630#0000</v>
      </c>
      <c r="C61" s="173" t="str">
        <f>_xll.qlRateHelperQuoteName(B61)</f>
        <v>EURFUT3MH3_Quote</v>
      </c>
      <c r="D61" s="185" t="e">
        <f>_xll.qlRateHelperQuoteValue($B61,Trigger)</f>
        <v>#NUM!</v>
      </c>
      <c r="E61" s="174" t="e">
        <f>_xll.qlFuturesRateHelperConvexityAdjustment($B61,Trigger)</f>
        <v>#NUM!</v>
      </c>
      <c r="F61" s="175" t="b">
        <v>1</v>
      </c>
      <c r="G61" s="175">
        <v>10</v>
      </c>
      <c r="H61" s="175">
        <v>1</v>
      </c>
      <c r="I61" s="176">
        <f>_xll.qlRateHelperEarliestDate($B61,Trigger)</f>
        <v>45000</v>
      </c>
      <c r="J61" s="177">
        <f>_xll.qlRateHelperLatestDate($B61,Trigger)</f>
        <v>45092</v>
      </c>
    </row>
    <row r="62" spans="1:12" x14ac:dyDescent="0.2">
      <c r="A62" s="3"/>
      <c r="B62" s="172" t="str">
        <f>Futures!H44</f>
        <v>obj_00604#0000</v>
      </c>
      <c r="C62" s="173" t="str">
        <f>_xll.qlRateHelperQuoteName(B62)</f>
        <v>EURFUT3MM3_Quote</v>
      </c>
      <c r="D62" s="185" t="e">
        <f>_xll.qlRateHelperQuoteValue($B62,Trigger)</f>
        <v>#NUM!</v>
      </c>
      <c r="E62" s="174" t="e">
        <f>_xll.qlFuturesRateHelperConvexityAdjustment($B62,Trigger)</f>
        <v>#NUM!</v>
      </c>
      <c r="F62" s="175" t="b">
        <v>1</v>
      </c>
      <c r="G62" s="175">
        <v>10</v>
      </c>
      <c r="H62" s="175">
        <v>1</v>
      </c>
      <c r="I62" s="176">
        <f>_xll.qlRateHelperEarliestDate($B62,Trigger)</f>
        <v>45098</v>
      </c>
      <c r="J62" s="177">
        <f>_xll.qlRateHelperLatestDate($B62,Trigger)</f>
        <v>45190</v>
      </c>
      <c r="K62" s="7"/>
    </row>
    <row r="63" spans="1:12" x14ac:dyDescent="0.2">
      <c r="B63" s="172" t="str">
        <f>Swaps!K5</f>
        <v>obj_00600#0000</v>
      </c>
      <c r="C63" s="167" t="str">
        <f>_xll.qlRateHelperQuoteName(B63)</f>
        <v>EURAB6E1Y_Quote</v>
      </c>
      <c r="D63" s="192">
        <f>_xll.qlRateHelperQuoteValue($B63,Trigger)</f>
        <v>1.15E-3</v>
      </c>
      <c r="E63" s="168">
        <f>_xll.qlSwapRateHelperSpread($B63,Trigger)</f>
        <v>0</v>
      </c>
      <c r="F63" s="169" t="b">
        <v>0</v>
      </c>
      <c r="G63" s="169">
        <v>50</v>
      </c>
      <c r="H63" s="169">
        <v>1</v>
      </c>
      <c r="I63" s="170">
        <f>_xll.qlRateHelperEarliestDate($B63,Trigger)</f>
        <v>42060</v>
      </c>
      <c r="J63" s="171">
        <f>_xll.qlRateHelperLatestDate($B63,Trigger)</f>
        <v>42425</v>
      </c>
      <c r="L63" s="5"/>
    </row>
    <row r="64" spans="1:12" x14ac:dyDescent="0.2">
      <c r="B64" s="172" t="str">
        <f>Swaps!K6</f>
        <v>obj_00626#0000</v>
      </c>
      <c r="C64" s="173" t="str">
        <f>_xll.qlRateHelperQuoteName(B64)</f>
        <v>EURAB6E15M_Quote</v>
      </c>
      <c r="D64" s="186">
        <f>_xll.qlRateHelperQuoteValue($B64,Trigger)</f>
        <v>8.8999999999999995E-4</v>
      </c>
      <c r="E64" s="174">
        <f>_xll.qlSwapRateHelperSpread($B64,Trigger)</f>
        <v>0</v>
      </c>
      <c r="F64" s="175" t="b">
        <v>0</v>
      </c>
      <c r="G64" s="175">
        <v>50</v>
      </c>
      <c r="H64" s="175">
        <v>1</v>
      </c>
      <c r="I64" s="176">
        <f>_xll.qlRateHelperEarliestDate($B64,Trigger)</f>
        <v>42060</v>
      </c>
      <c r="J64" s="177">
        <f>_xll.qlRateHelperLatestDate($B64,Trigger)</f>
        <v>42515</v>
      </c>
      <c r="L64" s="5"/>
    </row>
    <row r="65" spans="2:12" x14ac:dyDescent="0.2">
      <c r="B65" s="172" t="str">
        <f>Swaps!K7</f>
        <v>obj_00628#0000</v>
      </c>
      <c r="C65" s="173" t="str">
        <f>_xll.qlRateHelperQuoteName(B65)</f>
        <v>EURAB6E18M_Quote</v>
      </c>
      <c r="D65" s="186">
        <f>_xll.qlRateHelperQuoteValue($B65,Trigger)</f>
        <v>1.1000000000000001E-3</v>
      </c>
      <c r="E65" s="174">
        <f>_xll.qlSwapRateHelperSpread($B65,Trigger)</f>
        <v>0</v>
      </c>
      <c r="F65" s="175" t="b">
        <v>0</v>
      </c>
      <c r="G65" s="175">
        <v>50</v>
      </c>
      <c r="H65" s="175">
        <v>1</v>
      </c>
      <c r="I65" s="176">
        <f>_xll.qlRateHelperEarliestDate($B65,Trigger)</f>
        <v>42060</v>
      </c>
      <c r="J65" s="177">
        <f>_xll.qlRateHelperLatestDate($B65,Trigger)</f>
        <v>42607</v>
      </c>
      <c r="L65" s="5"/>
    </row>
    <row r="66" spans="2:12" x14ac:dyDescent="0.2">
      <c r="B66" s="172" t="str">
        <f>Swaps!K8</f>
        <v>obj_005ff#0000</v>
      </c>
      <c r="C66" s="173" t="str">
        <f>_xll.qlRateHelperQuoteName(B66)</f>
        <v>EURAB6E21M_Quote</v>
      </c>
      <c r="D66" s="186">
        <f>_xll.qlRateHelperQuoteValue($B66,Trigger)</f>
        <v>9.7000000000000005E-4</v>
      </c>
      <c r="E66" s="174">
        <f>_xll.qlSwapRateHelperSpread($B66,Trigger)</f>
        <v>0</v>
      </c>
      <c r="F66" s="175" t="b">
        <v>0</v>
      </c>
      <c r="G66" s="175">
        <v>50</v>
      </c>
      <c r="H66" s="175">
        <v>1</v>
      </c>
      <c r="I66" s="176">
        <f>_xll.qlRateHelperEarliestDate($B66,Trigger)</f>
        <v>42060</v>
      </c>
      <c r="J66" s="177">
        <f>_xll.qlRateHelperLatestDate($B66,Trigger)</f>
        <v>42699</v>
      </c>
      <c r="L66" s="5"/>
    </row>
    <row r="67" spans="2:12" x14ac:dyDescent="0.2">
      <c r="B67" s="172" t="str">
        <f>Swaps!K9</f>
        <v>obj_00603#0000</v>
      </c>
      <c r="C67" s="173" t="str">
        <f>_xll.qlRateHelperQuoteName(B67)</f>
        <v>EURAB6E2Y_Quote</v>
      </c>
      <c r="D67" s="186">
        <f>_xll.qlRateHelperQuoteValue($B67,Trigger)</f>
        <v>1.17E-3</v>
      </c>
      <c r="E67" s="174">
        <f>_xll.qlSwapRateHelperSpread($B67,Trigger)</f>
        <v>0</v>
      </c>
      <c r="F67" s="175" t="b">
        <v>0</v>
      </c>
      <c r="G67" s="175">
        <v>50</v>
      </c>
      <c r="H67" s="175">
        <v>1</v>
      </c>
      <c r="I67" s="176">
        <f>_xll.qlRateHelperEarliestDate($B67,Trigger)</f>
        <v>42060</v>
      </c>
      <c r="J67" s="177">
        <f>_xll.qlRateHelperLatestDate($B67,Trigger)</f>
        <v>42793</v>
      </c>
      <c r="L67" s="5"/>
    </row>
    <row r="68" spans="2:12" x14ac:dyDescent="0.2">
      <c r="B68" s="172" t="str">
        <f>Swaps!K10</f>
        <v>obj_00611#0000</v>
      </c>
      <c r="C68" s="173" t="str">
        <f>_xll.qlRateHelperQuoteName(B68)</f>
        <v>EURAB6E3Y_Quote</v>
      </c>
      <c r="D68" s="186">
        <f>_xll.qlRateHelperQuoteValue($B68,Trigger)</f>
        <v>1.5399999999999997E-3</v>
      </c>
      <c r="E68" s="174">
        <f>_xll.qlSwapRateHelperSpread($B68,Trigger)</f>
        <v>0</v>
      </c>
      <c r="F68" s="175" t="b">
        <v>1</v>
      </c>
      <c r="G68" s="175">
        <v>50</v>
      </c>
      <c r="H68" s="175">
        <v>1</v>
      </c>
      <c r="I68" s="176">
        <f>_xll.qlRateHelperEarliestDate($B68,Trigger)</f>
        <v>42060</v>
      </c>
      <c r="J68" s="177">
        <f>_xll.qlRateHelperLatestDate($B68,Trigger)</f>
        <v>43157</v>
      </c>
      <c r="L68" s="5"/>
    </row>
    <row r="69" spans="2:12" x14ac:dyDescent="0.2">
      <c r="B69" s="172" t="str">
        <f>Swaps!K11</f>
        <v>obj_00633#0000</v>
      </c>
      <c r="C69" s="173" t="str">
        <f>_xll.qlRateHelperQuoteName(B69)</f>
        <v>EURAB6E4Y_Quote</v>
      </c>
      <c r="D69" s="186">
        <f>_xll.qlRateHelperQuoteValue($B69,Trigger)</f>
        <v>2.14E-3</v>
      </c>
      <c r="E69" s="174">
        <f>_xll.qlSwapRateHelperSpread($B69,Trigger)</f>
        <v>0</v>
      </c>
      <c r="F69" s="175" t="b">
        <v>1</v>
      </c>
      <c r="G69" s="175">
        <v>50</v>
      </c>
      <c r="H69" s="175">
        <v>1</v>
      </c>
      <c r="I69" s="176">
        <f>_xll.qlRateHelperEarliestDate($B69,Trigger)</f>
        <v>42060</v>
      </c>
      <c r="J69" s="177">
        <f>_xll.qlRateHelperLatestDate($B69,Trigger)</f>
        <v>43521</v>
      </c>
      <c r="L69" s="5"/>
    </row>
    <row r="70" spans="2:12" x14ac:dyDescent="0.2">
      <c r="B70" s="172" t="str">
        <f>Swaps!K12</f>
        <v>obj_00605#0000</v>
      </c>
      <c r="C70" s="173" t="str">
        <f>_xll.qlRateHelperQuoteName(B70)</f>
        <v>EURAB6E5Y_Quote</v>
      </c>
      <c r="D70" s="186">
        <f>_xll.qlRateHelperQuoteValue($B70,Trigger)</f>
        <v>2.8799999999999997E-3</v>
      </c>
      <c r="E70" s="174">
        <f>_xll.qlSwapRateHelperSpread($B70,Trigger)</f>
        <v>0</v>
      </c>
      <c r="F70" s="175" t="b">
        <v>1</v>
      </c>
      <c r="G70" s="175">
        <v>50</v>
      </c>
      <c r="H70" s="175">
        <v>1</v>
      </c>
      <c r="I70" s="176">
        <f>_xll.qlRateHelperEarliestDate($B70,Trigger)</f>
        <v>42060</v>
      </c>
      <c r="J70" s="177">
        <f>_xll.qlRateHelperLatestDate($B70,Trigger)</f>
        <v>43886</v>
      </c>
      <c r="L70" s="5"/>
    </row>
    <row r="71" spans="2:12" x14ac:dyDescent="0.2">
      <c r="B71" s="172" t="str">
        <f>Swaps!K13</f>
        <v>obj_0061b#0000</v>
      </c>
      <c r="C71" s="173" t="str">
        <f>_xll.qlRateHelperQuoteName(B71)</f>
        <v>EURAB6E6Y_Quote</v>
      </c>
      <c r="D71" s="186">
        <f>_xll.qlRateHelperQuoteValue($B71,Trigger)</f>
        <v>3.6800000000000001E-3</v>
      </c>
      <c r="E71" s="174">
        <f>_xll.qlSwapRateHelperSpread($B71,Trigger)</f>
        <v>0</v>
      </c>
      <c r="F71" s="175" t="b">
        <v>1</v>
      </c>
      <c r="G71" s="175">
        <v>50</v>
      </c>
      <c r="H71" s="175">
        <v>1</v>
      </c>
      <c r="I71" s="176">
        <f>_xll.qlRateHelperEarliestDate($B71,Trigger)</f>
        <v>42060</v>
      </c>
      <c r="J71" s="177">
        <f>_xll.qlRateHelperLatestDate($B71,Trigger)</f>
        <v>44252</v>
      </c>
      <c r="L71" s="5"/>
    </row>
    <row r="72" spans="2:12" x14ac:dyDescent="0.2">
      <c r="B72" s="172" t="str">
        <f>Swaps!K14</f>
        <v>obj_0063b#0000</v>
      </c>
      <c r="C72" s="173" t="str">
        <f>_xll.qlRateHelperQuoteName(B72)</f>
        <v>EURAB6E7Y_Quote</v>
      </c>
      <c r="D72" s="186">
        <f>_xll.qlRateHelperQuoteValue($B72,Trigger)</f>
        <v>4.5499999999999994E-3</v>
      </c>
      <c r="E72" s="174">
        <f>_xll.qlSwapRateHelperSpread($B72,Trigger)</f>
        <v>0</v>
      </c>
      <c r="F72" s="175" t="b">
        <v>1</v>
      </c>
      <c r="G72" s="175">
        <v>50</v>
      </c>
      <c r="H72" s="175">
        <v>1</v>
      </c>
      <c r="I72" s="176">
        <f>_xll.qlRateHelperEarliestDate($B72,Trigger)</f>
        <v>42060</v>
      </c>
      <c r="J72" s="177">
        <f>_xll.qlRateHelperLatestDate($B72,Trigger)</f>
        <v>44617</v>
      </c>
      <c r="L72" s="5"/>
    </row>
    <row r="73" spans="2:12" x14ac:dyDescent="0.2">
      <c r="B73" s="172" t="str">
        <f>Swaps!K15</f>
        <v>obj_005f9#0000</v>
      </c>
      <c r="C73" s="173" t="str">
        <f>_xll.qlRateHelperQuoteName(B73)</f>
        <v>EURAB6E8Y_Quote</v>
      </c>
      <c r="D73" s="186">
        <f>_xll.qlRateHelperQuoteValue($B73,Trigger)</f>
        <v>5.4600000000000004E-3</v>
      </c>
      <c r="E73" s="174">
        <f>_xll.qlSwapRateHelperSpread($B73,Trigger)</f>
        <v>0</v>
      </c>
      <c r="F73" s="175" t="b">
        <v>1</v>
      </c>
      <c r="G73" s="175">
        <v>50</v>
      </c>
      <c r="H73" s="175">
        <v>1</v>
      </c>
      <c r="I73" s="176">
        <f>_xll.qlRateHelperEarliestDate($B73,Trigger)</f>
        <v>42060</v>
      </c>
      <c r="J73" s="177">
        <f>_xll.qlRateHelperLatestDate($B73,Trigger)</f>
        <v>44984</v>
      </c>
      <c r="L73" s="5"/>
    </row>
    <row r="74" spans="2:12" x14ac:dyDescent="0.2">
      <c r="B74" s="172" t="str">
        <f>Swaps!K16</f>
        <v>obj_00638#0000</v>
      </c>
      <c r="C74" s="173" t="str">
        <f>_xll.qlRateHelperQuoteName(B74)</f>
        <v>EURAB6E9Y_Quote</v>
      </c>
      <c r="D74" s="186">
        <f>_xll.qlRateHelperQuoteValue($B74,Trigger)</f>
        <v>6.3299999999999997E-3</v>
      </c>
      <c r="E74" s="174">
        <f>_xll.qlSwapRateHelperSpread($B74,Trigger)</f>
        <v>0</v>
      </c>
      <c r="F74" s="175" t="b">
        <v>1</v>
      </c>
      <c r="G74" s="175">
        <v>50</v>
      </c>
      <c r="H74" s="175">
        <v>1</v>
      </c>
      <c r="I74" s="176">
        <f>_xll.qlRateHelperEarliestDate($B74,Trigger)</f>
        <v>42060</v>
      </c>
      <c r="J74" s="177">
        <f>_xll.qlRateHelperLatestDate($B74,Trigger)</f>
        <v>45348</v>
      </c>
      <c r="L74" s="5"/>
    </row>
    <row r="75" spans="2:12" x14ac:dyDescent="0.2">
      <c r="B75" s="172" t="str">
        <f>Swaps!K17</f>
        <v>obj_00602#0000</v>
      </c>
      <c r="C75" s="173" t="str">
        <f>_xll.qlRateHelperQuoteName(B75)</f>
        <v>EURAB6E10Y_Quote</v>
      </c>
      <c r="D75" s="186">
        <f>_xll.qlRateHelperQuoteValue($B75,Trigger)</f>
        <v>7.1300000000000001E-3</v>
      </c>
      <c r="E75" s="174">
        <f>_xll.qlSwapRateHelperSpread($B75,Trigger)</f>
        <v>0</v>
      </c>
      <c r="F75" s="175" t="b">
        <v>1</v>
      </c>
      <c r="G75" s="175">
        <v>50</v>
      </c>
      <c r="H75" s="175">
        <v>1</v>
      </c>
      <c r="I75" s="176">
        <f>_xll.qlRateHelperEarliestDate($B75,Trigger)</f>
        <v>42060</v>
      </c>
      <c r="J75" s="177">
        <f>_xll.qlRateHelperLatestDate($B75,Trigger)</f>
        <v>45713</v>
      </c>
      <c r="L75" s="5"/>
    </row>
    <row r="76" spans="2:12" x14ac:dyDescent="0.2">
      <c r="B76" s="172" t="str">
        <f>Swaps!K18</f>
        <v>obj_005fa#0000</v>
      </c>
      <c r="C76" s="173" t="str">
        <f>_xll.qlRateHelperQuoteName(B76)</f>
        <v>EURAB6E11Y_Quote</v>
      </c>
      <c r="D76" s="186">
        <f>_xll.qlRateHelperQuoteValue($B76,Trigger)</f>
        <v>7.8299999999999984E-3</v>
      </c>
      <c r="E76" s="174">
        <f>_xll.qlSwapRateHelperSpread($B76,Trigger)</f>
        <v>0</v>
      </c>
      <c r="F76" s="175" t="b">
        <v>1</v>
      </c>
      <c r="G76" s="175">
        <v>50</v>
      </c>
      <c r="H76" s="175">
        <v>1</v>
      </c>
      <c r="I76" s="176">
        <f>_xll.qlRateHelperEarliestDate($B76,Trigger)</f>
        <v>42060</v>
      </c>
      <c r="J76" s="177">
        <f>_xll.qlRateHelperLatestDate($B76,Trigger)</f>
        <v>46078</v>
      </c>
      <c r="L76" s="5"/>
    </row>
    <row r="77" spans="2:12" x14ac:dyDescent="0.2">
      <c r="B77" s="172" t="str">
        <f>Swaps!K19</f>
        <v>obj_0062a#0000</v>
      </c>
      <c r="C77" s="173" t="str">
        <f>_xll.qlRateHelperQuoteName(B77)</f>
        <v>EURAB6E12Y_Quote</v>
      </c>
      <c r="D77" s="186">
        <f>_xll.qlRateHelperQuoteValue($B77,Trigger)</f>
        <v>8.4499999999999992E-3</v>
      </c>
      <c r="E77" s="174">
        <f>_xll.qlSwapRateHelperSpread($B77,Trigger)</f>
        <v>0</v>
      </c>
      <c r="F77" s="175" t="b">
        <v>1</v>
      </c>
      <c r="G77" s="175">
        <v>50</v>
      </c>
      <c r="H77" s="175">
        <v>1</v>
      </c>
      <c r="I77" s="176">
        <f>_xll.qlRateHelperEarliestDate($B77,Trigger)</f>
        <v>42060</v>
      </c>
      <c r="J77" s="177">
        <f>_xll.qlRateHelperLatestDate($B77,Trigger)</f>
        <v>46443</v>
      </c>
      <c r="L77" s="5"/>
    </row>
    <row r="78" spans="2:12" x14ac:dyDescent="0.2">
      <c r="B78" s="172" t="str">
        <f>Swaps!K20</f>
        <v>obj_00625#0000</v>
      </c>
      <c r="C78" s="173" t="str">
        <f>_xll.qlRateHelperQuoteName(B78)</f>
        <v>EURAB6E13Y_Quote</v>
      </c>
      <c r="D78" s="186">
        <f>_xll.qlRateHelperQuoteValue($B78,Trigger)</f>
        <v>9.0100000000000006E-3</v>
      </c>
      <c r="E78" s="174">
        <f>_xll.qlSwapRateHelperSpread($B78,Trigger)</f>
        <v>0</v>
      </c>
      <c r="F78" s="175" t="b">
        <v>1</v>
      </c>
      <c r="G78" s="175">
        <v>50</v>
      </c>
      <c r="H78" s="175">
        <v>1</v>
      </c>
      <c r="I78" s="176">
        <f>_xll.qlRateHelperEarliestDate($B78,Trigger)</f>
        <v>42060</v>
      </c>
      <c r="J78" s="177">
        <f>_xll.qlRateHelperLatestDate($B78,Trigger)</f>
        <v>46808</v>
      </c>
      <c r="L78" s="5"/>
    </row>
    <row r="79" spans="2:12" x14ac:dyDescent="0.2">
      <c r="B79" s="172" t="str">
        <f>Swaps!K21</f>
        <v>obj_0062e#0000</v>
      </c>
      <c r="C79" s="173" t="str">
        <f>_xll.qlRateHelperQuoteName(B79)</f>
        <v>EURAB6E14Y_Quote</v>
      </c>
      <c r="D79" s="186">
        <f>_xll.qlRateHelperQuoteValue($B79,Trigger)</f>
        <v>9.4900000000000002E-3</v>
      </c>
      <c r="E79" s="174">
        <f>_xll.qlSwapRateHelperSpread($B79,Trigger)</f>
        <v>0</v>
      </c>
      <c r="F79" s="175" t="b">
        <v>1</v>
      </c>
      <c r="G79" s="175">
        <v>50</v>
      </c>
      <c r="H79" s="175">
        <v>1</v>
      </c>
      <c r="I79" s="176">
        <f>_xll.qlRateHelperEarliestDate($B79,Trigger)</f>
        <v>42060</v>
      </c>
      <c r="J79" s="177">
        <f>_xll.qlRateHelperLatestDate($B79,Trigger)</f>
        <v>47175</v>
      </c>
      <c r="L79" s="5"/>
    </row>
    <row r="80" spans="2:12" x14ac:dyDescent="0.2">
      <c r="B80" s="172" t="str">
        <f>Swaps!K22</f>
        <v>obj_00613#0000</v>
      </c>
      <c r="C80" s="173" t="str">
        <f>_xll.qlRateHelperQuoteName(B80)</f>
        <v>EURAB6E15Y_Quote</v>
      </c>
      <c r="D80" s="186">
        <f>_xll.qlRateHelperQuoteValue($B80,Trigger)</f>
        <v>9.9100000000000004E-3</v>
      </c>
      <c r="E80" s="174">
        <f>_xll.qlSwapRateHelperSpread($B80,Trigger)</f>
        <v>0</v>
      </c>
      <c r="F80" s="175" t="b">
        <v>1</v>
      </c>
      <c r="G80" s="175">
        <v>50</v>
      </c>
      <c r="H80" s="175">
        <v>1</v>
      </c>
      <c r="I80" s="176">
        <f>_xll.qlRateHelperEarliestDate($B80,Trigger)</f>
        <v>42060</v>
      </c>
      <c r="J80" s="177">
        <f>_xll.qlRateHelperLatestDate($B80,Trigger)</f>
        <v>47539</v>
      </c>
      <c r="L80" s="5"/>
    </row>
    <row r="81" spans="2:12" x14ac:dyDescent="0.2">
      <c r="B81" s="172" t="str">
        <f>Swaps!K23</f>
        <v>obj_005fc#0000</v>
      </c>
      <c r="C81" s="173" t="str">
        <f>_xll.qlRateHelperQuoteName(B81)</f>
        <v>EURAB6E16Y_Quote</v>
      </c>
      <c r="D81" s="186">
        <f>_xll.qlRateHelperQuoteValue($B81,Trigger)</f>
        <v>1.03E-2</v>
      </c>
      <c r="E81" s="174">
        <f>_xll.qlSwapRateHelperSpread($B81,Trigger)</f>
        <v>0</v>
      </c>
      <c r="F81" s="175" t="b">
        <v>1</v>
      </c>
      <c r="G81" s="175">
        <v>50</v>
      </c>
      <c r="H81" s="175">
        <v>1</v>
      </c>
      <c r="I81" s="176">
        <f>_xll.qlRateHelperEarliestDate($B81,Trigger)</f>
        <v>42060</v>
      </c>
      <c r="J81" s="177">
        <f>_xll.qlRateHelperLatestDate($B81,Trigger)</f>
        <v>47904</v>
      </c>
      <c r="L81" s="5"/>
    </row>
    <row r="82" spans="2:12" x14ac:dyDescent="0.2">
      <c r="B82" s="172" t="str">
        <f>Swaps!K24</f>
        <v>obj_00629#0000</v>
      </c>
      <c r="C82" s="173" t="str">
        <f>_xll.qlRateHelperQuoteName(B82)</f>
        <v>EURAB6E17Y_Quote</v>
      </c>
      <c r="D82" s="186">
        <f>_xll.qlRateHelperQuoteValue($B82,Trigger)</f>
        <v>1.0660000000000001E-2</v>
      </c>
      <c r="E82" s="174">
        <f>_xll.qlSwapRateHelperSpread($B82,Trigger)</f>
        <v>0</v>
      </c>
      <c r="F82" s="175" t="b">
        <v>1</v>
      </c>
      <c r="G82" s="175">
        <v>50</v>
      </c>
      <c r="H82" s="175">
        <v>1</v>
      </c>
      <c r="I82" s="176">
        <f>_xll.qlRateHelperEarliestDate($B82,Trigger)</f>
        <v>42060</v>
      </c>
      <c r="J82" s="177">
        <f>_xll.qlRateHelperLatestDate($B82,Trigger)</f>
        <v>48269</v>
      </c>
      <c r="L82" s="5"/>
    </row>
    <row r="83" spans="2:12" x14ac:dyDescent="0.2">
      <c r="B83" s="172" t="str">
        <f>Swaps!K25</f>
        <v>obj_00616#0000</v>
      </c>
      <c r="C83" s="173" t="str">
        <f>_xll.qlRateHelperQuoteName(B83)</f>
        <v>EURAB6E18Y_Quote</v>
      </c>
      <c r="D83" s="186">
        <f>_xll.qlRateHelperQuoteValue($B83,Trigger)</f>
        <v>1.0979999999999998E-2</v>
      </c>
      <c r="E83" s="174">
        <f>_xll.qlSwapRateHelperSpread($B83,Trigger)</f>
        <v>0</v>
      </c>
      <c r="F83" s="175" t="b">
        <v>1</v>
      </c>
      <c r="G83" s="175">
        <v>50</v>
      </c>
      <c r="H83" s="175">
        <v>1</v>
      </c>
      <c r="I83" s="176">
        <f>_xll.qlRateHelperEarliestDate($B83,Trigger)</f>
        <v>42060</v>
      </c>
      <c r="J83" s="177">
        <f>_xll.qlRateHelperLatestDate($B83,Trigger)</f>
        <v>48635</v>
      </c>
      <c r="L83" s="5"/>
    </row>
    <row r="84" spans="2:12" x14ac:dyDescent="0.2">
      <c r="B84" s="172" t="str">
        <f>Swaps!K26</f>
        <v>obj_00618#0000</v>
      </c>
      <c r="C84" s="173" t="str">
        <f>_xll.qlRateHelperQuoteName(B84)</f>
        <v>EURAB6E19Y_Quote</v>
      </c>
      <c r="D84" s="186">
        <f>_xll.qlRateHelperQuoteValue($B84,Trigger)</f>
        <v>1.1259999999999999E-2</v>
      </c>
      <c r="E84" s="174">
        <f>_xll.qlSwapRateHelperSpread($B84,Trigger)</f>
        <v>0</v>
      </c>
      <c r="F84" s="175" t="b">
        <v>1</v>
      </c>
      <c r="G84" s="175">
        <v>50</v>
      </c>
      <c r="H84" s="175">
        <v>1</v>
      </c>
      <c r="I84" s="176">
        <f>_xll.qlRateHelperEarliestDate($B84,Trigger)</f>
        <v>42060</v>
      </c>
      <c r="J84" s="177">
        <f>_xll.qlRateHelperLatestDate($B84,Trigger)</f>
        <v>49002</v>
      </c>
      <c r="L84" s="5"/>
    </row>
    <row r="85" spans="2:12" x14ac:dyDescent="0.2">
      <c r="B85" s="172" t="str">
        <f>Swaps!K27</f>
        <v>obj_00614#0000</v>
      </c>
      <c r="C85" s="173" t="str">
        <f>_xll.qlRateHelperQuoteName(B85)</f>
        <v>EURAB6E20Y_Quote</v>
      </c>
      <c r="D85" s="186">
        <f>_xll.qlRateHelperQuoteValue($B85,Trigger)</f>
        <v>1.15E-2</v>
      </c>
      <c r="E85" s="174">
        <f>_xll.qlSwapRateHelperSpread($B85,Trigger)</f>
        <v>0</v>
      </c>
      <c r="F85" s="175" t="b">
        <v>1</v>
      </c>
      <c r="G85" s="175">
        <v>50</v>
      </c>
      <c r="H85" s="175">
        <v>1</v>
      </c>
      <c r="I85" s="176">
        <f>_xll.qlRateHelperEarliestDate($B85,Trigger)</f>
        <v>42060</v>
      </c>
      <c r="J85" s="177">
        <f>_xll.qlRateHelperLatestDate($B85,Trigger)</f>
        <v>49366</v>
      </c>
      <c r="L85" s="5"/>
    </row>
    <row r="86" spans="2:12" x14ac:dyDescent="0.2">
      <c r="B86" s="172" t="str">
        <f>Swaps!K28</f>
        <v>obj_0060d#0000</v>
      </c>
      <c r="C86" s="173" t="str">
        <f>_xll.qlRateHelperQuoteName(B86)</f>
        <v>EURAB6E21Y_Quote</v>
      </c>
      <c r="D86" s="186">
        <f>_xll.qlRateHelperQuoteValue($B86,Trigger)</f>
        <v>1.171E-2</v>
      </c>
      <c r="E86" s="174">
        <f>_xll.qlSwapRateHelperSpread($B86,Trigger)</f>
        <v>0</v>
      </c>
      <c r="F86" s="175" t="b">
        <v>1</v>
      </c>
      <c r="G86" s="175">
        <v>50</v>
      </c>
      <c r="H86" s="175">
        <v>1</v>
      </c>
      <c r="I86" s="176">
        <f>_xll.qlRateHelperEarliestDate($B86,Trigger)</f>
        <v>42060</v>
      </c>
      <c r="J86" s="177">
        <f>_xll.qlRateHelperLatestDate($B86,Trigger)</f>
        <v>49730</v>
      </c>
      <c r="L86" s="5"/>
    </row>
    <row r="87" spans="2:12" x14ac:dyDescent="0.2">
      <c r="B87" s="172" t="str">
        <f>Swaps!K29</f>
        <v>obj_005fd#0000</v>
      </c>
      <c r="C87" s="173" t="str">
        <f>_xll.qlRateHelperQuoteName(B87)</f>
        <v>EURAB6E22Y_Quote</v>
      </c>
      <c r="D87" s="186">
        <f>_xll.qlRateHelperQuoteValue($B87,Trigger)</f>
        <v>1.1899999999999999E-2</v>
      </c>
      <c r="E87" s="174">
        <f>_xll.qlSwapRateHelperSpread($B87,Trigger)</f>
        <v>0</v>
      </c>
      <c r="F87" s="175" t="b">
        <v>1</v>
      </c>
      <c r="G87" s="175">
        <v>50</v>
      </c>
      <c r="H87" s="175">
        <v>1</v>
      </c>
      <c r="I87" s="176">
        <f>_xll.qlRateHelperEarliestDate($B87,Trigger)</f>
        <v>42060</v>
      </c>
      <c r="J87" s="177">
        <f>_xll.qlRateHelperLatestDate($B87,Trigger)</f>
        <v>50096</v>
      </c>
      <c r="L87" s="5"/>
    </row>
    <row r="88" spans="2:12" x14ac:dyDescent="0.2">
      <c r="B88" s="172" t="str">
        <f>Swaps!K30</f>
        <v>obj_005f4#0000</v>
      </c>
      <c r="C88" s="173" t="str">
        <f>_xll.qlRateHelperQuoteName(B88)</f>
        <v>EURAB6E23Y_Quote</v>
      </c>
      <c r="D88" s="186">
        <f>_xll.qlRateHelperQuoteValue($B88,Trigger)</f>
        <v>1.206E-2</v>
      </c>
      <c r="E88" s="174">
        <f>_xll.qlSwapRateHelperSpread($B88,Trigger)</f>
        <v>0</v>
      </c>
      <c r="F88" s="175" t="b">
        <v>1</v>
      </c>
      <c r="G88" s="175">
        <v>50</v>
      </c>
      <c r="H88" s="175">
        <v>1</v>
      </c>
      <c r="I88" s="176">
        <f>_xll.qlRateHelperEarliestDate($B88,Trigger)</f>
        <v>42060</v>
      </c>
      <c r="J88" s="177">
        <f>_xll.qlRateHelperLatestDate($B88,Trigger)</f>
        <v>50461</v>
      </c>
      <c r="L88" s="5"/>
    </row>
    <row r="89" spans="2:12" x14ac:dyDescent="0.2">
      <c r="B89" s="172" t="str">
        <f>Swaps!K31</f>
        <v>obj_00622#0000</v>
      </c>
      <c r="C89" s="173" t="str">
        <f>_xll.qlRateHelperQuoteName(B89)</f>
        <v>EURAB6E24Y_Quote</v>
      </c>
      <c r="D89" s="186">
        <f>_xll.qlRateHelperQuoteValue($B89,Trigger)</f>
        <v>1.2199999999999999E-2</v>
      </c>
      <c r="E89" s="174">
        <f>_xll.qlSwapRateHelperSpread($B89,Trigger)</f>
        <v>0</v>
      </c>
      <c r="F89" s="175" t="b">
        <v>1</v>
      </c>
      <c r="G89" s="175">
        <v>50</v>
      </c>
      <c r="H89" s="175">
        <v>1</v>
      </c>
      <c r="I89" s="176">
        <f>_xll.qlRateHelperEarliestDate($B89,Trigger)</f>
        <v>42060</v>
      </c>
      <c r="J89" s="177">
        <f>_xll.qlRateHelperLatestDate($B89,Trigger)</f>
        <v>50826</v>
      </c>
      <c r="L89" s="5"/>
    </row>
    <row r="90" spans="2:12" x14ac:dyDescent="0.2">
      <c r="B90" s="172" t="str">
        <f>Swaps!K32</f>
        <v>obj_00610#0000</v>
      </c>
      <c r="C90" s="173" t="str">
        <f>_xll.qlRateHelperQuoteName(B90)</f>
        <v>EURAB6E25Y_Quote</v>
      </c>
      <c r="D90" s="186">
        <f>_xll.qlRateHelperQuoteValue($B90,Trigger)</f>
        <v>1.2330000000000001E-2</v>
      </c>
      <c r="E90" s="174">
        <f>_xll.qlSwapRateHelperSpread($B90,Trigger)</f>
        <v>0</v>
      </c>
      <c r="F90" s="175" t="b">
        <v>1</v>
      </c>
      <c r="G90" s="175">
        <v>50</v>
      </c>
      <c r="H90" s="175">
        <v>1</v>
      </c>
      <c r="I90" s="176">
        <f>_xll.qlRateHelperEarliestDate($B90,Trigger)</f>
        <v>42060</v>
      </c>
      <c r="J90" s="177">
        <f>_xll.qlRateHelperLatestDate($B90,Trigger)</f>
        <v>51193</v>
      </c>
      <c r="L90" s="5"/>
    </row>
    <row r="91" spans="2:12" x14ac:dyDescent="0.2">
      <c r="B91" s="172" t="str">
        <f>Swaps!K33</f>
        <v>obj_00617#0000</v>
      </c>
      <c r="C91" s="173" t="str">
        <f>_xll.qlRateHelperQuoteName(B91)</f>
        <v>EURAB6E26Y_Quote</v>
      </c>
      <c r="D91" s="186">
        <f>_xll.qlRateHelperQuoteValue($B91,Trigger)</f>
        <v>1.2450000000000001E-2</v>
      </c>
      <c r="E91" s="174">
        <f>_xll.qlSwapRateHelperSpread($B91,Trigger)</f>
        <v>0</v>
      </c>
      <c r="F91" s="175" t="b">
        <v>1</v>
      </c>
      <c r="G91" s="175">
        <v>50</v>
      </c>
      <c r="H91" s="175">
        <v>1</v>
      </c>
      <c r="I91" s="176">
        <f>_xll.qlRateHelperEarliestDate($B91,Trigger)</f>
        <v>42060</v>
      </c>
      <c r="J91" s="177">
        <f>_xll.qlRateHelperLatestDate($B91,Trigger)</f>
        <v>51557</v>
      </c>
      <c r="L91" s="5"/>
    </row>
    <row r="92" spans="2:12" x14ac:dyDescent="0.2">
      <c r="B92" s="172" t="str">
        <f>Swaps!K34</f>
        <v>obj_00636#0000</v>
      </c>
      <c r="C92" s="173" t="str">
        <f>_xll.qlRateHelperQuoteName(B92)</f>
        <v>EURAB6E27Y_Quote</v>
      </c>
      <c r="D92" s="186">
        <f>_xll.qlRateHelperQuoteValue($B92,Trigger)</f>
        <v>1.256E-2</v>
      </c>
      <c r="E92" s="174">
        <f>_xll.qlSwapRateHelperSpread($B92,Trigger)</f>
        <v>0</v>
      </c>
      <c r="F92" s="175" t="b">
        <v>1</v>
      </c>
      <c r="G92" s="175">
        <v>50</v>
      </c>
      <c r="H92" s="175">
        <v>1</v>
      </c>
      <c r="I92" s="176">
        <f>_xll.qlRateHelperEarliestDate($B92,Trigger)</f>
        <v>42060</v>
      </c>
      <c r="J92" s="177">
        <f>_xll.qlRateHelperLatestDate($B92,Trigger)</f>
        <v>51922</v>
      </c>
      <c r="L92" s="5"/>
    </row>
    <row r="93" spans="2:12" x14ac:dyDescent="0.2">
      <c r="B93" s="172" t="str">
        <f>Swaps!K35</f>
        <v>obj_005f7#0000</v>
      </c>
      <c r="C93" s="173" t="str">
        <f>_xll.qlRateHelperQuoteName(B93)</f>
        <v>EURAB6E28Y_Quote</v>
      </c>
      <c r="D93" s="186">
        <f>_xll.qlRateHelperQuoteValue($B93,Trigger)</f>
        <v>1.2659999999999999E-2</v>
      </c>
      <c r="E93" s="174">
        <f>_xll.qlSwapRateHelperSpread($B93,Trigger)</f>
        <v>0</v>
      </c>
      <c r="F93" s="175" t="b">
        <v>1</v>
      </c>
      <c r="G93" s="175">
        <v>50</v>
      </c>
      <c r="H93" s="175">
        <v>1</v>
      </c>
      <c r="I93" s="176">
        <f>_xll.qlRateHelperEarliestDate($B93,Trigger)</f>
        <v>42060</v>
      </c>
      <c r="J93" s="177">
        <f>_xll.qlRateHelperLatestDate($B93,Trigger)</f>
        <v>52287</v>
      </c>
      <c r="L93" s="5"/>
    </row>
    <row r="94" spans="2:12" x14ac:dyDescent="0.2">
      <c r="B94" s="172" t="str">
        <f>Swaps!K36</f>
        <v>obj_0063d#0000</v>
      </c>
      <c r="C94" s="173" t="str">
        <f>_xll.qlRateHelperQuoteName(B94)</f>
        <v>EURAB6E29Y_Quote</v>
      </c>
      <c r="D94" s="186">
        <f>_xll.qlRateHelperQuoteValue($B94,Trigger)</f>
        <v>1.2749999999999999E-2</v>
      </c>
      <c r="E94" s="174">
        <f>_xll.qlSwapRateHelperSpread($B94,Trigger)</f>
        <v>0</v>
      </c>
      <c r="F94" s="175" t="b">
        <v>1</v>
      </c>
      <c r="G94" s="175">
        <v>50</v>
      </c>
      <c r="H94" s="175">
        <v>1</v>
      </c>
      <c r="I94" s="176">
        <f>_xll.qlRateHelperEarliestDate($B94,Trigger)</f>
        <v>42060</v>
      </c>
      <c r="J94" s="177">
        <f>_xll.qlRateHelperLatestDate($B94,Trigger)</f>
        <v>52652</v>
      </c>
      <c r="L94" s="5"/>
    </row>
    <row r="95" spans="2:12" x14ac:dyDescent="0.2">
      <c r="B95" s="172" t="str">
        <f>Swaps!K37</f>
        <v>obj_00641#0000</v>
      </c>
      <c r="C95" s="173" t="str">
        <f>_xll.qlRateHelperQuoteName(B95)</f>
        <v>EURAB6E30Y_Quote</v>
      </c>
      <c r="D95" s="186">
        <f>_xll.qlRateHelperQuoteValue($B95,Trigger)</f>
        <v>1.2829999999999999E-2</v>
      </c>
      <c r="E95" s="174">
        <f>_xll.qlSwapRateHelperSpread($B95,Trigger)</f>
        <v>0</v>
      </c>
      <c r="F95" s="175" t="b">
        <v>1</v>
      </c>
      <c r="G95" s="175">
        <v>50</v>
      </c>
      <c r="H95" s="175">
        <v>1</v>
      </c>
      <c r="I95" s="176">
        <f>_xll.qlRateHelperEarliestDate($B95,Trigger)</f>
        <v>42060</v>
      </c>
      <c r="J95" s="177">
        <f>_xll.qlRateHelperLatestDate($B95,Trigger)</f>
        <v>53020</v>
      </c>
      <c r="L95" s="5"/>
    </row>
    <row r="96" spans="2:12" x14ac:dyDescent="0.2">
      <c r="B96" s="172" t="str">
        <f>Swaps!K38</f>
        <v>obj_005f3#0000</v>
      </c>
      <c r="C96" s="173" t="str">
        <f>_xll.qlRateHelperQuoteName(B96)</f>
        <v>EURAB6E35Y_Quote</v>
      </c>
      <c r="D96" s="186">
        <f>_xll.qlRateHelperQuoteValue($B96,Trigger)</f>
        <v>1.3100000000000001E-2</v>
      </c>
      <c r="E96" s="174">
        <f>_xll.qlSwapRateHelperSpread($B96,Trigger)</f>
        <v>0</v>
      </c>
      <c r="F96" s="175" t="b">
        <v>1</v>
      </c>
      <c r="G96" s="175">
        <v>50</v>
      </c>
      <c r="H96" s="175">
        <v>1</v>
      </c>
      <c r="I96" s="176">
        <f>_xll.qlRateHelperEarliestDate($B96,Trigger)</f>
        <v>42060</v>
      </c>
      <c r="J96" s="177">
        <f>_xll.qlRateHelperLatestDate($B96,Trigger)</f>
        <v>54844</v>
      </c>
      <c r="L96" s="5"/>
    </row>
    <row r="97" spans="2:12" x14ac:dyDescent="0.2">
      <c r="B97" s="172" t="str">
        <f>Swaps!K39</f>
        <v>obj_00621#0000</v>
      </c>
      <c r="C97" s="173" t="str">
        <f>_xll.qlRateHelperQuoteName(B97)</f>
        <v>EURAB6E40Y_Quote</v>
      </c>
      <c r="D97" s="186">
        <f>_xll.qlRateHelperQuoteValue($B97,Trigger)</f>
        <v>1.325E-2</v>
      </c>
      <c r="E97" s="174">
        <f>_xll.qlSwapRateHelperSpread($B97,Trigger)</f>
        <v>0</v>
      </c>
      <c r="F97" s="175" t="b">
        <v>1</v>
      </c>
      <c r="G97" s="175">
        <v>50</v>
      </c>
      <c r="H97" s="175">
        <v>1</v>
      </c>
      <c r="I97" s="176">
        <f>_xll.qlRateHelperEarliestDate($B97,Trigger)</f>
        <v>42060</v>
      </c>
      <c r="J97" s="177">
        <f>_xll.qlRateHelperLatestDate($B97,Trigger)</f>
        <v>56670</v>
      </c>
      <c r="L97" s="5"/>
    </row>
    <row r="98" spans="2:12" x14ac:dyDescent="0.2">
      <c r="B98" s="172" t="str">
        <f>Swaps!K40</f>
        <v>obj_005fb#0000</v>
      </c>
      <c r="C98" s="173" t="str">
        <f>_xll.qlRateHelperQuoteName(B98)</f>
        <v>EURAB6E50Y_Quote</v>
      </c>
      <c r="D98" s="186">
        <f>_xll.qlRateHelperQuoteValue($B98,Trigger)</f>
        <v>1.3050000000000001E-2</v>
      </c>
      <c r="E98" s="174">
        <f>_xll.qlSwapRateHelperSpread($B98,Trigger)</f>
        <v>0</v>
      </c>
      <c r="F98" s="175" t="b">
        <v>1</v>
      </c>
      <c r="G98" s="175">
        <v>50</v>
      </c>
      <c r="H98" s="175">
        <v>1</v>
      </c>
      <c r="I98" s="176">
        <f>_xll.qlRateHelperEarliestDate($B98,Trigger)</f>
        <v>42060</v>
      </c>
      <c r="J98" s="177">
        <f>_xll.qlRateHelperLatestDate($B98,Trigger)</f>
        <v>60323</v>
      </c>
      <c r="L98" s="5"/>
    </row>
    <row r="99" spans="2:12" x14ac:dyDescent="0.2">
      <c r="B99" s="178" t="str">
        <f>Swaps!K41</f>
        <v>obj_00631#0000</v>
      </c>
      <c r="C99" s="179" t="str">
        <f>_xll.qlRateHelperQuoteName(B99)</f>
        <v>EURAB6E60Y_Quote</v>
      </c>
      <c r="D99" s="187">
        <f>_xll.qlRateHelperQuoteValue($B99,Trigger)</f>
        <v>1.29E-2</v>
      </c>
      <c r="E99" s="180">
        <f>_xll.qlSwapRateHelperSpread($B99,Trigger)</f>
        <v>0</v>
      </c>
      <c r="F99" s="175" t="b">
        <v>1</v>
      </c>
      <c r="G99" s="181">
        <v>50</v>
      </c>
      <c r="H99" s="181">
        <v>1</v>
      </c>
      <c r="I99" s="182">
        <f>_xll.qlRateHelperEarliestDate($B99,Trigger)</f>
        <v>42060</v>
      </c>
      <c r="J99" s="183">
        <f>_xll.qlRateHelperLatestDate($B99,Trigger)</f>
        <v>63975</v>
      </c>
      <c r="L99" s="5"/>
    </row>
  </sheetData>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W126"/>
  <sheetViews>
    <sheetView tabSelected="1" zoomScaleNormal="100" workbookViewId="0">
      <selection sqref="A1:B1"/>
    </sheetView>
  </sheetViews>
  <sheetFormatPr defaultRowHeight="11.25" x14ac:dyDescent="0.2"/>
  <cols>
    <col min="1" max="1" width="25.140625" style="1" customWidth="1"/>
    <col min="2" max="2" width="40.42578125" style="1" customWidth="1"/>
    <col min="3" max="3" width="2.7109375" style="1" customWidth="1"/>
    <col min="4" max="4" width="20.28515625" style="2" hidden="1" customWidth="1"/>
    <col min="5" max="5" width="20.28515625" style="2" customWidth="1"/>
    <col min="6" max="6" width="9" style="2" bestFit="1" customWidth="1"/>
    <col min="7" max="7" width="8" style="2" bestFit="1" customWidth="1"/>
    <col min="8" max="9" width="17.28515625" style="2" bestFit="1" customWidth="1"/>
    <col min="10" max="10" width="9" style="1" bestFit="1" customWidth="1"/>
    <col min="11" max="11" width="9.140625" style="1"/>
    <col min="12" max="12" width="26.5703125" style="1" bestFit="1" customWidth="1"/>
    <col min="13" max="13" width="21.42578125" style="1" bestFit="1" customWidth="1"/>
    <col min="14" max="14" width="23.42578125" style="1" bestFit="1" customWidth="1"/>
    <col min="15" max="16384" width="9.140625" style="1"/>
  </cols>
  <sheetData>
    <row r="1" spans="1:23" ht="23.25" thickBot="1" x14ac:dyDescent="0.25">
      <c r="A1" s="205" t="s">
        <v>52</v>
      </c>
      <c r="B1" s="206"/>
      <c r="D1" s="161" t="s">
        <v>51</v>
      </c>
      <c r="E1" s="27" t="s">
        <v>125</v>
      </c>
      <c r="F1" s="26" t="s">
        <v>50</v>
      </c>
      <c r="G1" s="26"/>
      <c r="H1" s="26" t="s">
        <v>38</v>
      </c>
      <c r="I1" s="25" t="s">
        <v>37</v>
      </c>
      <c r="J1" s="5">
        <f t="array" ref="J1:J126">_xll.qlPiecewiseYieldCurveData(YieldCurve)</f>
        <v>-8.111120123837917E-4</v>
      </c>
      <c r="L1" s="61"/>
      <c r="M1" s="63"/>
      <c r="N1" s="191"/>
      <c r="O1" s="63"/>
      <c r="P1" s="63"/>
      <c r="Q1" s="63"/>
      <c r="R1" s="63"/>
      <c r="S1" s="63"/>
      <c r="T1" s="63"/>
      <c r="U1" s="63"/>
      <c r="V1" s="63"/>
      <c r="W1" s="63"/>
    </row>
    <row r="2" spans="1:23" x14ac:dyDescent="0.2">
      <c r="A2" s="24" t="s">
        <v>49</v>
      </c>
      <c r="B2" s="23">
        <v>6</v>
      </c>
      <c r="D2" s="18" t="str">
        <f t="array" ref="D2:D126">_xll.qlRateHelperSelection(_xll.ohFilter(RateHelpers,RateHelpersIncluded),_xll.ohFilter(RateHelpersPriority,RateHelpersIncluded),nIMMFutures,nSerialFutures,FrontFuturesRollingDays,DepoInclusionCriteria,_xll.ohFilter(MinDistance,RateHelpersIncluded),Trigger)</f>
        <v>obj_005f2</v>
      </c>
      <c r="E2" s="18" t="str">
        <f>_xll.qlRateHelperQuoteName(D2)</f>
        <v>EUROND_Quote</v>
      </c>
      <c r="F2" s="17">
        <f>_xll.qlRateHelperRate($D2)</f>
        <v>-8.0000000000000004E-4</v>
      </c>
      <c r="G2" s="17" t="str">
        <f>IF(ISERROR(_xll.qlSwapRateHelperSpread($D2)),IF(ISERROR(_xll.qlFuturesRateHelperConvexityAdjustment($D2)),"--",_xll.qlFuturesRateHelperConvexityAdjustment($D2)),_xll.qlSwapRateHelperSpread($D2))</f>
        <v>--</v>
      </c>
      <c r="H2" s="16">
        <f>_xll.qlRateHelperEarliestDate($D2)</f>
        <v>42058</v>
      </c>
      <c r="I2" s="15">
        <f>_xll.qlRateHelperLatestDate($D2)</f>
        <v>42059</v>
      </c>
      <c r="J2" s="5">
        <v>-8.111120123837917E-4</v>
      </c>
      <c r="L2" s="61"/>
      <c r="M2" s="63"/>
      <c r="N2" s="191"/>
      <c r="O2" s="63"/>
      <c r="P2" s="63"/>
      <c r="Q2" s="63"/>
      <c r="R2" s="63"/>
      <c r="S2" s="63"/>
      <c r="T2" s="63"/>
      <c r="U2" s="63"/>
      <c r="V2" s="63"/>
      <c r="W2" s="5"/>
    </row>
    <row r="3" spans="1:23" x14ac:dyDescent="0.2">
      <c r="A3" s="20" t="s">
        <v>48</v>
      </c>
      <c r="B3" s="22">
        <v>0</v>
      </c>
      <c r="D3" s="18" t="str">
        <v>obj_005e5</v>
      </c>
      <c r="E3" s="18" t="str">
        <f>_xll.qlRateHelperQuoteName(D3)</f>
        <v>EURTND_Quote</v>
      </c>
      <c r="F3" s="17">
        <f>_xll.qlRateHelperRate($D3)</f>
        <v>-8.0000000000000004E-4</v>
      </c>
      <c r="G3" s="17" t="str">
        <f>IF(ISERROR(_xll.qlSwapRateHelperSpread($D3)),IF(ISERROR(_xll.qlFuturesRateHelperConvexityAdjustment($D3)),"--",_xll.qlFuturesRateHelperConvexityAdjustment($D3)),_xll.qlSwapRateHelperSpread($D3))</f>
        <v>--</v>
      </c>
      <c r="H3" s="16">
        <f>_xll.qlRateHelperEarliestDate($D3)</f>
        <v>42059</v>
      </c>
      <c r="I3" s="15">
        <f>_xll.qlRateHelperLatestDate($D3)</f>
        <v>42060</v>
      </c>
      <c r="J3" s="5">
        <v>-8.111120123927767E-4</v>
      </c>
      <c r="L3" s="61"/>
      <c r="M3" s="63"/>
      <c r="N3" s="191"/>
      <c r="O3" s="63"/>
      <c r="P3" s="63"/>
      <c r="Q3" s="63"/>
      <c r="R3" s="63"/>
      <c r="S3" s="63"/>
      <c r="T3" s="63"/>
      <c r="U3" s="63"/>
      <c r="V3" s="63"/>
      <c r="W3" s="5"/>
    </row>
    <row r="4" spans="1:23" x14ac:dyDescent="0.2">
      <c r="A4" s="20" t="s">
        <v>47</v>
      </c>
      <c r="B4" s="22">
        <v>5</v>
      </c>
      <c r="D4" s="18" t="str">
        <v>obj_005d9</v>
      </c>
      <c r="E4" s="18" t="str">
        <f>_xll.qlRateHelperQuoteName(D4)</f>
        <v>EURSND_Quote</v>
      </c>
      <c r="F4" s="17">
        <f>_xll.qlRateHelperRate($D4)</f>
        <v>-8.0000000000000004E-4</v>
      </c>
      <c r="G4" s="17" t="str">
        <f>IF(ISERROR(_xll.qlSwapRateHelperSpread($D4)),IF(ISERROR(_xll.qlFuturesRateHelperConvexityAdjustment($D4)),"--",_xll.qlFuturesRateHelperConvexityAdjustment($D4)),_xll.qlSwapRateHelperSpread($D4))</f>
        <v>--</v>
      </c>
      <c r="H4" s="16">
        <f>_xll.qlRateHelperEarliestDate($D4)</f>
        <v>42060</v>
      </c>
      <c r="I4" s="15">
        <f>_xll.qlRateHelperLatestDate($D4)</f>
        <v>42061</v>
      </c>
      <c r="J4" s="5">
        <v>-8.1111201239136713E-4</v>
      </c>
      <c r="L4" s="61"/>
      <c r="M4" s="63"/>
      <c r="N4" s="191"/>
      <c r="O4" s="63"/>
      <c r="P4" s="63"/>
      <c r="Q4" s="63"/>
      <c r="R4" s="63"/>
      <c r="S4" s="63"/>
      <c r="T4" s="63"/>
      <c r="U4" s="63"/>
      <c r="V4" s="63"/>
      <c r="W4" s="5"/>
    </row>
    <row r="5" spans="1:23" x14ac:dyDescent="0.2">
      <c r="A5" s="20" t="s">
        <v>46</v>
      </c>
      <c r="B5" s="21" t="s">
        <v>45</v>
      </c>
      <c r="D5" s="18" t="str">
        <v>obj_005e8</v>
      </c>
      <c r="E5" s="18" t="str">
        <f>_xll.qlRateHelperQuoteName(D5)</f>
        <v>EURSWD_Quote</v>
      </c>
      <c r="F5" s="17">
        <f>_xll.qlRateHelperRate($D5)</f>
        <v>5.0000000000000002E-5</v>
      </c>
      <c r="G5" s="17" t="str">
        <f>IF(ISERROR(_xll.qlSwapRateHelperSpread($D5)),IF(ISERROR(_xll.qlFuturesRateHelperConvexityAdjustment($D5)),"--",_xll.qlFuturesRateHelperConvexityAdjustment($D5)),_xll.qlSwapRateHelperSpread($D5))</f>
        <v>--</v>
      </c>
      <c r="H5" s="16">
        <f>_xll.qlRateHelperEarliestDate($D5)</f>
        <v>42060</v>
      </c>
      <c r="I5" s="15">
        <f>_xll.qlRateHelperLatestDate($D5)</f>
        <v>42067</v>
      </c>
      <c r="J5" s="5">
        <v>-1.4081812068952981E-4</v>
      </c>
      <c r="L5" s="61"/>
      <c r="M5" s="63"/>
      <c r="N5" s="191"/>
      <c r="O5" s="63"/>
      <c r="P5" s="63"/>
      <c r="Q5" s="63"/>
      <c r="R5" s="63"/>
      <c r="S5" s="63"/>
      <c r="T5" s="63"/>
      <c r="U5" s="63"/>
      <c r="V5" s="63"/>
      <c r="W5" s="5"/>
    </row>
    <row r="6" spans="1:23" x14ac:dyDescent="0.2">
      <c r="A6" s="20" t="s">
        <v>44</v>
      </c>
      <c r="B6" s="19" t="str">
        <f>_xll.ohRangeRetrieveError(Selected!D2)</f>
        <v/>
      </c>
      <c r="D6" s="18" t="str">
        <v>obj_005e9</v>
      </c>
      <c r="E6" s="18" t="str">
        <f>_xll.qlRateHelperQuoteName(D6)</f>
        <v>EUR2WD_Quote</v>
      </c>
      <c r="F6" s="17">
        <f>_xll.qlRateHelperRate($D6)</f>
        <v>5.0000000000000002E-5</v>
      </c>
      <c r="G6" s="17" t="str">
        <f>IF(ISERROR(_xll.qlSwapRateHelperSpread($D6)),IF(ISERROR(_xll.qlFuturesRateHelperConvexityAdjustment($D6)),"--",_xll.qlFuturesRateHelperConvexityAdjustment($D6)),_xll.qlSwapRateHelperSpread($D6))</f>
        <v>--</v>
      </c>
      <c r="H6" s="16">
        <f>_xll.qlRateHelperEarliestDate($D6)</f>
        <v>42060</v>
      </c>
      <c r="I6" s="15">
        <f>_xll.qlRateHelperLatestDate($D6)</f>
        <v>42074</v>
      </c>
      <c r="J6" s="5">
        <v>-5.7031405781589316E-5</v>
      </c>
      <c r="L6" s="61"/>
      <c r="M6" s="63"/>
      <c r="N6" s="191"/>
      <c r="O6" s="63"/>
      <c r="P6" s="63"/>
      <c r="Q6" s="63"/>
      <c r="R6" s="63"/>
      <c r="S6" s="63"/>
      <c r="T6" s="63"/>
      <c r="U6" s="63"/>
      <c r="V6" s="63"/>
      <c r="W6" s="5"/>
    </row>
    <row r="7" spans="1:23" x14ac:dyDescent="0.2">
      <c r="A7" s="63"/>
      <c r="B7" s="63"/>
      <c r="D7" s="18" t="str">
        <v>obj_005f0</v>
      </c>
      <c r="E7" s="18" t="str">
        <f>_xll.qlRateHelperQuoteName(D7)</f>
        <v>EUR3WD_Quote</v>
      </c>
      <c r="F7" s="17">
        <f>_xll.qlRateHelperRate($D7)</f>
        <v>0</v>
      </c>
      <c r="G7" s="17" t="str">
        <f>IF(ISERROR(_xll.qlSwapRateHelperSpread($D7)),IF(ISERROR(_xll.qlFuturesRateHelperConvexityAdjustment($D7)),"--",_xll.qlFuturesRateHelperConvexityAdjustment($D7)),_xll.qlSwapRateHelperSpread($D7))</f>
        <v>--</v>
      </c>
      <c r="H7" s="16">
        <f>_xll.qlRateHelperEarliestDate($D7)</f>
        <v>42060</v>
      </c>
      <c r="I7" s="15">
        <f>_xll.qlRateHelperLatestDate($D7)</f>
        <v>42081</v>
      </c>
      <c r="J7" s="5">
        <v>-7.0531479336724941E-5</v>
      </c>
      <c r="L7" s="61"/>
      <c r="M7" s="63"/>
      <c r="N7" s="191"/>
      <c r="O7" s="63"/>
      <c r="P7" s="63"/>
      <c r="Q7" s="63"/>
      <c r="R7" s="63"/>
      <c r="S7" s="63"/>
      <c r="T7" s="63"/>
      <c r="U7" s="63"/>
      <c r="V7" s="63"/>
      <c r="W7" s="5"/>
    </row>
    <row r="8" spans="1:23" x14ac:dyDescent="0.2">
      <c r="A8" s="63"/>
      <c r="B8" s="63"/>
      <c r="D8" s="18" t="str">
        <v>obj_005e2</v>
      </c>
      <c r="E8" s="18" t="str">
        <f>_xll.qlRateHelperQuoteName(D8)</f>
        <v>EUR1MD_Quote</v>
      </c>
      <c r="F8" s="17">
        <f>_xll.qlRateHelperRate($D8)</f>
        <v>0</v>
      </c>
      <c r="G8" s="17" t="str">
        <f>IF(ISERROR(_xll.qlSwapRateHelperSpread($D8)),IF(ISERROR(_xll.qlFuturesRateHelperConvexityAdjustment($D8)),"--",_xll.qlFuturesRateHelperConvexityAdjustment($D8)),_xll.qlSwapRateHelperSpread($D8))</f>
        <v>--</v>
      </c>
      <c r="H8" s="16">
        <f>_xll.qlRateHelperEarliestDate($D8)</f>
        <v>42060</v>
      </c>
      <c r="I8" s="15">
        <f>_xll.qlRateHelperLatestDate($D8)</f>
        <v>42088</v>
      </c>
      <c r="J8" s="5">
        <v>-5.4074134078247302E-5</v>
      </c>
      <c r="L8" s="61"/>
      <c r="M8" s="63"/>
      <c r="N8" s="191"/>
      <c r="O8" s="63"/>
      <c r="P8" s="63"/>
      <c r="Q8" s="63"/>
      <c r="R8" s="63"/>
      <c r="S8" s="63"/>
      <c r="T8" s="63"/>
      <c r="U8" s="63"/>
      <c r="V8" s="63"/>
      <c r="W8" s="5"/>
    </row>
    <row r="9" spans="1:23" x14ac:dyDescent="0.2">
      <c r="D9" s="18" t="str">
        <v>obj_005de</v>
      </c>
      <c r="E9" s="18" t="str">
        <f>_xll.qlRateHelperQuoteName(D9)</f>
        <v>EUR2MD_Quote</v>
      </c>
      <c r="F9" s="17">
        <f>_xll.qlRateHelperRate($D9)</f>
        <v>2.0000000000000001E-4</v>
      </c>
      <c r="G9" s="17" t="str">
        <f>IF(ISERROR(_xll.qlSwapRateHelperSpread($D9)),IF(ISERROR(_xll.qlFuturesRateHelperConvexityAdjustment($D9)),"--",_xll.qlFuturesRateHelperConvexityAdjustment($D9)),_xll.qlSwapRateHelperSpread($D9))</f>
        <v>--</v>
      </c>
      <c r="H9" s="16">
        <f>_xll.qlRateHelperEarliestDate($D9)</f>
        <v>42060</v>
      </c>
      <c r="I9" s="15">
        <f>_xll.qlRateHelperLatestDate($D9)</f>
        <v>42121</v>
      </c>
      <c r="J9" s="5">
        <v>1.7058747350895883E-4</v>
      </c>
      <c r="L9" s="61"/>
      <c r="M9" s="63"/>
      <c r="N9" s="191"/>
      <c r="O9" s="63"/>
      <c r="P9" s="63"/>
      <c r="Q9" s="63"/>
      <c r="R9" s="63"/>
      <c r="S9" s="63"/>
      <c r="T9" s="63"/>
      <c r="U9" s="63"/>
      <c r="V9" s="63"/>
      <c r="W9" s="5"/>
    </row>
    <row r="10" spans="1:23" x14ac:dyDescent="0.2">
      <c r="D10" s="18" t="str">
        <v>obj_005e6</v>
      </c>
      <c r="E10" s="18" t="str">
        <f>_xll.qlRateHelperQuoteName(D10)</f>
        <v>EUR3MD_Quote</v>
      </c>
      <c r="F10" s="17">
        <f>_xll.qlRateHelperRate($D10)</f>
        <v>5.0000000000000001E-4</v>
      </c>
      <c r="G10" s="17" t="str">
        <f>IF(ISERROR(_xll.qlSwapRateHelperSpread($D10)),IF(ISERROR(_xll.qlFuturesRateHelperConvexityAdjustment($D10)),"--",_xll.qlFuturesRateHelperConvexityAdjustment($D10)),_xll.qlSwapRateHelperSpread($D10))</f>
        <v>--</v>
      </c>
      <c r="H10" s="16">
        <f>_xll.qlRateHelperEarliestDate($D10)</f>
        <v>42060</v>
      </c>
      <c r="I10" s="15">
        <f>_xll.qlRateHelperLatestDate($D10)</f>
        <v>42149</v>
      </c>
      <c r="J10" s="5">
        <v>4.7794552982458407E-4</v>
      </c>
      <c r="L10" s="61"/>
      <c r="M10" s="63"/>
      <c r="N10" s="191"/>
      <c r="O10" s="63"/>
      <c r="P10" s="63"/>
      <c r="Q10" s="63"/>
      <c r="R10" s="63"/>
      <c r="S10" s="63"/>
      <c r="T10" s="63"/>
      <c r="U10" s="63"/>
      <c r="V10" s="63"/>
      <c r="W10" s="5"/>
    </row>
    <row r="11" spans="1:23" x14ac:dyDescent="0.2">
      <c r="D11" s="18" t="str">
        <v>obj_005ee</v>
      </c>
      <c r="E11" s="18" t="str">
        <f>_xll.qlRateHelperQuoteName(D11)</f>
        <v>EUR4MD_Quote</v>
      </c>
      <c r="F11" s="17">
        <f>_xll.qlRateHelperRate($D11)</f>
        <v>6.9999999999999988E-4</v>
      </c>
      <c r="G11" s="17" t="str">
        <f>IF(ISERROR(_xll.qlSwapRateHelperSpread($D11)),IF(ISERROR(_xll.qlFuturesRateHelperConvexityAdjustment($D11)),"--",_xll.qlFuturesRateHelperConvexityAdjustment($D11)),_xll.qlSwapRateHelperSpread($D11))</f>
        <v>--</v>
      </c>
      <c r="H11" s="16">
        <f>_xll.qlRateHelperEarliestDate($D11)</f>
        <v>42060</v>
      </c>
      <c r="I11" s="15">
        <f>_xll.qlRateHelperLatestDate($D11)</f>
        <v>42180</v>
      </c>
      <c r="J11" s="5">
        <v>6.8470908259119802E-4</v>
      </c>
      <c r="L11" s="61"/>
      <c r="M11" s="63"/>
      <c r="N11" s="191"/>
      <c r="O11" s="63"/>
      <c r="P11" s="63"/>
      <c r="Q11" s="63"/>
      <c r="R11" s="63"/>
      <c r="S11" s="63"/>
      <c r="T11" s="63"/>
      <c r="U11" s="63"/>
      <c r="V11" s="63"/>
      <c r="W11" s="5"/>
    </row>
    <row r="12" spans="1:23" x14ac:dyDescent="0.2">
      <c r="D12" s="18" t="str">
        <v>obj_005ef</v>
      </c>
      <c r="E12" s="18" t="str">
        <f>_xll.qlRateHelperQuoteName(D12)</f>
        <v>EUR5MD_Quote</v>
      </c>
      <c r="F12" s="17">
        <f>_xll.qlRateHelperRate($D12)</f>
        <v>8.9999999999999998E-4</v>
      </c>
      <c r="G12" s="17" t="str">
        <f>IF(ISERROR(_xll.qlSwapRateHelperSpread($D12)),IF(ISERROR(_xll.qlFuturesRateHelperConvexityAdjustment($D12)),"--",_xll.qlFuturesRateHelperConvexityAdjustment($D12)),_xll.qlSwapRateHelperSpread($D12))</f>
        <v>--</v>
      </c>
      <c r="H12" s="16">
        <f>_xll.qlRateHelperEarliestDate($D12)</f>
        <v>42060</v>
      </c>
      <c r="I12" s="15">
        <f>_xll.qlRateHelperLatestDate($D12)</f>
        <v>42212</v>
      </c>
      <c r="J12" s="5">
        <v>8.8994434837320001E-4</v>
      </c>
      <c r="L12" s="61"/>
      <c r="M12" s="63"/>
      <c r="N12" s="191"/>
      <c r="O12" s="63"/>
      <c r="P12" s="63"/>
      <c r="Q12" s="63"/>
      <c r="R12" s="63"/>
      <c r="S12" s="63"/>
      <c r="T12" s="63"/>
      <c r="U12" s="63"/>
      <c r="V12" s="63"/>
      <c r="W12" s="5"/>
    </row>
    <row r="13" spans="1:23" x14ac:dyDescent="0.2">
      <c r="D13" s="18" t="str">
        <v>obj_005da</v>
      </c>
      <c r="E13" s="18" t="str">
        <f>_xll.qlRateHelperQuoteName(D13)</f>
        <v>EUR6MD_Quote</v>
      </c>
      <c r="F13" s="17">
        <f>_xll.qlRateHelperRate($D13)</f>
        <v>1.2999999999999999E-3</v>
      </c>
      <c r="G13" s="17" t="str">
        <f>IF(ISERROR(_xll.qlSwapRateHelperSpread($D13)),IF(ISERROR(_xll.qlFuturesRateHelperConvexityAdjustment($D13)),"--",_xll.qlFuturesRateHelperConvexityAdjustment($D13)),_xll.qlSwapRateHelperSpread($D13))</f>
        <v>--</v>
      </c>
      <c r="H13" s="16">
        <f>_xll.qlRateHelperEarliestDate($D13)</f>
        <v>42060</v>
      </c>
      <c r="I13" s="15">
        <f>_xll.qlRateHelperLatestDate($D13)</f>
        <v>42241</v>
      </c>
      <c r="J13" s="5">
        <v>1.2943601099400701E-3</v>
      </c>
      <c r="L13" s="61"/>
      <c r="M13" s="63"/>
      <c r="N13" s="191"/>
      <c r="O13" s="63"/>
      <c r="P13" s="63"/>
      <c r="Q13" s="63"/>
      <c r="R13" s="63"/>
      <c r="S13" s="63"/>
      <c r="T13" s="63"/>
      <c r="U13" s="63"/>
      <c r="V13" s="63"/>
      <c r="W13" s="5"/>
    </row>
    <row r="14" spans="1:23" x14ac:dyDescent="0.2">
      <c r="D14" s="18" t="str">
        <v>obj_005d8</v>
      </c>
      <c r="E14" s="18" t="str">
        <f>_xll.qlRateHelperQuoteName(D14)</f>
        <v>EURSTUB_Mx_Quote</v>
      </c>
      <c r="F14" s="17">
        <f>_xll.qlRateHelperRate($D14)</f>
        <v>1.4709677400000002E-3</v>
      </c>
      <c r="G14" s="17" t="str">
        <f>IF(ISERROR(_xll.qlSwapRateHelperSpread($D14)),IF(ISERROR(_xll.qlFuturesRateHelperConvexityAdjustment($D14)),"--",_xll.qlFuturesRateHelperConvexityAdjustment($D14)),_xll.qlSwapRateHelperSpread($D14))</f>
        <v>--</v>
      </c>
      <c r="H14" s="16">
        <f>_xll.qlRateHelperEarliestDate($D14)</f>
        <v>42060</v>
      </c>
      <c r="I14" s="15">
        <f>_xll.qlRateHelperLatestDate($D14)</f>
        <v>42263</v>
      </c>
      <c r="J14" s="5">
        <v>1.4683221803940447E-3</v>
      </c>
      <c r="L14" s="61"/>
      <c r="M14" s="63"/>
      <c r="N14" s="191"/>
      <c r="O14" s="63"/>
      <c r="P14" s="63"/>
      <c r="Q14" s="63"/>
      <c r="R14" s="63"/>
      <c r="S14" s="63"/>
      <c r="T14" s="63"/>
      <c r="U14" s="63"/>
      <c r="V14" s="63"/>
      <c r="W14" s="5"/>
    </row>
    <row r="15" spans="1:23" x14ac:dyDescent="0.2">
      <c r="D15" s="18" t="str">
        <v>obj_00606</v>
      </c>
      <c r="E15" s="18" t="str">
        <f>_xll.qlRateHelperQuoteName(D15)</f>
        <v>EURFUT3MU5_Quote</v>
      </c>
      <c r="F15" s="17">
        <f>_xll.qlRateHelperRate($D15)</f>
        <v>2.7500000000002522E-4</v>
      </c>
      <c r="G15" s="17">
        <f>IF(ISERROR(_xll.qlSwapRateHelperSpread($D15)),IF(ISERROR(_xll.qlFuturesRateHelperConvexityAdjustment($D15)),"--",_xll.qlFuturesRateHelperConvexityAdjustment($D15)),_xll.qlSwapRateHelperSpread($D15))</f>
        <v>0</v>
      </c>
      <c r="H15" s="16">
        <f>_xll.qlRateHelperEarliestDate($D15)</f>
        <v>42263</v>
      </c>
      <c r="I15" s="15">
        <f>_xll.qlRateHelperLatestDate($D15)</f>
        <v>42354</v>
      </c>
      <c r="J15" s="5">
        <v>1.1026274817595954E-3</v>
      </c>
      <c r="L15" s="61"/>
      <c r="M15" s="63"/>
      <c r="N15" s="191"/>
      <c r="O15" s="63"/>
      <c r="P15" s="63"/>
      <c r="Q15" s="63"/>
      <c r="R15" s="63"/>
      <c r="S15" s="63"/>
      <c r="T15" s="63"/>
      <c r="U15" s="63"/>
      <c r="V15" s="63"/>
      <c r="W15" s="5"/>
    </row>
    <row r="16" spans="1:23" x14ac:dyDescent="0.2">
      <c r="D16" s="18" t="str">
        <v>obj_00615</v>
      </c>
      <c r="E16" s="18" t="str">
        <f>_xll.qlRateHelperQuoteName(D16)</f>
        <v>EURFUT3MZ5_Quote</v>
      </c>
      <c r="F16" s="17">
        <f>_xll.qlRateHelperRate($D16)</f>
        <v>2.2500000000003073E-4</v>
      </c>
      <c r="G16" s="17">
        <f>IF(ISERROR(_xll.qlSwapRateHelperSpread($D16)),IF(ISERROR(_xll.qlFuturesRateHelperConvexityAdjustment($D16)),"--",_xll.qlFuturesRateHelperConvexityAdjustment($D16)),_xll.qlSwapRateHelperSpread($D16))</f>
        <v>0</v>
      </c>
      <c r="H16" s="16">
        <f>_xll.qlRateHelperEarliestDate($D16)</f>
        <v>42354</v>
      </c>
      <c r="I16" s="15">
        <f>_xll.qlRateHelperLatestDate($D16)</f>
        <v>42445</v>
      </c>
      <c r="J16" s="5">
        <v>8.9699358974860738E-4</v>
      </c>
      <c r="L16" s="61"/>
      <c r="M16" s="63"/>
      <c r="N16" s="191"/>
      <c r="O16" s="193"/>
      <c r="P16" s="63"/>
      <c r="Q16" s="63"/>
      <c r="R16" s="63"/>
      <c r="S16" s="63"/>
      <c r="T16" s="63"/>
      <c r="U16" s="63"/>
      <c r="V16" s="63"/>
      <c r="W16" s="5"/>
    </row>
    <row r="17" spans="4:23" x14ac:dyDescent="0.2">
      <c r="D17" s="18" t="str">
        <v>obj_00632</v>
      </c>
      <c r="E17" s="18" t="str">
        <f>_xll.qlRateHelperQuoteName(D17)</f>
        <v>EURFUT3MH6_Quote</v>
      </c>
      <c r="F17" s="17">
        <f>_xll.qlRateHelperRate($D17)</f>
        <v>1.7500000000003624E-4</v>
      </c>
      <c r="G17" s="17">
        <f>IF(ISERROR(_xll.qlSwapRateHelperSpread($D17)),IF(ISERROR(_xll.qlFuturesRateHelperConvexityAdjustment($D17)),"--",_xll.qlFuturesRateHelperConvexityAdjustment($D17)),_xll.qlSwapRateHelperSpread($D17))</f>
        <v>0</v>
      </c>
      <c r="H17" s="16">
        <f>_xll.qlRateHelperEarliestDate($D17)</f>
        <v>42445</v>
      </c>
      <c r="I17" s="15">
        <f>_xll.qlRateHelperLatestDate($D17)</f>
        <v>42537</v>
      </c>
      <c r="J17" s="5">
        <v>7.5878865413177808E-4</v>
      </c>
      <c r="L17" s="189"/>
      <c r="M17" s="63"/>
      <c r="N17" s="191"/>
      <c r="O17" s="193"/>
      <c r="P17" s="63"/>
      <c r="Q17" s="63"/>
      <c r="R17" s="63"/>
      <c r="S17" s="63"/>
      <c r="T17" s="63"/>
      <c r="U17" s="63"/>
      <c r="V17" s="63"/>
      <c r="W17" s="5"/>
    </row>
    <row r="18" spans="4:23" x14ac:dyDescent="0.2">
      <c r="D18" s="18" t="str">
        <v>obj_005f8</v>
      </c>
      <c r="E18" s="18" t="str">
        <f>_xll.qlRateHelperQuoteName(D18)</f>
        <v>EURFUT3MM6_Quote</v>
      </c>
      <c r="F18" s="17">
        <f>_xll.qlRateHelperRate($D18)</f>
        <v>2.2500000000003073E-4</v>
      </c>
      <c r="G18" s="17">
        <f>IF(ISERROR(_xll.qlSwapRateHelperSpread($D18)),IF(ISERROR(_xll.qlFuturesRateHelperConvexityAdjustment($D18)),"--",_xll.qlFuturesRateHelperConvexityAdjustment($D18)),_xll.qlSwapRateHelperSpread($D18))</f>
        <v>0</v>
      </c>
      <c r="H18" s="16">
        <f>_xll.qlRateHelperEarliestDate($D18)</f>
        <v>42536</v>
      </c>
      <c r="I18" s="15">
        <f>_xll.qlRateHelperLatestDate($D18)</f>
        <v>42628</v>
      </c>
      <c r="J18" s="5">
        <v>6.7439638257887793E-4</v>
      </c>
      <c r="L18" s="189"/>
      <c r="M18" s="63"/>
      <c r="N18" s="191"/>
      <c r="O18" s="193"/>
      <c r="P18" s="63"/>
      <c r="Q18" s="63"/>
      <c r="R18" s="63"/>
      <c r="S18" s="63"/>
      <c r="T18" s="63"/>
      <c r="U18" s="63"/>
      <c r="V18" s="63"/>
      <c r="W18" s="5"/>
    </row>
    <row r="19" spans="4:23" x14ac:dyDescent="0.2">
      <c r="D19" s="18" t="str">
        <v>obj_005fe</v>
      </c>
      <c r="E19" s="18" t="str">
        <f>_xll.qlRateHelperQuoteName(D19)</f>
        <v>EURFUT3MU6_Quote</v>
      </c>
      <c r="F19" s="17">
        <f>_xll.qlRateHelperRate($D19)</f>
        <v>3.7499999999990319E-4</v>
      </c>
      <c r="G19" s="17">
        <f>IF(ISERROR(_xll.qlSwapRateHelperSpread($D19)),IF(ISERROR(_xll.qlFuturesRateHelperConvexityAdjustment($D19)),"--",_xll.qlFuturesRateHelperConvexityAdjustment($D19)),_xll.qlSwapRateHelperSpread($D19))</f>
        <v>0</v>
      </c>
      <c r="H19" s="16">
        <f>_xll.qlRateHelperEarliestDate($D19)</f>
        <v>42634</v>
      </c>
      <c r="I19" s="15">
        <f>_xll.qlRateHelperLatestDate($D19)</f>
        <v>42725</v>
      </c>
      <c r="J19" s="5">
        <v>6.3199223896800603E-4</v>
      </c>
      <c r="L19" s="189"/>
      <c r="M19" s="63"/>
      <c r="N19" s="191"/>
      <c r="O19" s="193"/>
      <c r="P19" s="63"/>
      <c r="Q19" s="63"/>
      <c r="R19" s="63"/>
      <c r="S19" s="63"/>
      <c r="T19" s="63"/>
      <c r="U19" s="63"/>
      <c r="V19" s="63"/>
      <c r="W19" s="5"/>
    </row>
    <row r="20" spans="4:23" x14ac:dyDescent="0.2">
      <c r="D20" s="18" t="str">
        <v>obj_0063e</v>
      </c>
      <c r="E20" s="18" t="str">
        <f>_xll.qlRateHelperQuoteName(D20)</f>
        <v>EURFUT3MZ6_Quote</v>
      </c>
      <c r="F20" s="17">
        <f>_xll.qlRateHelperRate($D20)</f>
        <v>6.2499999999998668E-4</v>
      </c>
      <c r="G20" s="17">
        <f>IF(ISERROR(_xll.qlSwapRateHelperSpread($D20)),IF(ISERROR(_xll.qlFuturesRateHelperConvexityAdjustment($D20)),"--",_xll.qlFuturesRateHelperConvexityAdjustment($D20)),_xll.qlSwapRateHelperSpread($D20))</f>
        <v>0</v>
      </c>
      <c r="H20" s="16">
        <f>_xll.qlRateHelperEarliestDate($D20)</f>
        <v>42725</v>
      </c>
      <c r="I20" s="15">
        <f>_xll.qlRateHelperLatestDate($D20)</f>
        <v>42815</v>
      </c>
      <c r="J20" s="5">
        <v>6.3218707829531238E-4</v>
      </c>
      <c r="L20" s="61"/>
      <c r="M20" s="63"/>
      <c r="N20" s="194"/>
      <c r="O20" s="193"/>
      <c r="P20" s="63"/>
      <c r="Q20" s="63"/>
      <c r="R20" s="63"/>
      <c r="S20" s="63"/>
      <c r="T20" s="63"/>
      <c r="U20" s="63"/>
      <c r="V20" s="63"/>
      <c r="W20" s="5"/>
    </row>
    <row r="21" spans="4:23" x14ac:dyDescent="0.2">
      <c r="D21" s="18" t="str">
        <v>obj_00611</v>
      </c>
      <c r="E21" s="18" t="str">
        <f>_xll.qlRateHelperQuoteName(D21)</f>
        <v>EURAB6E3Y_Quote</v>
      </c>
      <c r="F21" s="17">
        <f>_xll.qlRateHelperRate($D21)</f>
        <v>1.5799999999999998E-3</v>
      </c>
      <c r="G21" s="17">
        <f>IF(ISERROR(_xll.qlSwapRateHelperSpread($D21)),IF(ISERROR(_xll.qlFuturesRateHelperConvexityAdjustment($D21)),"--",_xll.qlFuturesRateHelperConvexityAdjustment($D21)),_xll.qlSwapRateHelperSpread($D21))</f>
        <v>0</v>
      </c>
      <c r="H21" s="16">
        <f>_xll.qlRateHelperEarliestDate($D21)</f>
        <v>42060</v>
      </c>
      <c r="I21" s="15">
        <f>_xll.qlRateHelperLatestDate($D21)</f>
        <v>43157</v>
      </c>
      <c r="J21" s="5">
        <v>1.5927283534070316E-3</v>
      </c>
      <c r="L21" s="61"/>
      <c r="M21" s="63"/>
      <c r="N21" s="191"/>
      <c r="O21" s="193"/>
      <c r="P21" s="63"/>
      <c r="Q21" s="63"/>
      <c r="R21" s="63"/>
      <c r="S21" s="63"/>
      <c r="T21" s="63"/>
      <c r="U21" s="63"/>
      <c r="V21" s="63"/>
      <c r="W21" s="5"/>
    </row>
    <row r="22" spans="4:23" x14ac:dyDescent="0.2">
      <c r="D22" s="18" t="str">
        <v>obj_00633</v>
      </c>
      <c r="E22" s="18" t="str">
        <f>_xll.qlRateHelperQuoteName(D22)</f>
        <v>EURAB6E4Y_Quote</v>
      </c>
      <c r="F22" s="17">
        <f>_xll.qlRateHelperRate($D22)</f>
        <v>2.2100000000000002E-3</v>
      </c>
      <c r="G22" s="17">
        <f>IF(ISERROR(_xll.qlSwapRateHelperSpread($D22)),IF(ISERROR(_xll.qlFuturesRateHelperConvexityAdjustment($D22)),"--",_xll.qlFuturesRateHelperConvexityAdjustment($D22)),_xll.qlSwapRateHelperSpread($D22))</f>
        <v>0</v>
      </c>
      <c r="H22" s="16">
        <f>_xll.qlRateHelperEarliestDate($D22)</f>
        <v>42060</v>
      </c>
      <c r="I22" s="15">
        <f>_xll.qlRateHelperLatestDate($D22)</f>
        <v>43521</v>
      </c>
      <c r="J22" s="5">
        <v>2.2192626010371819E-3</v>
      </c>
      <c r="L22" s="61"/>
      <c r="M22" s="63"/>
      <c r="N22" s="194"/>
      <c r="O22" s="63"/>
      <c r="P22" s="63"/>
      <c r="Q22" s="63"/>
      <c r="R22" s="63"/>
      <c r="S22" s="63"/>
      <c r="T22" s="63"/>
      <c r="U22" s="63"/>
      <c r="V22" s="63"/>
      <c r="W22" s="5"/>
    </row>
    <row r="23" spans="4:23" x14ac:dyDescent="0.2">
      <c r="D23" s="18" t="str">
        <v>obj_00605</v>
      </c>
      <c r="E23" s="18" t="str">
        <f>_xll.qlRateHelperQuoteName(D23)</f>
        <v>EURAB6E5Y_Quote</v>
      </c>
      <c r="F23" s="17">
        <f>_xll.qlRateHelperRate($D23)</f>
        <v>2.9800000000000004E-3</v>
      </c>
      <c r="G23" s="17">
        <f>IF(ISERROR(_xll.qlSwapRateHelperSpread($D23)),IF(ISERROR(_xll.qlFuturesRateHelperConvexityAdjustment($D23)),"--",_xll.qlFuturesRateHelperConvexityAdjustment($D23)),_xll.qlSwapRateHelperSpread($D23))</f>
        <v>0</v>
      </c>
      <c r="H23" s="16">
        <f>_xll.qlRateHelperEarliestDate($D23)</f>
        <v>42060</v>
      </c>
      <c r="I23" s="15">
        <f>_xll.qlRateHelperLatestDate($D23)</f>
        <v>43886</v>
      </c>
      <c r="J23" s="5">
        <v>2.9892626881744015E-3</v>
      </c>
      <c r="L23" s="61"/>
      <c r="M23" s="63"/>
      <c r="N23" s="194"/>
      <c r="O23" s="63"/>
      <c r="P23" s="63"/>
      <c r="Q23" s="63"/>
      <c r="R23" s="63"/>
      <c r="S23" s="63"/>
      <c r="T23" s="63"/>
      <c r="U23" s="63"/>
      <c r="V23" s="63"/>
      <c r="W23" s="5"/>
    </row>
    <row r="24" spans="4:23" x14ac:dyDescent="0.2">
      <c r="D24" s="18" t="str">
        <v>obj_0061b</v>
      </c>
      <c r="E24" s="18" t="str">
        <f>_xll.qlRateHelperQuoteName(D24)</f>
        <v>EURAB6E6Y_Quote</v>
      </c>
      <c r="F24" s="17">
        <f>_xll.qlRateHelperRate($D24)</f>
        <v>3.82E-3</v>
      </c>
      <c r="G24" s="17">
        <f>IF(ISERROR(_xll.qlSwapRateHelperSpread($D24)),IF(ISERROR(_xll.qlFuturesRateHelperConvexityAdjustment($D24)),"--",_xll.qlFuturesRateHelperConvexityAdjustment($D24)),_xll.qlSwapRateHelperSpread($D24))</f>
        <v>0</v>
      </c>
      <c r="H24" s="16">
        <f>_xll.qlRateHelperEarliestDate($D24)</f>
        <v>42060</v>
      </c>
      <c r="I24" s="15">
        <f>_xll.qlRateHelperLatestDate($D24)</f>
        <v>44252</v>
      </c>
      <c r="J24" s="5">
        <v>3.8313008064499361E-3</v>
      </c>
      <c r="L24" s="61"/>
      <c r="M24" s="63"/>
      <c r="N24" s="194"/>
      <c r="O24" s="63"/>
      <c r="P24" s="63"/>
      <c r="Q24" s="63"/>
      <c r="R24" s="63"/>
      <c r="S24" s="63"/>
      <c r="T24" s="63"/>
      <c r="U24" s="63"/>
      <c r="V24" s="63"/>
      <c r="W24" s="5"/>
    </row>
    <row r="25" spans="4:23" x14ac:dyDescent="0.2">
      <c r="D25" s="18" t="str">
        <v>obj_0063b</v>
      </c>
      <c r="E25" s="18" t="str">
        <f>_xll.qlRateHelperQuoteName(D25)</f>
        <v>EURAB6E7Y_Quote</v>
      </c>
      <c r="F25" s="17">
        <f>_xll.qlRateHelperRate($D25)</f>
        <v>4.7199999999999994E-3</v>
      </c>
      <c r="G25" s="17">
        <f>IF(ISERROR(_xll.qlSwapRateHelperSpread($D25)),IF(ISERROR(_xll.qlFuturesRateHelperConvexityAdjustment($D25)),"--",_xll.qlFuturesRateHelperConvexityAdjustment($D25)),_xll.qlSwapRateHelperSpread($D25))</f>
        <v>0</v>
      </c>
      <c r="H25" s="16">
        <f>_xll.qlRateHelperEarliestDate($D25)</f>
        <v>42060</v>
      </c>
      <c r="I25" s="15">
        <f>_xll.qlRateHelperLatestDate($D25)</f>
        <v>44617</v>
      </c>
      <c r="J25" s="5">
        <v>4.739767218182556E-3</v>
      </c>
      <c r="L25" s="61"/>
      <c r="M25" s="63"/>
      <c r="N25" s="194"/>
      <c r="O25" s="63"/>
      <c r="P25" s="63"/>
      <c r="Q25" s="63"/>
      <c r="R25" s="63"/>
      <c r="S25" s="63"/>
      <c r="T25" s="63"/>
      <c r="U25" s="63"/>
      <c r="V25" s="63"/>
      <c r="W25" s="5"/>
    </row>
    <row r="26" spans="4:23" x14ac:dyDescent="0.2">
      <c r="D26" s="18" t="str">
        <v>obj_005f9</v>
      </c>
      <c r="E26" s="18" t="str">
        <f>_xll.qlRateHelperQuoteName(D26)</f>
        <v>EURAB6E8Y_Quote</v>
      </c>
      <c r="F26" s="17">
        <f>_xll.qlRateHelperRate($D26)</f>
        <v>5.6099999999999995E-3</v>
      </c>
      <c r="G26" s="17">
        <f>IF(ISERROR(_xll.qlSwapRateHelperSpread($D26)),IF(ISERROR(_xll.qlFuturesRateHelperConvexityAdjustment($D26)),"--",_xll.qlFuturesRateHelperConvexityAdjustment($D26)),_xll.qlSwapRateHelperSpread($D26))</f>
        <v>0</v>
      </c>
      <c r="H26" s="16">
        <f>_xll.qlRateHelperEarliestDate($D26)</f>
        <v>42060</v>
      </c>
      <c r="I26" s="15">
        <f>_xll.qlRateHelperLatestDate($D26)</f>
        <v>44984</v>
      </c>
      <c r="J26" s="5">
        <v>5.6430542400344305E-3</v>
      </c>
      <c r="L26" s="61"/>
      <c r="M26" s="63"/>
      <c r="N26" s="194"/>
      <c r="O26" s="63"/>
      <c r="P26" s="63"/>
      <c r="Q26" s="63"/>
      <c r="R26" s="63"/>
      <c r="S26" s="63"/>
      <c r="T26" s="63"/>
      <c r="U26" s="63"/>
      <c r="V26" s="63"/>
      <c r="W26" s="5"/>
    </row>
    <row r="27" spans="4:23" x14ac:dyDescent="0.2">
      <c r="D27" s="18" t="str">
        <v>obj_00638</v>
      </c>
      <c r="E27" s="18" t="str">
        <f>_xll.qlRateHelperQuoteName(D27)</f>
        <v>EURAB6E9Y_Quote</v>
      </c>
      <c r="F27" s="17">
        <f>_xll.qlRateHelperRate($D27)</f>
        <v>6.4600000000000005E-3</v>
      </c>
      <c r="G27" s="17">
        <f>IF(ISERROR(_xll.qlSwapRateHelperSpread($D27)),IF(ISERROR(_xll.qlFuturesRateHelperConvexityAdjustment($D27)),"--",_xll.qlFuturesRateHelperConvexityAdjustment($D27)),_xll.qlSwapRateHelperSpread($D27))</f>
        <v>0</v>
      </c>
      <c r="H27" s="16">
        <f>_xll.qlRateHelperEarliestDate($D27)</f>
        <v>42060</v>
      </c>
      <c r="I27" s="15">
        <f>_xll.qlRateHelperLatestDate($D27)</f>
        <v>45348</v>
      </c>
      <c r="J27" s="5">
        <v>6.5108332228394471E-3</v>
      </c>
      <c r="L27" s="61"/>
      <c r="M27" s="63"/>
      <c r="N27" s="194"/>
      <c r="O27" s="63"/>
      <c r="P27" s="63"/>
      <c r="Q27" s="63"/>
      <c r="R27" s="63"/>
      <c r="S27" s="63"/>
      <c r="T27" s="63"/>
      <c r="U27" s="63"/>
      <c r="V27" s="63"/>
      <c r="W27" s="5"/>
    </row>
    <row r="28" spans="4:23" x14ac:dyDescent="0.2">
      <c r="D28" s="18" t="str">
        <v>obj_00602</v>
      </c>
      <c r="E28" s="18" t="str">
        <f>_xll.qlRateHelperQuoteName(D28)</f>
        <v>EURAB6E10Y_Quote</v>
      </c>
      <c r="F28" s="17">
        <f>_xll.qlRateHelperRate($D28)</f>
        <v>7.2300000000000012E-3</v>
      </c>
      <c r="G28" s="17">
        <f>IF(ISERROR(_xll.qlSwapRateHelperSpread($D28)),IF(ISERROR(_xll.qlFuturesRateHelperConvexityAdjustment($D28)),"--",_xll.qlFuturesRateHelperConvexityAdjustment($D28)),_xll.qlSwapRateHelperSpread($D28))</f>
        <v>0</v>
      </c>
      <c r="H28" s="16">
        <f>_xll.qlRateHelperEarliestDate($D28)</f>
        <v>42060</v>
      </c>
      <c r="I28" s="15">
        <f>_xll.qlRateHelperLatestDate($D28)</f>
        <v>45713</v>
      </c>
      <c r="J28" s="5">
        <v>7.2994850885665635E-3</v>
      </c>
      <c r="L28" s="61"/>
      <c r="M28" s="63"/>
      <c r="N28" s="194"/>
      <c r="O28" s="63"/>
      <c r="P28" s="63"/>
      <c r="Q28" s="63"/>
      <c r="R28" s="63"/>
      <c r="S28" s="63"/>
      <c r="T28" s="63"/>
      <c r="U28" s="63"/>
      <c r="V28" s="63"/>
      <c r="W28" s="5"/>
    </row>
    <row r="29" spans="4:23" x14ac:dyDescent="0.2">
      <c r="D29" s="18" t="str">
        <v>obj_005fa</v>
      </c>
      <c r="E29" s="18" t="str">
        <f>_xll.qlRateHelperQuoteName(D29)</f>
        <v>EURAB6E11Y_Quote</v>
      </c>
      <c r="F29" s="17">
        <f>_xll.qlRateHelperRate($D29)</f>
        <v>7.9299999999999995E-3</v>
      </c>
      <c r="G29" s="17">
        <f>IF(ISERROR(_xll.qlSwapRateHelperSpread($D29)),IF(ISERROR(_xll.qlFuturesRateHelperConvexityAdjustment($D29)),"--",_xll.qlFuturesRateHelperConvexityAdjustment($D29)),_xll.qlSwapRateHelperSpread($D29))</f>
        <v>0</v>
      </c>
      <c r="H29" s="16">
        <f>_xll.qlRateHelperEarliestDate($D29)</f>
        <v>42060</v>
      </c>
      <c r="I29" s="15">
        <f>_xll.qlRateHelperLatestDate($D29)</f>
        <v>46078</v>
      </c>
      <c r="J29" s="5">
        <v>8.0224946022449568E-3</v>
      </c>
      <c r="L29" s="61"/>
      <c r="M29" s="63"/>
      <c r="N29" s="194"/>
      <c r="O29" s="63"/>
      <c r="P29" s="63"/>
      <c r="Q29" s="63"/>
      <c r="R29" s="63"/>
      <c r="S29" s="63"/>
      <c r="T29" s="63"/>
      <c r="U29" s="63"/>
      <c r="V29" s="63"/>
      <c r="W29" s="5"/>
    </row>
    <row r="30" spans="4:23" x14ac:dyDescent="0.2">
      <c r="D30" s="18" t="str">
        <v>obj_0062a</v>
      </c>
      <c r="E30" s="18" t="str">
        <f>_xll.qlRateHelperQuoteName(D30)</f>
        <v>EURAB6E12Y_Quote</v>
      </c>
      <c r="F30" s="17">
        <f>_xll.qlRateHelperRate($D30)</f>
        <v>8.5500000000000003E-3</v>
      </c>
      <c r="G30" s="17">
        <f>IF(ISERROR(_xll.qlSwapRateHelperSpread($D30)),IF(ISERROR(_xll.qlFuturesRateHelperConvexityAdjustment($D30)),"--",_xll.qlFuturesRateHelperConvexityAdjustment($D30)),_xll.qlSwapRateHelperSpread($D30))</f>
        <v>0</v>
      </c>
      <c r="H30" s="16">
        <f>_xll.qlRateHelperEarliestDate($D30)</f>
        <v>42060</v>
      </c>
      <c r="I30" s="15">
        <f>_xll.qlRateHelperLatestDate($D30)</f>
        <v>46443</v>
      </c>
      <c r="J30" s="5">
        <v>8.6663862812587887E-3</v>
      </c>
      <c r="L30" s="61"/>
      <c r="M30" s="63"/>
      <c r="N30" s="194"/>
      <c r="O30" s="63"/>
      <c r="P30" s="63"/>
      <c r="Q30" s="63"/>
      <c r="R30" s="63"/>
      <c r="S30" s="63"/>
      <c r="T30" s="63"/>
      <c r="U30" s="63"/>
      <c r="V30" s="63"/>
      <c r="W30" s="5"/>
    </row>
    <row r="31" spans="4:23" x14ac:dyDescent="0.2">
      <c r="D31" s="18" t="str">
        <v>obj_00625</v>
      </c>
      <c r="E31" s="18" t="str">
        <f>_xll.qlRateHelperQuoteName(D31)</f>
        <v>EURAB6E13Y_Quote</v>
      </c>
      <c r="F31" s="17">
        <f>_xll.qlRateHelperRate($D31)</f>
        <v>9.1000000000000004E-3</v>
      </c>
      <c r="G31" s="17">
        <f>IF(ISERROR(_xll.qlSwapRateHelperSpread($D31)),IF(ISERROR(_xll.qlFuturesRateHelperConvexityAdjustment($D31)),"--",_xll.qlFuturesRateHelperConvexityAdjustment($D31)),_xll.qlSwapRateHelperSpread($D31))</f>
        <v>0</v>
      </c>
      <c r="H31" s="16">
        <f>_xll.qlRateHelperEarliestDate($D31)</f>
        <v>42060</v>
      </c>
      <c r="I31" s="15">
        <f>_xll.qlRateHelperLatestDate($D31)</f>
        <v>46808</v>
      </c>
      <c r="J31" s="5">
        <v>9.2405804176646459E-3</v>
      </c>
      <c r="L31" s="61"/>
      <c r="M31" s="63"/>
      <c r="N31" s="194"/>
      <c r="O31" s="63"/>
      <c r="P31" s="63"/>
      <c r="Q31" s="63"/>
      <c r="R31" s="63"/>
      <c r="S31" s="63"/>
      <c r="T31" s="63"/>
      <c r="U31" s="63"/>
      <c r="V31" s="63"/>
      <c r="W31" s="5"/>
    </row>
    <row r="32" spans="4:23" x14ac:dyDescent="0.2">
      <c r="D32" s="18" t="str">
        <v>obj_0062e</v>
      </c>
      <c r="E32" s="18" t="str">
        <f>_xll.qlRateHelperQuoteName(D32)</f>
        <v>EURAB6E14Y_Quote</v>
      </c>
      <c r="F32" s="17">
        <f>_xll.qlRateHelperRate($D32)</f>
        <v>9.5700000000000004E-3</v>
      </c>
      <c r="G32" s="17">
        <f>IF(ISERROR(_xll.qlSwapRateHelperSpread($D32)),IF(ISERROR(_xll.qlFuturesRateHelperConvexityAdjustment($D32)),"--",_xll.qlFuturesRateHelperConvexityAdjustment($D32)),_xll.qlSwapRateHelperSpread($D32))</f>
        <v>0</v>
      </c>
      <c r="H32" s="16">
        <f>_xll.qlRateHelperEarliestDate($D32)</f>
        <v>42060</v>
      </c>
      <c r="I32" s="15">
        <f>_xll.qlRateHelperLatestDate($D32)</f>
        <v>47175</v>
      </c>
      <c r="J32" s="5">
        <v>9.7312163578957625E-3</v>
      </c>
      <c r="L32" s="61"/>
      <c r="M32" s="63"/>
      <c r="N32" s="194"/>
      <c r="O32" s="63"/>
      <c r="P32" s="63"/>
      <c r="Q32" s="63"/>
      <c r="R32" s="63"/>
      <c r="S32" s="63"/>
      <c r="T32" s="63"/>
      <c r="U32" s="63"/>
      <c r="V32" s="63"/>
      <c r="W32" s="5"/>
    </row>
    <row r="33" spans="4:23" x14ac:dyDescent="0.2">
      <c r="D33" s="18" t="str">
        <v>obj_00613</v>
      </c>
      <c r="E33" s="18" t="str">
        <f>_xll.qlRateHelperQuoteName(D33)</f>
        <v>EURAB6E15Y_Quote</v>
      </c>
      <c r="F33" s="17">
        <f>_xll.qlRateHelperRate($D33)</f>
        <v>9.9899999999999989E-3</v>
      </c>
      <c r="G33" s="17">
        <f>IF(ISERROR(_xll.qlSwapRateHelperSpread($D33)),IF(ISERROR(_xll.qlFuturesRateHelperConvexityAdjustment($D33)),"--",_xll.qlFuturesRateHelperConvexityAdjustment($D33)),_xll.qlSwapRateHelperSpread($D33))</f>
        <v>0</v>
      </c>
      <c r="H33" s="16">
        <f>_xll.qlRateHelperEarliestDate($D33)</f>
        <v>42060</v>
      </c>
      <c r="I33" s="15">
        <f>_xll.qlRateHelperLatestDate($D33)</f>
        <v>47539</v>
      </c>
      <c r="J33" s="5">
        <v>1.0173488870288815E-2</v>
      </c>
      <c r="L33" s="61"/>
      <c r="M33" s="63"/>
      <c r="N33" s="194"/>
      <c r="O33" s="63"/>
      <c r="P33" s="63"/>
      <c r="Q33" s="63"/>
      <c r="R33" s="63"/>
      <c r="S33" s="63"/>
      <c r="T33" s="63"/>
      <c r="U33" s="63"/>
      <c r="V33" s="63"/>
      <c r="W33" s="5"/>
    </row>
    <row r="34" spans="4:23" x14ac:dyDescent="0.2">
      <c r="D34" s="18" t="str">
        <v>obj_005fc</v>
      </c>
      <c r="E34" s="18" t="str">
        <f>_xll.qlRateHelperQuoteName(D34)</f>
        <v>EURAB6E16Y_Quote</v>
      </c>
      <c r="F34" s="17">
        <f>_xll.qlRateHelperRate($D34)</f>
        <v>1.0369999999999999E-2</v>
      </c>
      <c r="G34" s="17">
        <f>IF(ISERROR(_xll.qlSwapRateHelperSpread($D34)),IF(ISERROR(_xll.qlFuturesRateHelperConvexityAdjustment($D34)),"--",_xll.qlFuturesRateHelperConvexityAdjustment($D34)),_xll.qlSwapRateHelperSpread($D34))</f>
        <v>0</v>
      </c>
      <c r="H34" s="16">
        <f>_xll.qlRateHelperEarliestDate($D34)</f>
        <v>42060</v>
      </c>
      <c r="I34" s="15">
        <f>_xll.qlRateHelperLatestDate($D34)</f>
        <v>47904</v>
      </c>
      <c r="J34" s="5">
        <v>1.05755171934762E-2</v>
      </c>
      <c r="L34" s="61"/>
      <c r="M34" s="63"/>
      <c r="N34" s="194"/>
      <c r="O34" s="63"/>
      <c r="P34" s="63"/>
      <c r="Q34" s="63"/>
      <c r="R34" s="63"/>
      <c r="S34" s="63"/>
      <c r="T34" s="63"/>
      <c r="U34" s="63"/>
      <c r="V34" s="63"/>
      <c r="W34" s="5"/>
    </row>
    <row r="35" spans="4:23" x14ac:dyDescent="0.2">
      <c r="D35" s="18" t="str">
        <v>obj_00629</v>
      </c>
      <c r="E35" s="18" t="str">
        <f>_xll.qlRateHelperQuoteName(D35)</f>
        <v>EURAB6E17Y_Quote</v>
      </c>
      <c r="F35" s="17">
        <f>_xll.qlRateHelperRate($D35)</f>
        <v>1.072E-2</v>
      </c>
      <c r="G35" s="17">
        <f>IF(ISERROR(_xll.qlSwapRateHelperSpread($D35)),IF(ISERROR(_xll.qlFuturesRateHelperConvexityAdjustment($D35)),"--",_xll.qlFuturesRateHelperConvexityAdjustment($D35)),_xll.qlSwapRateHelperSpread($D35))</f>
        <v>0</v>
      </c>
      <c r="H35" s="16">
        <f>_xll.qlRateHelperEarliestDate($D35)</f>
        <v>42060</v>
      </c>
      <c r="I35" s="15">
        <f>_xll.qlRateHelperLatestDate($D35)</f>
        <v>48269</v>
      </c>
      <c r="J35" s="5">
        <v>1.0947770294584012E-2</v>
      </c>
      <c r="L35" s="61"/>
      <c r="M35" s="63"/>
      <c r="N35" s="194"/>
      <c r="O35" s="63"/>
      <c r="P35" s="63"/>
      <c r="Q35" s="63"/>
      <c r="R35" s="63"/>
      <c r="S35" s="63"/>
      <c r="T35" s="63"/>
      <c r="U35" s="63"/>
      <c r="V35" s="63"/>
      <c r="W35" s="5"/>
    </row>
    <row r="36" spans="4:23" x14ac:dyDescent="0.2">
      <c r="D36" s="18" t="str">
        <v>obj_00616</v>
      </c>
      <c r="E36" s="18" t="str">
        <f>_xll.qlRateHelperQuoteName(D36)</f>
        <v>EURAB6E18Y_Quote</v>
      </c>
      <c r="F36" s="17">
        <f>_xll.qlRateHelperRate($D36)</f>
        <v>1.1019999999999999E-2</v>
      </c>
      <c r="G36" s="17">
        <f>IF(ISERROR(_xll.qlSwapRateHelperSpread($D36)),IF(ISERROR(_xll.qlFuturesRateHelperConvexityAdjustment($D36)),"--",_xll.qlFuturesRateHelperConvexityAdjustment($D36)),_xll.qlSwapRateHelperSpread($D36))</f>
        <v>0</v>
      </c>
      <c r="H36" s="16">
        <f>_xll.qlRateHelperEarliestDate($D36)</f>
        <v>42060</v>
      </c>
      <c r="I36" s="15">
        <f>_xll.qlRateHelperLatestDate($D36)</f>
        <v>48635</v>
      </c>
      <c r="J36" s="5">
        <v>1.1265616938842055E-2</v>
      </c>
      <c r="L36" s="61"/>
      <c r="M36" s="63"/>
      <c r="N36" s="194"/>
      <c r="O36" s="63"/>
      <c r="P36" s="63"/>
      <c r="Q36" s="63"/>
      <c r="R36" s="63"/>
      <c r="S36" s="63"/>
      <c r="T36" s="63"/>
      <c r="U36" s="63"/>
      <c r="V36" s="63"/>
      <c r="W36" s="5"/>
    </row>
    <row r="37" spans="4:23" x14ac:dyDescent="0.2">
      <c r="D37" s="18" t="str">
        <v>obj_00618</v>
      </c>
      <c r="E37" s="18" t="str">
        <f>_xll.qlRateHelperQuoteName(D37)</f>
        <v>EURAB6E19Y_Quote</v>
      </c>
      <c r="F37" s="17">
        <f>_xll.qlRateHelperRate($D37)</f>
        <v>1.1299999999999999E-2</v>
      </c>
      <c r="G37" s="17">
        <f>IF(ISERROR(_xll.qlSwapRateHelperSpread($D37)),IF(ISERROR(_xll.qlFuturesRateHelperConvexityAdjustment($D37)),"--",_xll.qlFuturesRateHelperConvexityAdjustment($D37)),_xll.qlSwapRateHelperSpread($D37))</f>
        <v>0</v>
      </c>
      <c r="H37" s="16">
        <f>_xll.qlRateHelperEarliestDate($D37)</f>
        <v>42060</v>
      </c>
      <c r="I37" s="15">
        <f>_xll.qlRateHelperLatestDate($D37)</f>
        <v>49002</v>
      </c>
      <c r="J37" s="5">
        <v>1.1565481156296308E-2</v>
      </c>
      <c r="L37" s="61"/>
      <c r="M37" s="63"/>
      <c r="N37" s="194"/>
      <c r="O37" s="63"/>
      <c r="P37" s="63"/>
      <c r="Q37" s="63"/>
      <c r="R37" s="63"/>
      <c r="S37" s="63"/>
      <c r="T37" s="63"/>
      <c r="U37" s="63"/>
      <c r="V37" s="63"/>
      <c r="W37" s="5"/>
    </row>
    <row r="38" spans="4:23" x14ac:dyDescent="0.2">
      <c r="D38" s="18" t="str">
        <v>obj_00614</v>
      </c>
      <c r="E38" s="18" t="str">
        <f>_xll.qlRateHelperQuoteName(D38)</f>
        <v>EURAB6E20Y_Quote</v>
      </c>
      <c r="F38" s="17">
        <f>_xll.qlRateHelperRate($D38)</f>
        <v>1.153E-2</v>
      </c>
      <c r="G38" s="17">
        <f>IF(ISERROR(_xll.qlSwapRateHelperSpread($D38)),IF(ISERROR(_xll.qlFuturesRateHelperConvexityAdjustment($D38)),"--",_xll.qlFuturesRateHelperConvexityAdjustment($D38)),_xll.qlSwapRateHelperSpread($D38))</f>
        <v>0</v>
      </c>
      <c r="H38" s="16">
        <f>_xll.qlRateHelperEarliestDate($D38)</f>
        <v>42060</v>
      </c>
      <c r="I38" s="15">
        <f>_xll.qlRateHelperLatestDate($D38)</f>
        <v>49366</v>
      </c>
      <c r="J38" s="5">
        <v>1.1811174725822968E-2</v>
      </c>
      <c r="L38" s="61"/>
      <c r="M38" s="63"/>
      <c r="N38" s="194"/>
      <c r="O38" s="63"/>
      <c r="P38" s="63"/>
      <c r="Q38" s="63"/>
      <c r="R38" s="63"/>
      <c r="S38" s="63"/>
      <c r="T38" s="63"/>
      <c r="U38" s="63"/>
      <c r="V38" s="63"/>
      <c r="W38" s="5"/>
    </row>
    <row r="39" spans="4:23" x14ac:dyDescent="0.2">
      <c r="D39" s="18" t="str">
        <v>obj_0060d</v>
      </c>
      <c r="E39" s="18" t="str">
        <f>_xll.qlRateHelperQuoteName(D39)</f>
        <v>EURAB6E21Y_Quote</v>
      </c>
      <c r="F39" s="17">
        <f>_xll.qlRateHelperRate($D39)</f>
        <v>1.1730000000000001E-2</v>
      </c>
      <c r="G39" s="17">
        <f>IF(ISERROR(_xll.qlSwapRateHelperSpread($D39)),IF(ISERROR(_xll.qlFuturesRateHelperConvexityAdjustment($D39)),"--",_xll.qlFuturesRateHelperConvexityAdjustment($D39)),_xll.qlSwapRateHelperSpread($D39))</f>
        <v>0</v>
      </c>
      <c r="H39" s="16">
        <f>_xll.qlRateHelperEarliestDate($D39)</f>
        <v>42060</v>
      </c>
      <c r="I39" s="15">
        <f>_xll.qlRateHelperLatestDate($D39)</f>
        <v>49730</v>
      </c>
      <c r="J39" s="5">
        <v>1.2024694255923365E-2</v>
      </c>
      <c r="L39" s="61"/>
      <c r="M39" s="63"/>
      <c r="N39" s="194"/>
      <c r="O39" s="63"/>
      <c r="P39" s="63"/>
      <c r="Q39" s="63"/>
      <c r="R39" s="63"/>
      <c r="S39" s="63"/>
      <c r="T39" s="63"/>
      <c r="U39" s="63"/>
      <c r="V39" s="63"/>
      <c r="W39" s="5"/>
    </row>
    <row r="40" spans="4:23" x14ac:dyDescent="0.2">
      <c r="D40" s="18" t="str">
        <v>obj_005fd</v>
      </c>
      <c r="E40" s="18" t="str">
        <f>_xll.qlRateHelperQuoteName(D40)</f>
        <v>EURAB6E22Y_Quote</v>
      </c>
      <c r="F40" s="17">
        <f>_xll.qlRateHelperRate($D40)</f>
        <v>1.1899999999999999E-2</v>
      </c>
      <c r="G40" s="17">
        <f>IF(ISERROR(_xll.qlSwapRateHelperSpread($D40)),IF(ISERROR(_xll.qlFuturesRateHelperConvexityAdjustment($D40)),"--",_xll.qlFuturesRateHelperConvexityAdjustment($D40)),_xll.qlSwapRateHelperSpread($D40))</f>
        <v>0</v>
      </c>
      <c r="H40" s="16">
        <f>_xll.qlRateHelperEarliestDate($D40)</f>
        <v>42060</v>
      </c>
      <c r="I40" s="15">
        <f>_xll.qlRateHelperLatestDate($D40)</f>
        <v>50096</v>
      </c>
      <c r="J40" s="5">
        <v>1.2203943393570085E-2</v>
      </c>
      <c r="L40" s="61"/>
      <c r="M40" s="63"/>
      <c r="N40" s="194"/>
      <c r="O40" s="63"/>
      <c r="P40" s="63"/>
      <c r="Q40" s="63"/>
      <c r="R40" s="63"/>
      <c r="S40" s="63"/>
      <c r="T40" s="63"/>
      <c r="U40" s="63"/>
      <c r="V40" s="63"/>
      <c r="W40" s="5"/>
    </row>
    <row r="41" spans="4:23" x14ac:dyDescent="0.2">
      <c r="D41" s="18" t="str">
        <v>obj_005f4</v>
      </c>
      <c r="E41" s="18" t="str">
        <f>_xll.qlRateHelperQuoteName(D41)</f>
        <v>EURAB6E23Y_Quote</v>
      </c>
      <c r="F41" s="17">
        <f>_xll.qlRateHelperRate($D41)</f>
        <v>1.205E-2</v>
      </c>
      <c r="G41" s="17">
        <f>IF(ISERROR(_xll.qlSwapRateHelperSpread($D41)),IF(ISERROR(_xll.qlFuturesRateHelperConvexityAdjustment($D41)),"--",_xll.qlFuturesRateHelperConvexityAdjustment($D41)),_xll.qlSwapRateHelperSpread($D41))</f>
        <v>0</v>
      </c>
      <c r="H41" s="16">
        <f>_xll.qlRateHelperEarliestDate($D41)</f>
        <v>42060</v>
      </c>
      <c r="I41" s="15">
        <f>_xll.qlRateHelperLatestDate($D41)</f>
        <v>50461</v>
      </c>
      <c r="J41" s="5">
        <v>1.2363240362118512E-2</v>
      </c>
      <c r="L41" s="61"/>
      <c r="M41" s="63"/>
      <c r="N41" s="194"/>
      <c r="O41" s="63"/>
      <c r="P41" s="63"/>
      <c r="Q41" s="63"/>
      <c r="R41" s="63"/>
      <c r="S41" s="63"/>
      <c r="T41" s="63"/>
      <c r="U41" s="63"/>
      <c r="V41" s="63"/>
      <c r="W41" s="5"/>
    </row>
    <row r="42" spans="4:23" x14ac:dyDescent="0.2">
      <c r="D42" s="18" t="str">
        <v>obj_00622</v>
      </c>
      <c r="E42" s="18" t="str">
        <f>_xll.qlRateHelperQuoteName(D42)</f>
        <v>EURAB6E24Y_Quote</v>
      </c>
      <c r="F42" s="17">
        <f>_xll.qlRateHelperRate($D42)</f>
        <v>1.218E-2</v>
      </c>
      <c r="G42" s="17">
        <f>IF(ISERROR(_xll.qlSwapRateHelperSpread($D42)),IF(ISERROR(_xll.qlFuturesRateHelperConvexityAdjustment($D42)),"--",_xll.qlFuturesRateHelperConvexityAdjustment($D42)),_xll.qlSwapRateHelperSpread($D42))</f>
        <v>0</v>
      </c>
      <c r="H42" s="16">
        <f>_xll.qlRateHelperEarliestDate($D42)</f>
        <v>42060</v>
      </c>
      <c r="I42" s="15">
        <f>_xll.qlRateHelperLatestDate($D42)</f>
        <v>50826</v>
      </c>
      <c r="J42" s="5">
        <v>1.2500656538998374E-2</v>
      </c>
      <c r="L42" s="61"/>
      <c r="M42" s="63"/>
      <c r="N42" s="194"/>
      <c r="O42" s="63"/>
      <c r="P42" s="63"/>
      <c r="Q42" s="63"/>
      <c r="R42" s="63"/>
      <c r="S42" s="63"/>
      <c r="T42" s="63"/>
      <c r="U42" s="63"/>
      <c r="V42" s="63"/>
      <c r="W42" s="63"/>
    </row>
    <row r="43" spans="4:23" x14ac:dyDescent="0.2">
      <c r="D43" s="18" t="str">
        <v>obj_00610</v>
      </c>
      <c r="E43" s="18" t="str">
        <f>_xll.qlRateHelperQuoteName(D43)</f>
        <v>EURAB6E25Y_Quote</v>
      </c>
      <c r="F43" s="17">
        <f>_xll.qlRateHelperRate($D43)</f>
        <v>1.23E-2</v>
      </c>
      <c r="G43" s="17">
        <f>IF(ISERROR(_xll.qlSwapRateHelperSpread($D43)),IF(ISERROR(_xll.qlFuturesRateHelperConvexityAdjustment($D43)),"--",_xll.qlFuturesRateHelperConvexityAdjustment($D43)),_xll.qlSwapRateHelperSpread($D43))</f>
        <v>0</v>
      </c>
      <c r="H43" s="16">
        <f>_xll.qlRateHelperEarliestDate($D43)</f>
        <v>42060</v>
      </c>
      <c r="I43" s="15">
        <f>_xll.qlRateHelperLatestDate($D43)</f>
        <v>51193</v>
      </c>
      <c r="J43" s="5">
        <v>1.2627691117531715E-2</v>
      </c>
      <c r="L43" s="61"/>
      <c r="M43" s="63"/>
      <c r="N43" s="194"/>
      <c r="O43" s="63"/>
      <c r="P43" s="63"/>
      <c r="Q43" s="63"/>
      <c r="R43" s="63"/>
      <c r="S43" s="63"/>
      <c r="T43" s="63"/>
      <c r="U43" s="63"/>
      <c r="V43" s="63"/>
      <c r="W43" s="63"/>
    </row>
    <row r="44" spans="4:23" x14ac:dyDescent="0.2">
      <c r="D44" s="18" t="str">
        <v>obj_00617</v>
      </c>
      <c r="E44" s="18" t="str">
        <f>_xll.qlRateHelperQuoteName(D44)</f>
        <v>EURAB6E26Y_Quote</v>
      </c>
      <c r="F44" s="17">
        <f>_xll.qlRateHelperRate($D44)</f>
        <v>1.2410000000000001E-2</v>
      </c>
      <c r="G44" s="17">
        <f>IF(ISERROR(_xll.qlSwapRateHelperSpread($D44)),IF(ISERROR(_xll.qlFuturesRateHelperConvexityAdjustment($D44)),"--",_xll.qlFuturesRateHelperConvexityAdjustment($D44)),_xll.qlSwapRateHelperSpread($D44))</f>
        <v>0</v>
      </c>
      <c r="H44" s="16">
        <f>_xll.qlRateHelperEarliestDate($D44)</f>
        <v>42060</v>
      </c>
      <c r="I44" s="15">
        <f>_xll.qlRateHelperLatestDate($D44)</f>
        <v>51557</v>
      </c>
      <c r="J44" s="5">
        <v>1.2743017657326472E-2</v>
      </c>
      <c r="L44" s="61"/>
      <c r="M44" s="63"/>
      <c r="N44" s="194"/>
      <c r="O44" s="63"/>
      <c r="P44" s="63"/>
      <c r="Q44" s="63"/>
      <c r="R44" s="63"/>
      <c r="S44" s="63"/>
      <c r="T44" s="63"/>
      <c r="U44" s="63"/>
      <c r="V44" s="63"/>
      <c r="W44" s="63"/>
    </row>
    <row r="45" spans="4:23" x14ac:dyDescent="0.2">
      <c r="D45" s="18" t="str">
        <v>obj_00636</v>
      </c>
      <c r="E45" s="18" t="str">
        <f>_xll.qlRateHelperQuoteName(D45)</f>
        <v>EURAB6E27Y_Quote</v>
      </c>
      <c r="F45" s="17">
        <f>_xll.qlRateHelperRate($D45)</f>
        <v>1.2509999999999999E-2</v>
      </c>
      <c r="G45" s="17">
        <f>IF(ISERROR(_xll.qlSwapRateHelperSpread($D45)),IF(ISERROR(_xll.qlFuturesRateHelperConvexityAdjustment($D45)),"--",_xll.qlFuturesRateHelperConvexityAdjustment($D45)),_xll.qlSwapRateHelperSpread($D45))</f>
        <v>0</v>
      </c>
      <c r="H45" s="16">
        <f>_xll.qlRateHelperEarliestDate($D45)</f>
        <v>42060</v>
      </c>
      <c r="I45" s="15">
        <f>_xll.qlRateHelperLatestDate($D45)</f>
        <v>51922</v>
      </c>
      <c r="J45" s="5">
        <v>1.2848942413920745E-2</v>
      </c>
      <c r="L45" s="61"/>
      <c r="M45" s="63"/>
      <c r="N45" s="194"/>
      <c r="O45" s="63"/>
      <c r="P45" s="63"/>
      <c r="Q45" s="63"/>
      <c r="R45" s="63"/>
      <c r="S45" s="63"/>
      <c r="T45" s="63"/>
      <c r="U45" s="63"/>
      <c r="V45" s="63"/>
      <c r="W45" s="63"/>
    </row>
    <row r="46" spans="4:23" x14ac:dyDescent="0.2">
      <c r="D46" s="18" t="str">
        <v>obj_005f7</v>
      </c>
      <c r="E46" s="18" t="str">
        <f>_xll.qlRateHelperQuoteName(D46)</f>
        <v>EURAB6E28Y_Quote</v>
      </c>
      <c r="F46" s="17">
        <f>_xll.qlRateHelperRate($D46)</f>
        <v>1.26E-2</v>
      </c>
      <c r="G46" s="17">
        <f>IF(ISERROR(_xll.qlSwapRateHelperSpread($D46)),IF(ISERROR(_xll.qlFuturesRateHelperConvexityAdjustment($D46)),"--",_xll.qlFuturesRateHelperConvexityAdjustment($D46)),_xll.qlSwapRateHelperSpread($D46))</f>
        <v>0</v>
      </c>
      <c r="H46" s="16">
        <f>_xll.qlRateHelperEarliestDate($D46)</f>
        <v>42060</v>
      </c>
      <c r="I46" s="15">
        <f>_xll.qlRateHelperLatestDate($D46)</f>
        <v>52287</v>
      </c>
      <c r="J46" s="5">
        <v>1.2943966118771244E-2</v>
      </c>
      <c r="L46" s="61"/>
      <c r="M46" s="63"/>
      <c r="N46" s="194"/>
      <c r="O46" s="63"/>
      <c r="P46" s="63"/>
      <c r="Q46" s="63"/>
      <c r="R46" s="63"/>
      <c r="S46" s="63"/>
      <c r="T46" s="63"/>
      <c r="U46" s="63"/>
      <c r="V46" s="63"/>
      <c r="W46" s="63"/>
    </row>
    <row r="47" spans="4:23" x14ac:dyDescent="0.2">
      <c r="D47" s="18" t="str">
        <v>obj_0063d</v>
      </c>
      <c r="E47" s="18" t="str">
        <f>_xll.qlRateHelperQuoteName(D47)</f>
        <v>EURAB6E29Y_Quote</v>
      </c>
      <c r="F47" s="17">
        <f>_xll.qlRateHelperRate($D47)</f>
        <v>1.268E-2</v>
      </c>
      <c r="G47" s="17">
        <f>IF(ISERROR(_xll.qlSwapRateHelperSpread($D47)),IF(ISERROR(_xll.qlFuturesRateHelperConvexityAdjustment($D47)),"--",_xll.qlFuturesRateHelperConvexityAdjustment($D47)),_xll.qlSwapRateHelperSpread($D47))</f>
        <v>0</v>
      </c>
      <c r="H47" s="16">
        <f>_xll.qlRateHelperEarliestDate($D47)</f>
        <v>42060</v>
      </c>
      <c r="I47" s="15">
        <f>_xll.qlRateHelperLatestDate($D47)</f>
        <v>52652</v>
      </c>
      <c r="J47" s="5">
        <v>1.302789726170845E-2</v>
      </c>
      <c r="L47" s="61"/>
      <c r="M47" s="63"/>
      <c r="N47" s="194"/>
      <c r="O47" s="63"/>
      <c r="P47" s="63"/>
      <c r="Q47" s="63"/>
      <c r="R47" s="63"/>
      <c r="S47" s="63"/>
      <c r="T47" s="63"/>
      <c r="U47" s="63"/>
      <c r="V47" s="63"/>
      <c r="W47" s="63"/>
    </row>
    <row r="48" spans="4:23" x14ac:dyDescent="0.2">
      <c r="D48" s="18" t="str">
        <v>obj_00641</v>
      </c>
      <c r="E48" s="18" t="str">
        <f>_xll.qlRateHelperQuoteName(D48)</f>
        <v>EURAB6E30Y_Quote</v>
      </c>
      <c r="F48" s="17">
        <f>_xll.qlRateHelperRate($D48)</f>
        <v>1.2760000000000001E-2</v>
      </c>
      <c r="G48" s="17">
        <f>IF(ISERROR(_xll.qlSwapRateHelperSpread($D48)),IF(ISERROR(_xll.qlFuturesRateHelperConvexityAdjustment($D48)),"--",_xll.qlFuturesRateHelperConvexityAdjustment($D48)),_xll.qlSwapRateHelperSpread($D48))</f>
        <v>0</v>
      </c>
      <c r="H48" s="16">
        <f>_xll.qlRateHelperEarliestDate($D48)</f>
        <v>42060</v>
      </c>
      <c r="I48" s="15">
        <f>_xll.qlRateHelperLatestDate($D48)</f>
        <v>53020</v>
      </c>
      <c r="J48" s="5">
        <v>1.3111719563976556E-2</v>
      </c>
      <c r="L48" s="61"/>
      <c r="M48" s="63"/>
      <c r="N48" s="194"/>
      <c r="O48" s="63"/>
      <c r="P48" s="63"/>
      <c r="Q48" s="63"/>
      <c r="R48" s="63"/>
      <c r="S48" s="63"/>
      <c r="T48" s="63"/>
      <c r="U48" s="63"/>
      <c r="V48" s="63"/>
      <c r="W48" s="63"/>
    </row>
    <row r="49" spans="4:23" x14ac:dyDescent="0.2">
      <c r="D49" s="18" t="str">
        <v>obj_005f3</v>
      </c>
      <c r="E49" s="18" t="str">
        <f>_xll.qlRateHelperQuoteName(D49)</f>
        <v>EURAB6E35Y_Quote</v>
      </c>
      <c r="F49" s="17">
        <f>_xll.qlRateHelperRate($D49)</f>
        <v>1.3010000000000001E-2</v>
      </c>
      <c r="G49" s="17">
        <f>IF(ISERROR(_xll.qlSwapRateHelperSpread($D49)),IF(ISERROR(_xll.qlFuturesRateHelperConvexityAdjustment($D49)),"--",_xll.qlFuturesRateHelperConvexityAdjustment($D49)),_xll.qlSwapRateHelperSpread($D49))</f>
        <v>0</v>
      </c>
      <c r="H49" s="16">
        <f>_xll.qlRateHelperEarliestDate($D49)</f>
        <v>42060</v>
      </c>
      <c r="I49" s="15">
        <f>_xll.qlRateHelperLatestDate($D49)</f>
        <v>54844</v>
      </c>
      <c r="J49" s="5">
        <v>1.3362816451721571E-2</v>
      </c>
      <c r="L49" s="61"/>
      <c r="M49" s="63"/>
      <c r="N49" s="194"/>
      <c r="O49" s="63"/>
      <c r="P49" s="63"/>
      <c r="Q49" s="63"/>
      <c r="R49" s="63"/>
      <c r="S49" s="63"/>
      <c r="T49" s="63"/>
      <c r="U49" s="63"/>
      <c r="V49" s="63"/>
      <c r="W49" s="63"/>
    </row>
    <row r="50" spans="4:23" x14ac:dyDescent="0.2">
      <c r="D50" s="18" t="str">
        <v>obj_00621</v>
      </c>
      <c r="E50" s="18" t="str">
        <f>_xll.qlRateHelperQuoteName(D50)</f>
        <v>EURAB6E40Y_Quote</v>
      </c>
      <c r="F50" s="17">
        <f>_xll.qlRateHelperRate($D50)</f>
        <v>1.3119999999999998E-2</v>
      </c>
      <c r="G50" s="17">
        <f>IF(ISERROR(_xll.qlSwapRateHelperSpread($D50)),IF(ISERROR(_xll.qlFuturesRateHelperConvexityAdjustment($D50)),"--",_xll.qlFuturesRateHelperConvexityAdjustment($D50)),_xll.qlSwapRateHelperSpread($D50))</f>
        <v>0</v>
      </c>
      <c r="H50" s="16">
        <f>_xll.qlRateHelperEarliestDate($D50)</f>
        <v>42060</v>
      </c>
      <c r="I50" s="15">
        <f>_xll.qlRateHelperLatestDate($D50)</f>
        <v>56670</v>
      </c>
      <c r="J50" s="5">
        <v>1.3450735814563609E-2</v>
      </c>
      <c r="L50" s="61"/>
      <c r="M50" s="63"/>
      <c r="N50" s="194"/>
      <c r="O50" s="63"/>
      <c r="P50" s="63"/>
      <c r="Q50" s="63"/>
      <c r="R50" s="63"/>
      <c r="S50" s="63"/>
      <c r="T50" s="63"/>
      <c r="U50" s="63"/>
      <c r="V50" s="63"/>
      <c r="W50" s="63"/>
    </row>
    <row r="51" spans="4:23" x14ac:dyDescent="0.2">
      <c r="D51" s="18" t="str">
        <v>obj_005fb</v>
      </c>
      <c r="E51" s="18" t="str">
        <f>_xll.qlRateHelperQuoteName(D51)</f>
        <v>EURAB6E50Y_Quote</v>
      </c>
      <c r="F51" s="17">
        <f>_xll.qlRateHelperRate($D51)</f>
        <v>1.286E-2</v>
      </c>
      <c r="G51" s="17">
        <f>IF(ISERROR(_xll.qlSwapRateHelperSpread($D51)),IF(ISERROR(_xll.qlFuturesRateHelperConvexityAdjustment($D51)),"--",_xll.qlFuturesRateHelperConvexityAdjustment($D51)),_xll.qlSwapRateHelperSpread($D51))</f>
        <v>0</v>
      </c>
      <c r="H51" s="16">
        <f>_xll.qlRateHelperEarliestDate($D51)</f>
        <v>42060</v>
      </c>
      <c r="I51" s="15">
        <f>_xll.qlRateHelperLatestDate($D51)</f>
        <v>60323</v>
      </c>
      <c r="J51" s="5">
        <v>1.3015455902829556E-2</v>
      </c>
      <c r="L51" s="61"/>
      <c r="M51" s="63"/>
      <c r="N51" s="194"/>
      <c r="O51" s="63"/>
      <c r="P51" s="63"/>
      <c r="Q51" s="63"/>
      <c r="R51" s="63"/>
      <c r="S51" s="63"/>
      <c r="T51" s="63"/>
      <c r="U51" s="63"/>
      <c r="V51" s="63"/>
      <c r="W51" s="63"/>
    </row>
    <row r="52" spans="4:23" x14ac:dyDescent="0.2">
      <c r="D52" s="18" t="str">
        <v>obj_00631</v>
      </c>
      <c r="E52" s="18" t="str">
        <f>_xll.qlRateHelperQuoteName(D52)</f>
        <v>EURAB6E60Y_Quote</v>
      </c>
      <c r="F52" s="17">
        <f>_xll.qlRateHelperRate($D52)</f>
        <v>1.2709999999999999E-2</v>
      </c>
      <c r="G52" s="17">
        <f>IF(ISERROR(_xll.qlSwapRateHelperSpread($D52)),IF(ISERROR(_xll.qlFuturesRateHelperConvexityAdjustment($D52)),"--",_xll.qlFuturesRateHelperConvexityAdjustment($D52)),_xll.qlSwapRateHelperSpread($D52))</f>
        <v>0</v>
      </c>
      <c r="H52" s="16">
        <f>_xll.qlRateHelperEarliestDate($D52)</f>
        <v>42060</v>
      </c>
      <c r="I52" s="15">
        <f>_xll.qlRateHelperLatestDate($D52)</f>
        <v>63975</v>
      </c>
      <c r="J52" s="5">
        <v>1.2761612971503888E-2</v>
      </c>
      <c r="L52" s="61"/>
      <c r="M52" s="63"/>
      <c r="N52" s="194"/>
      <c r="O52" s="63"/>
      <c r="P52" s="63"/>
      <c r="Q52" s="63"/>
      <c r="R52" s="63"/>
      <c r="S52" s="63"/>
      <c r="T52" s="63"/>
      <c r="U52" s="63"/>
      <c r="V52" s="63"/>
      <c r="W52" s="63"/>
    </row>
    <row r="53" spans="4:23" x14ac:dyDescent="0.2">
      <c r="D53" s="18" t="e">
        <v>#N/A</v>
      </c>
      <c r="E53" s="18" t="e">
        <f>_xll.qlRateHelperQuoteName(D53)</f>
        <v>#VALUE!</v>
      </c>
      <c r="F53" s="17" t="e">
        <f>_xll.qlRateHelperRate($D53)</f>
        <v>#VALUE!</v>
      </c>
      <c r="G53" s="17" t="str">
        <f>IF(ISERROR(_xll.qlSwapRateHelperSpread($D53)),IF(ISERROR(_xll.qlFuturesRateHelperConvexityAdjustment($D53)),"--",_xll.qlFuturesRateHelperConvexityAdjustment($D53)),_xll.qlSwapRateHelperSpread($D53))</f>
        <v>--</v>
      </c>
      <c r="H53" s="16" t="e">
        <f>_xll.qlRateHelperEarliestDate($D53)</f>
        <v>#VALUE!</v>
      </c>
      <c r="I53" s="15" t="e">
        <f>_xll.qlRateHelperLatestDate($D53)</f>
        <v>#VALUE!</v>
      </c>
      <c r="J53" s="5" t="e">
        <v>#N/A</v>
      </c>
      <c r="L53" s="154"/>
      <c r="M53" s="63"/>
      <c r="N53" s="194"/>
      <c r="O53" s="63"/>
      <c r="P53" s="63"/>
      <c r="Q53" s="63"/>
      <c r="R53" s="63"/>
      <c r="S53" s="63"/>
      <c r="T53" s="63"/>
      <c r="U53" s="63"/>
      <c r="V53" s="63"/>
      <c r="W53" s="63"/>
    </row>
    <row r="54" spans="4:23" x14ac:dyDescent="0.2">
      <c r="D54" s="18" t="e">
        <v>#N/A</v>
      </c>
      <c r="E54" s="18" t="e">
        <f>_xll.qlRateHelperQuoteName(D54)</f>
        <v>#VALUE!</v>
      </c>
      <c r="F54" s="17" t="e">
        <f>_xll.qlRateHelperRate($D54)</f>
        <v>#VALUE!</v>
      </c>
      <c r="G54" s="17" t="str">
        <f>IF(ISERROR(_xll.qlSwapRateHelperSpread($D54)),IF(ISERROR(_xll.qlFuturesRateHelperConvexityAdjustment($D54)),"--",_xll.qlFuturesRateHelperConvexityAdjustment($D54)),_xll.qlSwapRateHelperSpread($D54))</f>
        <v>--</v>
      </c>
      <c r="H54" s="16" t="e">
        <f>_xll.qlRateHelperEarliestDate($D54)</f>
        <v>#VALUE!</v>
      </c>
      <c r="I54" s="15" t="e">
        <f>_xll.qlRateHelperLatestDate($D54)</f>
        <v>#VALUE!</v>
      </c>
      <c r="J54" s="5" t="e">
        <v>#N/A</v>
      </c>
      <c r="L54" s="154"/>
      <c r="M54" s="63"/>
      <c r="N54" s="194"/>
      <c r="O54" s="63"/>
      <c r="P54" s="63"/>
      <c r="Q54" s="63"/>
      <c r="R54" s="63"/>
      <c r="S54" s="63"/>
      <c r="T54" s="63"/>
      <c r="U54" s="63"/>
      <c r="V54" s="63"/>
      <c r="W54" s="63"/>
    </row>
    <row r="55" spans="4:23" x14ac:dyDescent="0.2">
      <c r="D55" s="18" t="e">
        <v>#N/A</v>
      </c>
      <c r="E55" s="18" t="e">
        <f>_xll.qlRateHelperQuoteName(D55)</f>
        <v>#VALUE!</v>
      </c>
      <c r="F55" s="17" t="e">
        <f>_xll.qlRateHelperRate($D55)</f>
        <v>#VALUE!</v>
      </c>
      <c r="G55" s="17" t="str">
        <f>IF(ISERROR(_xll.qlSwapRateHelperSpread($D55)),IF(ISERROR(_xll.qlFuturesRateHelperConvexityAdjustment($D55)),"--",_xll.qlFuturesRateHelperConvexityAdjustment($D55)),_xll.qlSwapRateHelperSpread($D55))</f>
        <v>--</v>
      </c>
      <c r="H55" s="16" t="e">
        <f>_xll.qlRateHelperEarliestDate($D55)</f>
        <v>#VALUE!</v>
      </c>
      <c r="I55" s="15" t="e">
        <f>_xll.qlRateHelperLatestDate($D55)</f>
        <v>#VALUE!</v>
      </c>
      <c r="J55" s="5" t="e">
        <v>#N/A</v>
      </c>
      <c r="L55" s="63"/>
      <c r="M55" s="63"/>
      <c r="N55" s="194"/>
      <c r="O55" s="63"/>
      <c r="P55" s="63"/>
      <c r="Q55" s="63"/>
      <c r="R55" s="63"/>
      <c r="S55" s="63"/>
      <c r="T55" s="63"/>
      <c r="U55" s="63"/>
      <c r="V55" s="63"/>
      <c r="W55" s="63"/>
    </row>
    <row r="56" spans="4:23" x14ac:dyDescent="0.2">
      <c r="D56" s="18" t="e">
        <v>#N/A</v>
      </c>
      <c r="E56" s="18" t="e">
        <f>_xll.qlRateHelperQuoteName(D56)</f>
        <v>#VALUE!</v>
      </c>
      <c r="F56" s="17" t="e">
        <f>_xll.qlRateHelperRate($D56)</f>
        <v>#VALUE!</v>
      </c>
      <c r="G56" s="17" t="str">
        <f>IF(ISERROR(_xll.qlSwapRateHelperSpread($D56)),IF(ISERROR(_xll.qlFuturesRateHelperConvexityAdjustment($D56)),"--",_xll.qlFuturesRateHelperConvexityAdjustment($D56)),_xll.qlSwapRateHelperSpread($D56))</f>
        <v>--</v>
      </c>
      <c r="H56" s="16" t="e">
        <f>_xll.qlRateHelperEarliestDate($D56)</f>
        <v>#VALUE!</v>
      </c>
      <c r="I56" s="15" t="e">
        <f>_xll.qlRateHelperLatestDate($D56)</f>
        <v>#VALUE!</v>
      </c>
      <c r="J56" s="5" t="e">
        <v>#N/A</v>
      </c>
      <c r="L56" s="63"/>
      <c r="M56" s="63"/>
      <c r="N56" s="194"/>
      <c r="O56" s="63"/>
      <c r="P56" s="63"/>
      <c r="Q56" s="63"/>
      <c r="R56" s="63"/>
      <c r="S56" s="63"/>
      <c r="T56" s="63"/>
      <c r="U56" s="63"/>
      <c r="V56" s="63"/>
      <c r="W56" s="63"/>
    </row>
    <row r="57" spans="4:23" x14ac:dyDescent="0.2">
      <c r="D57" s="18" t="e">
        <v>#N/A</v>
      </c>
      <c r="E57" s="18" t="e">
        <f>_xll.qlRateHelperQuoteName(D57)</f>
        <v>#VALUE!</v>
      </c>
      <c r="F57" s="17" t="e">
        <f>_xll.qlRateHelperRate($D57)</f>
        <v>#VALUE!</v>
      </c>
      <c r="G57" s="17" t="str">
        <f>IF(ISERROR(_xll.qlSwapRateHelperSpread($D57)),IF(ISERROR(_xll.qlFuturesRateHelperConvexityAdjustment($D57)),"--",_xll.qlFuturesRateHelperConvexityAdjustment($D57)),_xll.qlSwapRateHelperSpread($D57))</f>
        <v>--</v>
      </c>
      <c r="H57" s="16" t="e">
        <f>_xll.qlRateHelperEarliestDate($D57)</f>
        <v>#VALUE!</v>
      </c>
      <c r="I57" s="15" t="e">
        <f>_xll.qlRateHelperLatestDate($D57)</f>
        <v>#VALUE!</v>
      </c>
      <c r="J57" s="5" t="e">
        <v>#N/A</v>
      </c>
      <c r="L57" s="63"/>
      <c r="M57" s="63"/>
      <c r="N57" s="194"/>
      <c r="O57" s="63"/>
      <c r="P57" s="63"/>
      <c r="Q57" s="63"/>
      <c r="R57" s="63"/>
      <c r="S57" s="63"/>
      <c r="T57" s="63"/>
      <c r="U57" s="63"/>
      <c r="V57" s="63"/>
      <c r="W57" s="63"/>
    </row>
    <row r="58" spans="4:23" x14ac:dyDescent="0.2">
      <c r="D58" s="18" t="e">
        <v>#N/A</v>
      </c>
      <c r="E58" s="18" t="e">
        <f>_xll.qlRateHelperQuoteName(D58)</f>
        <v>#VALUE!</v>
      </c>
      <c r="F58" s="17" t="e">
        <f>_xll.qlRateHelperRate($D58)</f>
        <v>#VALUE!</v>
      </c>
      <c r="G58" s="17" t="str">
        <f>IF(ISERROR(_xll.qlSwapRateHelperSpread($D58)),IF(ISERROR(_xll.qlFuturesRateHelperConvexityAdjustment($D58)),"--",_xll.qlFuturesRateHelperConvexityAdjustment($D58)),_xll.qlSwapRateHelperSpread($D58))</f>
        <v>--</v>
      </c>
      <c r="H58" s="16" t="e">
        <f>_xll.qlRateHelperEarliestDate($D58)</f>
        <v>#VALUE!</v>
      </c>
      <c r="I58" s="15" t="e">
        <f>_xll.qlRateHelperLatestDate($D58)</f>
        <v>#VALUE!</v>
      </c>
      <c r="J58" s="5" t="e">
        <v>#N/A</v>
      </c>
      <c r="L58" s="63"/>
      <c r="M58" s="63"/>
      <c r="N58" s="194"/>
      <c r="O58" s="63"/>
      <c r="P58" s="63"/>
      <c r="Q58" s="63"/>
      <c r="R58" s="63"/>
      <c r="S58" s="63"/>
      <c r="T58" s="63"/>
      <c r="U58" s="63"/>
      <c r="V58" s="63"/>
      <c r="W58" s="63"/>
    </row>
    <row r="59" spans="4:23" x14ac:dyDescent="0.2">
      <c r="D59" s="18" t="e">
        <v>#N/A</v>
      </c>
      <c r="E59" s="18" t="e">
        <f>_xll.qlRateHelperQuoteName(D59)</f>
        <v>#VALUE!</v>
      </c>
      <c r="F59" s="17" t="e">
        <f>_xll.qlRateHelperRate($D59)</f>
        <v>#VALUE!</v>
      </c>
      <c r="G59" s="17" t="str">
        <f>IF(ISERROR(_xll.qlSwapRateHelperSpread($D59)),IF(ISERROR(_xll.qlFuturesRateHelperConvexityAdjustment($D59)),"--",_xll.qlFuturesRateHelperConvexityAdjustment($D59)),_xll.qlSwapRateHelperSpread($D59))</f>
        <v>--</v>
      </c>
      <c r="H59" s="16" t="e">
        <f>_xll.qlRateHelperEarliestDate($D59)</f>
        <v>#VALUE!</v>
      </c>
      <c r="I59" s="15" t="e">
        <f>_xll.qlRateHelperLatestDate($D59)</f>
        <v>#VALUE!</v>
      </c>
      <c r="J59" s="5" t="e">
        <v>#N/A</v>
      </c>
      <c r="L59" s="63"/>
      <c r="M59" s="63"/>
      <c r="N59" s="194"/>
      <c r="O59" s="63"/>
      <c r="P59" s="63"/>
      <c r="Q59" s="63"/>
      <c r="R59" s="63"/>
      <c r="S59" s="63"/>
      <c r="T59" s="63"/>
      <c r="U59" s="63"/>
      <c r="V59" s="63"/>
      <c r="W59" s="63"/>
    </row>
    <row r="60" spans="4:23" x14ac:dyDescent="0.2">
      <c r="D60" s="18" t="e">
        <v>#N/A</v>
      </c>
      <c r="E60" s="18" t="e">
        <f>_xll.qlRateHelperQuoteName(D60)</f>
        <v>#VALUE!</v>
      </c>
      <c r="F60" s="17" t="e">
        <f>_xll.qlRateHelperRate($D60)</f>
        <v>#VALUE!</v>
      </c>
      <c r="G60" s="17" t="str">
        <f>IF(ISERROR(_xll.qlSwapRateHelperSpread($D60)),IF(ISERROR(_xll.qlFuturesRateHelperConvexityAdjustment($D60)),"--",_xll.qlFuturesRateHelperConvexityAdjustment($D60)),_xll.qlSwapRateHelperSpread($D60))</f>
        <v>--</v>
      </c>
      <c r="H60" s="16" t="e">
        <f>_xll.qlRateHelperEarliestDate($D60)</f>
        <v>#VALUE!</v>
      </c>
      <c r="I60" s="15" t="e">
        <f>_xll.qlRateHelperLatestDate($D60)</f>
        <v>#VALUE!</v>
      </c>
      <c r="J60" s="5" t="e">
        <v>#N/A</v>
      </c>
      <c r="L60" s="63"/>
      <c r="M60" s="63"/>
      <c r="N60" s="190"/>
      <c r="O60" s="63"/>
      <c r="P60" s="63"/>
      <c r="Q60" s="63"/>
      <c r="R60" s="63"/>
      <c r="S60" s="63"/>
      <c r="T60" s="63"/>
      <c r="U60" s="63"/>
      <c r="V60" s="63"/>
      <c r="W60" s="63"/>
    </row>
    <row r="61" spans="4:23" x14ac:dyDescent="0.2">
      <c r="D61" s="18" t="e">
        <v>#N/A</v>
      </c>
      <c r="E61" s="18" t="e">
        <f>_xll.qlRateHelperQuoteName(D61)</f>
        <v>#VALUE!</v>
      </c>
      <c r="F61" s="17" t="e">
        <f>_xll.qlRateHelperRate($D61)</f>
        <v>#VALUE!</v>
      </c>
      <c r="G61" s="17" t="str">
        <f>IF(ISERROR(_xll.qlSwapRateHelperSpread($D61)),IF(ISERROR(_xll.qlFuturesRateHelperConvexityAdjustment($D61)),"--",_xll.qlFuturesRateHelperConvexityAdjustment($D61)),_xll.qlSwapRateHelperSpread($D61))</f>
        <v>--</v>
      </c>
      <c r="H61" s="16" t="e">
        <f>_xll.qlRateHelperEarliestDate($D61)</f>
        <v>#VALUE!</v>
      </c>
      <c r="I61" s="15" t="e">
        <f>_xll.qlRateHelperLatestDate($D61)</f>
        <v>#VALUE!</v>
      </c>
      <c r="J61" s="5" t="e">
        <v>#N/A</v>
      </c>
      <c r="L61" s="63"/>
      <c r="M61" s="63"/>
      <c r="N61" s="194"/>
      <c r="O61" s="63"/>
      <c r="P61" s="63"/>
      <c r="Q61" s="63"/>
      <c r="R61" s="63"/>
      <c r="S61" s="63"/>
      <c r="T61" s="63"/>
      <c r="U61" s="63"/>
      <c r="V61" s="63"/>
      <c r="W61" s="63"/>
    </row>
    <row r="62" spans="4:23" x14ac:dyDescent="0.2">
      <c r="D62" s="18" t="e">
        <v>#N/A</v>
      </c>
      <c r="E62" s="18" t="e">
        <f>_xll.qlRateHelperQuoteName(D62)</f>
        <v>#VALUE!</v>
      </c>
      <c r="F62" s="17" t="e">
        <f>_xll.qlRateHelperRate($D62)</f>
        <v>#VALUE!</v>
      </c>
      <c r="G62" s="17" t="str">
        <f>IF(ISERROR(_xll.qlSwapRateHelperSpread($D62)),IF(ISERROR(_xll.qlFuturesRateHelperConvexityAdjustment($D62)),"--",_xll.qlFuturesRateHelperConvexityAdjustment($D62)),_xll.qlSwapRateHelperSpread($D62))</f>
        <v>--</v>
      </c>
      <c r="H62" s="16" t="e">
        <f>_xll.qlRateHelperEarliestDate($D62)</f>
        <v>#VALUE!</v>
      </c>
      <c r="I62" s="15" t="e">
        <f>_xll.qlRateHelperLatestDate($D62)</f>
        <v>#VALUE!</v>
      </c>
      <c r="J62" s="5" t="e">
        <v>#N/A</v>
      </c>
      <c r="W62" s="63"/>
    </row>
    <row r="63" spans="4:23" x14ac:dyDescent="0.2">
      <c r="D63" s="18" t="e">
        <v>#N/A</v>
      </c>
      <c r="E63" s="18" t="e">
        <f>_xll.qlRateHelperQuoteName(D63)</f>
        <v>#VALUE!</v>
      </c>
      <c r="F63" s="17" t="e">
        <f>_xll.qlRateHelperRate($D63)</f>
        <v>#VALUE!</v>
      </c>
      <c r="G63" s="17" t="str">
        <f>IF(ISERROR(_xll.qlSwapRateHelperSpread($D63)),IF(ISERROR(_xll.qlFuturesRateHelperConvexityAdjustment($D63)),"--",_xll.qlFuturesRateHelperConvexityAdjustment($D63)),_xll.qlSwapRateHelperSpread($D63))</f>
        <v>--</v>
      </c>
      <c r="H63" s="16" t="e">
        <f>_xll.qlRateHelperEarliestDate($D63)</f>
        <v>#VALUE!</v>
      </c>
      <c r="I63" s="15" t="e">
        <f>_xll.qlRateHelperLatestDate($D63)</f>
        <v>#VALUE!</v>
      </c>
      <c r="J63" s="5" t="e">
        <v>#N/A</v>
      </c>
      <c r="W63" s="63"/>
    </row>
    <row r="64" spans="4:23" x14ac:dyDescent="0.2">
      <c r="D64" s="18" t="e">
        <v>#N/A</v>
      </c>
      <c r="E64" s="18" t="e">
        <f>_xll.qlRateHelperQuoteName(D64)</f>
        <v>#VALUE!</v>
      </c>
      <c r="F64" s="17" t="e">
        <f>_xll.qlRateHelperRate($D64)</f>
        <v>#VALUE!</v>
      </c>
      <c r="G64" s="17" t="str">
        <f>IF(ISERROR(_xll.qlSwapRateHelperSpread($D64)),IF(ISERROR(_xll.qlFuturesRateHelperConvexityAdjustment($D64)),"--",_xll.qlFuturesRateHelperConvexityAdjustment($D64)),_xll.qlSwapRateHelperSpread($D64))</f>
        <v>--</v>
      </c>
      <c r="H64" s="16" t="e">
        <f>_xll.qlRateHelperEarliestDate($D64)</f>
        <v>#VALUE!</v>
      </c>
      <c r="I64" s="15" t="e">
        <f>_xll.qlRateHelperLatestDate($D64)</f>
        <v>#VALUE!</v>
      </c>
      <c r="J64" s="5" t="e">
        <v>#N/A</v>
      </c>
      <c r="W64" s="63"/>
    </row>
    <row r="65" spans="4:23" x14ac:dyDescent="0.2">
      <c r="D65" s="18" t="e">
        <v>#N/A</v>
      </c>
      <c r="E65" s="18" t="e">
        <f>_xll.qlRateHelperQuoteName(D65)</f>
        <v>#VALUE!</v>
      </c>
      <c r="F65" s="17" t="e">
        <f>_xll.qlRateHelperRate($D65)</f>
        <v>#VALUE!</v>
      </c>
      <c r="G65" s="17" t="str">
        <f>IF(ISERROR(_xll.qlSwapRateHelperSpread($D65)),IF(ISERROR(_xll.qlFuturesRateHelperConvexityAdjustment($D65)),"--",_xll.qlFuturesRateHelperConvexityAdjustment($D65)),_xll.qlSwapRateHelperSpread($D65))</f>
        <v>--</v>
      </c>
      <c r="H65" s="16" t="e">
        <f>_xll.qlRateHelperEarliestDate($D65)</f>
        <v>#VALUE!</v>
      </c>
      <c r="I65" s="15" t="e">
        <f>_xll.qlRateHelperLatestDate($D65)</f>
        <v>#VALUE!</v>
      </c>
      <c r="J65" s="5" t="e">
        <v>#N/A</v>
      </c>
      <c r="W65" s="63"/>
    </row>
    <row r="66" spans="4:23" x14ac:dyDescent="0.2">
      <c r="D66" s="18" t="e">
        <v>#N/A</v>
      </c>
      <c r="E66" s="18" t="e">
        <f>_xll.qlRateHelperQuoteName(D66)</f>
        <v>#VALUE!</v>
      </c>
      <c r="F66" s="17" t="e">
        <f>_xll.qlRateHelperRate($D66)</f>
        <v>#VALUE!</v>
      </c>
      <c r="G66" s="17" t="str">
        <f>IF(ISERROR(_xll.qlSwapRateHelperSpread($D66)),IF(ISERROR(_xll.qlFuturesRateHelperConvexityAdjustment($D66)),"--",_xll.qlFuturesRateHelperConvexityAdjustment($D66)),_xll.qlSwapRateHelperSpread($D66))</f>
        <v>--</v>
      </c>
      <c r="H66" s="16" t="e">
        <f>_xll.qlRateHelperEarliestDate($D66)</f>
        <v>#VALUE!</v>
      </c>
      <c r="I66" s="15" t="e">
        <f>_xll.qlRateHelperLatestDate($D66)</f>
        <v>#VALUE!</v>
      </c>
      <c r="J66" s="5" t="e">
        <v>#N/A</v>
      </c>
    </row>
    <row r="67" spans="4:23" x14ac:dyDescent="0.2">
      <c r="D67" s="18" t="e">
        <v>#N/A</v>
      </c>
      <c r="E67" s="18" t="e">
        <f>_xll.qlRateHelperQuoteName(D67)</f>
        <v>#VALUE!</v>
      </c>
      <c r="F67" s="17" t="e">
        <f>_xll.qlRateHelperRate($D67)</f>
        <v>#VALUE!</v>
      </c>
      <c r="G67" s="17" t="str">
        <f>IF(ISERROR(_xll.qlSwapRateHelperSpread($D67)),IF(ISERROR(_xll.qlFuturesRateHelperConvexityAdjustment($D67)),"--",_xll.qlFuturesRateHelperConvexityAdjustment($D67)),_xll.qlSwapRateHelperSpread($D67))</f>
        <v>--</v>
      </c>
      <c r="H67" s="16" t="e">
        <f>_xll.qlRateHelperEarliestDate($D67)</f>
        <v>#VALUE!</v>
      </c>
      <c r="I67" s="15" t="e">
        <f>_xll.qlRateHelperLatestDate($D67)</f>
        <v>#VALUE!</v>
      </c>
      <c r="J67" s="5" t="e">
        <v>#N/A</v>
      </c>
    </row>
    <row r="68" spans="4:23" x14ac:dyDescent="0.2">
      <c r="D68" s="18" t="e">
        <v>#N/A</v>
      </c>
      <c r="E68" s="18" t="e">
        <f>_xll.qlRateHelperQuoteName(D68)</f>
        <v>#VALUE!</v>
      </c>
      <c r="F68" s="17" t="e">
        <f>_xll.qlRateHelperRate($D68)</f>
        <v>#VALUE!</v>
      </c>
      <c r="G68" s="17" t="str">
        <f>IF(ISERROR(_xll.qlSwapRateHelperSpread($D68)),IF(ISERROR(_xll.qlFuturesRateHelperConvexityAdjustment($D68)),"--",_xll.qlFuturesRateHelperConvexityAdjustment($D68)),_xll.qlSwapRateHelperSpread($D68))</f>
        <v>--</v>
      </c>
      <c r="H68" s="16" t="e">
        <f>_xll.qlRateHelperEarliestDate($D68)</f>
        <v>#VALUE!</v>
      </c>
      <c r="I68" s="15" t="e">
        <f>_xll.qlRateHelperLatestDate($D68)</f>
        <v>#VALUE!</v>
      </c>
      <c r="J68" s="5" t="e">
        <v>#N/A</v>
      </c>
    </row>
    <row r="69" spans="4:23" x14ac:dyDescent="0.2">
      <c r="D69" s="18" t="e">
        <v>#N/A</v>
      </c>
      <c r="E69" s="18" t="e">
        <f>_xll.qlRateHelperQuoteName(D69)</f>
        <v>#VALUE!</v>
      </c>
      <c r="F69" s="17" t="e">
        <f>_xll.qlRateHelperRate($D69)</f>
        <v>#VALUE!</v>
      </c>
      <c r="G69" s="17" t="str">
        <f>IF(ISERROR(_xll.qlSwapRateHelperSpread($D69)),IF(ISERROR(_xll.qlFuturesRateHelperConvexityAdjustment($D69)),"--",_xll.qlFuturesRateHelperConvexityAdjustment($D69)),_xll.qlSwapRateHelperSpread($D69))</f>
        <v>--</v>
      </c>
      <c r="H69" s="16" t="e">
        <f>_xll.qlRateHelperEarliestDate($D69)</f>
        <v>#VALUE!</v>
      </c>
      <c r="I69" s="15" t="e">
        <f>_xll.qlRateHelperLatestDate($D69)</f>
        <v>#VALUE!</v>
      </c>
      <c r="J69" s="5" t="e">
        <v>#N/A</v>
      </c>
    </row>
    <row r="70" spans="4:23" x14ac:dyDescent="0.2">
      <c r="D70" s="18" t="e">
        <v>#N/A</v>
      </c>
      <c r="E70" s="18" t="e">
        <f>_xll.qlRateHelperQuoteName(D70)</f>
        <v>#VALUE!</v>
      </c>
      <c r="F70" s="17" t="e">
        <f>_xll.qlRateHelperRate($D70)</f>
        <v>#VALUE!</v>
      </c>
      <c r="G70" s="17" t="str">
        <f>IF(ISERROR(_xll.qlSwapRateHelperSpread($D70)),IF(ISERROR(_xll.qlFuturesRateHelperConvexityAdjustment($D70)),"--",_xll.qlFuturesRateHelperConvexityAdjustment($D70)),_xll.qlSwapRateHelperSpread($D70))</f>
        <v>--</v>
      </c>
      <c r="H70" s="16" t="e">
        <f>_xll.qlRateHelperEarliestDate($D70)</f>
        <v>#VALUE!</v>
      </c>
      <c r="I70" s="15" t="e">
        <f>_xll.qlRateHelperLatestDate($D70)</f>
        <v>#VALUE!</v>
      </c>
      <c r="J70" s="5" t="e">
        <v>#N/A</v>
      </c>
    </row>
    <row r="71" spans="4:23" x14ac:dyDescent="0.2">
      <c r="D71" s="18" t="e">
        <v>#N/A</v>
      </c>
      <c r="E71" s="18" t="e">
        <f>_xll.qlRateHelperQuoteName(D71)</f>
        <v>#VALUE!</v>
      </c>
      <c r="F71" s="17" t="e">
        <f>_xll.qlRateHelperRate($D71)</f>
        <v>#VALUE!</v>
      </c>
      <c r="G71" s="17" t="str">
        <f>IF(ISERROR(_xll.qlSwapRateHelperSpread($D71)),IF(ISERROR(_xll.qlFuturesRateHelperConvexityAdjustment($D71)),"--",_xll.qlFuturesRateHelperConvexityAdjustment($D71)),_xll.qlSwapRateHelperSpread($D71))</f>
        <v>--</v>
      </c>
      <c r="H71" s="16" t="e">
        <f>_xll.qlRateHelperEarliestDate($D71)</f>
        <v>#VALUE!</v>
      </c>
      <c r="I71" s="15" t="e">
        <f>_xll.qlRateHelperLatestDate($D71)</f>
        <v>#VALUE!</v>
      </c>
      <c r="J71" s="5" t="e">
        <v>#N/A</v>
      </c>
    </row>
    <row r="72" spans="4:23" x14ac:dyDescent="0.2">
      <c r="D72" s="18" t="e">
        <v>#N/A</v>
      </c>
      <c r="E72" s="18" t="e">
        <f>_xll.qlRateHelperQuoteName(D72)</f>
        <v>#VALUE!</v>
      </c>
      <c r="F72" s="17" t="e">
        <f>_xll.qlRateHelperRate($D72)</f>
        <v>#VALUE!</v>
      </c>
      <c r="G72" s="17" t="str">
        <f>IF(ISERROR(_xll.qlSwapRateHelperSpread($D72)),IF(ISERROR(_xll.qlFuturesRateHelperConvexityAdjustment($D72)),"--",_xll.qlFuturesRateHelperConvexityAdjustment($D72)),_xll.qlSwapRateHelperSpread($D72))</f>
        <v>--</v>
      </c>
      <c r="H72" s="16" t="e">
        <f>_xll.qlRateHelperEarliestDate($D72)</f>
        <v>#VALUE!</v>
      </c>
      <c r="I72" s="15" t="e">
        <f>_xll.qlRateHelperLatestDate($D72)</f>
        <v>#VALUE!</v>
      </c>
      <c r="J72" s="5" t="e">
        <v>#N/A</v>
      </c>
    </row>
    <row r="73" spans="4:23" x14ac:dyDescent="0.2">
      <c r="D73" s="18" t="e">
        <v>#N/A</v>
      </c>
      <c r="E73" s="18" t="e">
        <f>_xll.qlRateHelperQuoteName(D73)</f>
        <v>#VALUE!</v>
      </c>
      <c r="F73" s="17" t="e">
        <f>_xll.qlRateHelperRate($D73)</f>
        <v>#VALUE!</v>
      </c>
      <c r="G73" s="17" t="str">
        <f>IF(ISERROR(_xll.qlSwapRateHelperSpread($D73)),IF(ISERROR(_xll.qlFuturesRateHelperConvexityAdjustment($D73)),"--",_xll.qlFuturesRateHelperConvexityAdjustment($D73)),_xll.qlSwapRateHelperSpread($D73))</f>
        <v>--</v>
      </c>
      <c r="H73" s="16" t="e">
        <f>_xll.qlRateHelperEarliestDate($D73)</f>
        <v>#VALUE!</v>
      </c>
      <c r="I73" s="15" t="e">
        <f>_xll.qlRateHelperLatestDate($D73)</f>
        <v>#VALUE!</v>
      </c>
      <c r="J73" s="5" t="e">
        <v>#N/A</v>
      </c>
    </row>
    <row r="74" spans="4:23" x14ac:dyDescent="0.2">
      <c r="D74" s="18" t="e">
        <v>#N/A</v>
      </c>
      <c r="E74" s="18" t="e">
        <f>_xll.qlRateHelperQuoteName(D74)</f>
        <v>#VALUE!</v>
      </c>
      <c r="F74" s="17" t="e">
        <f>_xll.qlRateHelperRate($D74)</f>
        <v>#VALUE!</v>
      </c>
      <c r="G74" s="17" t="str">
        <f>IF(ISERROR(_xll.qlSwapRateHelperSpread($D74)),IF(ISERROR(_xll.qlFuturesRateHelperConvexityAdjustment($D74)),"--",_xll.qlFuturesRateHelperConvexityAdjustment($D74)),_xll.qlSwapRateHelperSpread($D74))</f>
        <v>--</v>
      </c>
      <c r="H74" s="16" t="e">
        <f>_xll.qlRateHelperEarliestDate($D74)</f>
        <v>#VALUE!</v>
      </c>
      <c r="I74" s="15" t="e">
        <f>_xll.qlRateHelperLatestDate($D74)</f>
        <v>#VALUE!</v>
      </c>
      <c r="J74" s="5" t="e">
        <v>#N/A</v>
      </c>
    </row>
    <row r="75" spans="4:23" x14ac:dyDescent="0.2">
      <c r="D75" s="18" t="e">
        <v>#N/A</v>
      </c>
      <c r="E75" s="18" t="e">
        <f>_xll.qlRateHelperQuoteName(D75)</f>
        <v>#VALUE!</v>
      </c>
      <c r="F75" s="17" t="e">
        <f>_xll.qlRateHelperRate($D75)</f>
        <v>#VALUE!</v>
      </c>
      <c r="G75" s="17" t="str">
        <f>IF(ISERROR(_xll.qlSwapRateHelperSpread($D75)),IF(ISERROR(_xll.qlFuturesRateHelperConvexityAdjustment($D75)),"--",_xll.qlFuturesRateHelperConvexityAdjustment($D75)),_xll.qlSwapRateHelperSpread($D75))</f>
        <v>--</v>
      </c>
      <c r="H75" s="16" t="e">
        <f>_xll.qlRateHelperEarliestDate($D75)</f>
        <v>#VALUE!</v>
      </c>
      <c r="I75" s="15" t="e">
        <f>_xll.qlRateHelperLatestDate($D75)</f>
        <v>#VALUE!</v>
      </c>
      <c r="J75" s="5" t="e">
        <v>#N/A</v>
      </c>
    </row>
    <row r="76" spans="4:23" x14ac:dyDescent="0.2">
      <c r="D76" s="18" t="e">
        <v>#N/A</v>
      </c>
      <c r="E76" s="18" t="e">
        <f>_xll.qlRateHelperQuoteName(D76)</f>
        <v>#VALUE!</v>
      </c>
      <c r="F76" s="17" t="e">
        <f>_xll.qlRateHelperRate($D76)</f>
        <v>#VALUE!</v>
      </c>
      <c r="G76" s="17" t="str">
        <f>IF(ISERROR(_xll.qlSwapRateHelperSpread($D76)),IF(ISERROR(_xll.qlFuturesRateHelperConvexityAdjustment($D76)),"--",_xll.qlFuturesRateHelperConvexityAdjustment($D76)),_xll.qlSwapRateHelperSpread($D76))</f>
        <v>--</v>
      </c>
      <c r="H76" s="16" t="e">
        <f>_xll.qlRateHelperEarliestDate($D76)</f>
        <v>#VALUE!</v>
      </c>
      <c r="I76" s="15" t="e">
        <f>_xll.qlRateHelperLatestDate($D76)</f>
        <v>#VALUE!</v>
      </c>
      <c r="J76" s="5" t="e">
        <v>#N/A</v>
      </c>
    </row>
    <row r="77" spans="4:23" x14ac:dyDescent="0.2">
      <c r="D77" s="18" t="e">
        <v>#N/A</v>
      </c>
      <c r="E77" s="18" t="e">
        <f>_xll.qlRateHelperQuoteName(D77)</f>
        <v>#VALUE!</v>
      </c>
      <c r="F77" s="17" t="e">
        <f>_xll.qlRateHelperRate($D77)</f>
        <v>#VALUE!</v>
      </c>
      <c r="G77" s="17" t="str">
        <f>IF(ISERROR(_xll.qlSwapRateHelperSpread($D77)),IF(ISERROR(_xll.qlFuturesRateHelperConvexityAdjustment($D77)),"--",_xll.qlFuturesRateHelperConvexityAdjustment($D77)),_xll.qlSwapRateHelperSpread($D77))</f>
        <v>--</v>
      </c>
      <c r="H77" s="16" t="e">
        <f>_xll.qlRateHelperEarliestDate($D77)</f>
        <v>#VALUE!</v>
      </c>
      <c r="I77" s="15" t="e">
        <f>_xll.qlRateHelperLatestDate($D77)</f>
        <v>#VALUE!</v>
      </c>
      <c r="J77" s="5" t="e">
        <v>#N/A</v>
      </c>
    </row>
    <row r="78" spans="4:23" x14ac:dyDescent="0.2">
      <c r="D78" s="18" t="e">
        <v>#N/A</v>
      </c>
      <c r="E78" s="18" t="e">
        <f>_xll.qlRateHelperQuoteName(D78)</f>
        <v>#VALUE!</v>
      </c>
      <c r="F78" s="17" t="e">
        <f>_xll.qlRateHelperRate($D78)</f>
        <v>#VALUE!</v>
      </c>
      <c r="G78" s="17" t="str">
        <f>IF(ISERROR(_xll.qlSwapRateHelperSpread($D78)),IF(ISERROR(_xll.qlFuturesRateHelperConvexityAdjustment($D78)),"--",_xll.qlFuturesRateHelperConvexityAdjustment($D78)),_xll.qlSwapRateHelperSpread($D78))</f>
        <v>--</v>
      </c>
      <c r="H78" s="16" t="e">
        <f>_xll.qlRateHelperEarliestDate($D78)</f>
        <v>#VALUE!</v>
      </c>
      <c r="I78" s="15" t="e">
        <f>_xll.qlRateHelperLatestDate($D78)</f>
        <v>#VALUE!</v>
      </c>
      <c r="J78" s="5" t="e">
        <v>#N/A</v>
      </c>
    </row>
    <row r="79" spans="4:23" x14ac:dyDescent="0.2">
      <c r="D79" s="18" t="e">
        <v>#N/A</v>
      </c>
      <c r="E79" s="18" t="e">
        <f>_xll.qlRateHelperQuoteName(D79)</f>
        <v>#VALUE!</v>
      </c>
      <c r="F79" s="17" t="e">
        <f>_xll.qlRateHelperRate($D79)</f>
        <v>#VALUE!</v>
      </c>
      <c r="G79" s="17" t="str">
        <f>IF(ISERROR(_xll.qlSwapRateHelperSpread($D79)),IF(ISERROR(_xll.qlFuturesRateHelperConvexityAdjustment($D79)),"--",_xll.qlFuturesRateHelperConvexityAdjustment($D79)),_xll.qlSwapRateHelperSpread($D79))</f>
        <v>--</v>
      </c>
      <c r="H79" s="16" t="e">
        <f>_xll.qlRateHelperEarliestDate($D79)</f>
        <v>#VALUE!</v>
      </c>
      <c r="I79" s="15" t="e">
        <f>_xll.qlRateHelperLatestDate($D79)</f>
        <v>#VALUE!</v>
      </c>
      <c r="J79" s="5" t="e">
        <v>#N/A</v>
      </c>
    </row>
    <row r="80" spans="4:23" x14ac:dyDescent="0.2">
      <c r="D80" s="18" t="e">
        <v>#N/A</v>
      </c>
      <c r="E80" s="18" t="e">
        <f>_xll.qlRateHelperQuoteName(D80)</f>
        <v>#VALUE!</v>
      </c>
      <c r="F80" s="17" t="e">
        <f>_xll.qlRateHelperRate($D80)</f>
        <v>#VALUE!</v>
      </c>
      <c r="G80" s="17" t="str">
        <f>IF(ISERROR(_xll.qlSwapRateHelperSpread($D80)),IF(ISERROR(_xll.qlFuturesRateHelperConvexityAdjustment($D80)),"--",_xll.qlFuturesRateHelperConvexityAdjustment($D80)),_xll.qlSwapRateHelperSpread($D80))</f>
        <v>--</v>
      </c>
      <c r="H80" s="16" t="e">
        <f>_xll.qlRateHelperEarliestDate($D80)</f>
        <v>#VALUE!</v>
      </c>
      <c r="I80" s="15" t="e">
        <f>_xll.qlRateHelperLatestDate($D80)</f>
        <v>#VALUE!</v>
      </c>
      <c r="J80" s="5" t="e">
        <v>#N/A</v>
      </c>
    </row>
    <row r="81" spans="4:10" x14ac:dyDescent="0.2">
      <c r="D81" s="18" t="e">
        <v>#N/A</v>
      </c>
      <c r="E81" s="18" t="e">
        <f>_xll.qlRateHelperQuoteName(D81)</f>
        <v>#VALUE!</v>
      </c>
      <c r="F81" s="17" t="e">
        <f>_xll.qlRateHelperRate($D81)</f>
        <v>#VALUE!</v>
      </c>
      <c r="G81" s="17" t="str">
        <f>IF(ISERROR(_xll.qlSwapRateHelperSpread($D81)),IF(ISERROR(_xll.qlFuturesRateHelperConvexityAdjustment($D81)),"--",_xll.qlFuturesRateHelperConvexityAdjustment($D81)),_xll.qlSwapRateHelperSpread($D81))</f>
        <v>--</v>
      </c>
      <c r="H81" s="16" t="e">
        <f>_xll.qlRateHelperEarliestDate($D81)</f>
        <v>#VALUE!</v>
      </c>
      <c r="I81" s="15" t="e">
        <f>_xll.qlRateHelperLatestDate($D81)</f>
        <v>#VALUE!</v>
      </c>
      <c r="J81" s="5" t="e">
        <v>#N/A</v>
      </c>
    </row>
    <row r="82" spans="4:10" x14ac:dyDescent="0.2">
      <c r="D82" s="18" t="e">
        <v>#N/A</v>
      </c>
      <c r="E82" s="18" t="e">
        <f>_xll.qlRateHelperQuoteName(D82)</f>
        <v>#VALUE!</v>
      </c>
      <c r="F82" s="17" t="e">
        <f>_xll.qlRateHelperRate($D82)</f>
        <v>#VALUE!</v>
      </c>
      <c r="G82" s="17" t="str">
        <f>IF(ISERROR(_xll.qlSwapRateHelperSpread($D82)),IF(ISERROR(_xll.qlFuturesRateHelperConvexityAdjustment($D82)),"--",_xll.qlFuturesRateHelperConvexityAdjustment($D82)),_xll.qlSwapRateHelperSpread($D82))</f>
        <v>--</v>
      </c>
      <c r="H82" s="16" t="e">
        <f>_xll.qlRateHelperEarliestDate($D82)</f>
        <v>#VALUE!</v>
      </c>
      <c r="I82" s="15" t="e">
        <f>_xll.qlRateHelperLatestDate($D82)</f>
        <v>#VALUE!</v>
      </c>
      <c r="J82" s="5" t="e">
        <v>#N/A</v>
      </c>
    </row>
    <row r="83" spans="4:10" x14ac:dyDescent="0.2">
      <c r="D83" s="18" t="e">
        <v>#N/A</v>
      </c>
      <c r="E83" s="18" t="e">
        <f>_xll.qlRateHelperQuoteName(D83)</f>
        <v>#VALUE!</v>
      </c>
      <c r="F83" s="17" t="e">
        <f>_xll.qlRateHelperRate($D83)</f>
        <v>#VALUE!</v>
      </c>
      <c r="G83" s="17" t="str">
        <f>IF(ISERROR(_xll.qlSwapRateHelperSpread($D83)),IF(ISERROR(_xll.qlFuturesRateHelperConvexityAdjustment($D83)),"--",_xll.qlFuturesRateHelperConvexityAdjustment($D83)),_xll.qlSwapRateHelperSpread($D83))</f>
        <v>--</v>
      </c>
      <c r="H83" s="16" t="e">
        <f>_xll.qlRateHelperEarliestDate($D83)</f>
        <v>#VALUE!</v>
      </c>
      <c r="I83" s="15" t="e">
        <f>_xll.qlRateHelperLatestDate($D83)</f>
        <v>#VALUE!</v>
      </c>
      <c r="J83" s="5" t="e">
        <v>#N/A</v>
      </c>
    </row>
    <row r="84" spans="4:10" x14ac:dyDescent="0.2">
      <c r="D84" s="18" t="e">
        <v>#N/A</v>
      </c>
      <c r="E84" s="18" t="e">
        <f>_xll.qlRateHelperQuoteName(D84)</f>
        <v>#VALUE!</v>
      </c>
      <c r="F84" s="17" t="e">
        <f>_xll.qlRateHelperRate($D84)</f>
        <v>#VALUE!</v>
      </c>
      <c r="G84" s="17" t="str">
        <f>IF(ISERROR(_xll.qlSwapRateHelperSpread($D84)),IF(ISERROR(_xll.qlFuturesRateHelperConvexityAdjustment($D84)),"--",_xll.qlFuturesRateHelperConvexityAdjustment($D84)),_xll.qlSwapRateHelperSpread($D84))</f>
        <v>--</v>
      </c>
      <c r="H84" s="16" t="e">
        <f>_xll.qlRateHelperEarliestDate($D84)</f>
        <v>#VALUE!</v>
      </c>
      <c r="I84" s="15" t="e">
        <f>_xll.qlRateHelperLatestDate($D84)</f>
        <v>#VALUE!</v>
      </c>
      <c r="J84" s="5" t="e">
        <v>#N/A</v>
      </c>
    </row>
    <row r="85" spans="4:10" x14ac:dyDescent="0.2">
      <c r="D85" s="18" t="e">
        <v>#N/A</v>
      </c>
      <c r="E85" s="18" t="e">
        <f>_xll.qlRateHelperQuoteName(D85)</f>
        <v>#VALUE!</v>
      </c>
      <c r="F85" s="17" t="e">
        <f>_xll.qlRateHelperRate($D85)</f>
        <v>#VALUE!</v>
      </c>
      <c r="G85" s="17" t="str">
        <f>IF(ISERROR(_xll.qlSwapRateHelperSpread($D85)),IF(ISERROR(_xll.qlFuturesRateHelperConvexityAdjustment($D85)),"--",_xll.qlFuturesRateHelperConvexityAdjustment($D85)),_xll.qlSwapRateHelperSpread($D85))</f>
        <v>--</v>
      </c>
      <c r="H85" s="16" t="e">
        <f>_xll.qlRateHelperEarliestDate($D85)</f>
        <v>#VALUE!</v>
      </c>
      <c r="I85" s="15" t="e">
        <f>_xll.qlRateHelperLatestDate($D85)</f>
        <v>#VALUE!</v>
      </c>
      <c r="J85" s="5" t="e">
        <v>#N/A</v>
      </c>
    </row>
    <row r="86" spans="4:10" x14ac:dyDescent="0.2">
      <c r="D86" s="18" t="e">
        <v>#N/A</v>
      </c>
      <c r="E86" s="18" t="e">
        <f>_xll.qlRateHelperQuoteName(D86)</f>
        <v>#VALUE!</v>
      </c>
      <c r="F86" s="17" t="e">
        <f>_xll.qlRateHelperRate($D86)</f>
        <v>#VALUE!</v>
      </c>
      <c r="G86" s="17" t="str">
        <f>IF(ISERROR(_xll.qlSwapRateHelperSpread($D86)),IF(ISERROR(_xll.qlFuturesRateHelperConvexityAdjustment($D86)),"--",_xll.qlFuturesRateHelperConvexityAdjustment($D86)),_xll.qlSwapRateHelperSpread($D86))</f>
        <v>--</v>
      </c>
      <c r="H86" s="16" t="e">
        <f>_xll.qlRateHelperEarliestDate($D86)</f>
        <v>#VALUE!</v>
      </c>
      <c r="I86" s="15" t="e">
        <f>_xll.qlRateHelperLatestDate($D86)</f>
        <v>#VALUE!</v>
      </c>
      <c r="J86" s="5" t="e">
        <v>#N/A</v>
      </c>
    </row>
    <row r="87" spans="4:10" x14ac:dyDescent="0.2">
      <c r="D87" s="18" t="e">
        <v>#N/A</v>
      </c>
      <c r="E87" s="18" t="e">
        <f>_xll.qlRateHelperQuoteName(D87)</f>
        <v>#VALUE!</v>
      </c>
      <c r="F87" s="17" t="e">
        <f>_xll.qlRateHelperRate($D87)</f>
        <v>#VALUE!</v>
      </c>
      <c r="G87" s="17" t="str">
        <f>IF(ISERROR(_xll.qlSwapRateHelperSpread($D87)),IF(ISERROR(_xll.qlFuturesRateHelperConvexityAdjustment($D87)),"--",_xll.qlFuturesRateHelperConvexityAdjustment($D87)),_xll.qlSwapRateHelperSpread($D87))</f>
        <v>--</v>
      </c>
      <c r="H87" s="16" t="e">
        <f>_xll.qlRateHelperEarliestDate($D87)</f>
        <v>#VALUE!</v>
      </c>
      <c r="I87" s="15" t="e">
        <f>_xll.qlRateHelperLatestDate($D87)</f>
        <v>#VALUE!</v>
      </c>
      <c r="J87" s="5" t="e">
        <v>#N/A</v>
      </c>
    </row>
    <row r="88" spans="4:10" x14ac:dyDescent="0.2">
      <c r="D88" s="18" t="e">
        <v>#N/A</v>
      </c>
      <c r="E88" s="18" t="e">
        <f>_xll.qlRateHelperQuoteName(D88)</f>
        <v>#VALUE!</v>
      </c>
      <c r="F88" s="17" t="e">
        <f>_xll.qlRateHelperRate($D88)</f>
        <v>#VALUE!</v>
      </c>
      <c r="G88" s="17" t="str">
        <f>IF(ISERROR(_xll.qlSwapRateHelperSpread($D88)),IF(ISERROR(_xll.qlFuturesRateHelperConvexityAdjustment($D88)),"--",_xll.qlFuturesRateHelperConvexityAdjustment($D88)),_xll.qlSwapRateHelperSpread($D88))</f>
        <v>--</v>
      </c>
      <c r="H88" s="16" t="e">
        <f>_xll.qlRateHelperEarliestDate($D88)</f>
        <v>#VALUE!</v>
      </c>
      <c r="I88" s="15" t="e">
        <f>_xll.qlRateHelperLatestDate($D88)</f>
        <v>#VALUE!</v>
      </c>
      <c r="J88" s="5" t="e">
        <v>#N/A</v>
      </c>
    </row>
    <row r="89" spans="4:10" x14ac:dyDescent="0.2">
      <c r="D89" s="18" t="e">
        <v>#N/A</v>
      </c>
      <c r="E89" s="18" t="e">
        <f>_xll.qlRateHelperQuoteName(D89)</f>
        <v>#VALUE!</v>
      </c>
      <c r="F89" s="17" t="e">
        <f>_xll.qlRateHelperRate($D89)</f>
        <v>#VALUE!</v>
      </c>
      <c r="G89" s="17" t="str">
        <f>IF(ISERROR(_xll.qlSwapRateHelperSpread($D89)),IF(ISERROR(_xll.qlFuturesRateHelperConvexityAdjustment($D89)),"--",_xll.qlFuturesRateHelperConvexityAdjustment($D89)),_xll.qlSwapRateHelperSpread($D89))</f>
        <v>--</v>
      </c>
      <c r="H89" s="16" t="e">
        <f>_xll.qlRateHelperEarliestDate($D89)</f>
        <v>#VALUE!</v>
      </c>
      <c r="I89" s="15" t="e">
        <f>_xll.qlRateHelperLatestDate($D89)</f>
        <v>#VALUE!</v>
      </c>
      <c r="J89" s="5" t="e">
        <v>#N/A</v>
      </c>
    </row>
    <row r="90" spans="4:10" x14ac:dyDescent="0.2">
      <c r="D90" s="18" t="e">
        <v>#N/A</v>
      </c>
      <c r="E90" s="18" t="e">
        <f>_xll.qlRateHelperQuoteName(D90)</f>
        <v>#VALUE!</v>
      </c>
      <c r="F90" s="17" t="e">
        <f>_xll.qlRateHelperRate($D90)</f>
        <v>#VALUE!</v>
      </c>
      <c r="G90" s="17" t="str">
        <f>IF(ISERROR(_xll.qlSwapRateHelperSpread($D90)),IF(ISERROR(_xll.qlFuturesRateHelperConvexityAdjustment($D90)),"--",_xll.qlFuturesRateHelperConvexityAdjustment($D90)),_xll.qlSwapRateHelperSpread($D90))</f>
        <v>--</v>
      </c>
      <c r="H90" s="16" t="e">
        <f>_xll.qlRateHelperEarliestDate($D90)</f>
        <v>#VALUE!</v>
      </c>
      <c r="I90" s="15" t="e">
        <f>_xll.qlRateHelperLatestDate($D90)</f>
        <v>#VALUE!</v>
      </c>
      <c r="J90" s="5" t="e">
        <v>#N/A</v>
      </c>
    </row>
    <row r="91" spans="4:10" x14ac:dyDescent="0.2">
      <c r="D91" s="18" t="e">
        <v>#N/A</v>
      </c>
      <c r="E91" s="18" t="e">
        <f>_xll.qlRateHelperQuoteName(D91)</f>
        <v>#VALUE!</v>
      </c>
      <c r="F91" s="17" t="e">
        <f>_xll.qlRateHelperRate($D91)</f>
        <v>#VALUE!</v>
      </c>
      <c r="G91" s="17" t="str">
        <f>IF(ISERROR(_xll.qlSwapRateHelperSpread($D91)),IF(ISERROR(_xll.qlFuturesRateHelperConvexityAdjustment($D91)),"--",_xll.qlFuturesRateHelperConvexityAdjustment($D91)),_xll.qlSwapRateHelperSpread($D91))</f>
        <v>--</v>
      </c>
      <c r="H91" s="16" t="e">
        <f>_xll.qlRateHelperEarliestDate($D91)</f>
        <v>#VALUE!</v>
      </c>
      <c r="I91" s="15" t="e">
        <f>_xll.qlRateHelperLatestDate($D91)</f>
        <v>#VALUE!</v>
      </c>
      <c r="J91" s="5" t="e">
        <v>#N/A</v>
      </c>
    </row>
    <row r="92" spans="4:10" x14ac:dyDescent="0.2">
      <c r="D92" s="18" t="e">
        <v>#N/A</v>
      </c>
      <c r="E92" s="18" t="e">
        <f>_xll.qlRateHelperQuoteName(D92)</f>
        <v>#VALUE!</v>
      </c>
      <c r="F92" s="17" t="e">
        <f>_xll.qlRateHelperRate($D92)</f>
        <v>#VALUE!</v>
      </c>
      <c r="G92" s="17" t="str">
        <f>IF(ISERROR(_xll.qlSwapRateHelperSpread($D92)),IF(ISERROR(_xll.qlFuturesRateHelperConvexityAdjustment($D92)),"--",_xll.qlFuturesRateHelperConvexityAdjustment($D92)),_xll.qlSwapRateHelperSpread($D92))</f>
        <v>--</v>
      </c>
      <c r="H92" s="16" t="e">
        <f>_xll.qlRateHelperEarliestDate($D92)</f>
        <v>#VALUE!</v>
      </c>
      <c r="I92" s="15" t="e">
        <f>_xll.qlRateHelperLatestDate($D92)</f>
        <v>#VALUE!</v>
      </c>
      <c r="J92" s="5" t="e">
        <v>#N/A</v>
      </c>
    </row>
    <row r="93" spans="4:10" x14ac:dyDescent="0.2">
      <c r="D93" s="18" t="e">
        <v>#N/A</v>
      </c>
      <c r="E93" s="18" t="e">
        <f>_xll.qlRateHelperQuoteName(D93)</f>
        <v>#VALUE!</v>
      </c>
      <c r="F93" s="17" t="e">
        <f>_xll.qlRateHelperRate($D93)</f>
        <v>#VALUE!</v>
      </c>
      <c r="G93" s="17" t="str">
        <f>IF(ISERROR(_xll.qlSwapRateHelperSpread($D93)),IF(ISERROR(_xll.qlFuturesRateHelperConvexityAdjustment($D93)),"--",_xll.qlFuturesRateHelperConvexityAdjustment($D93)),_xll.qlSwapRateHelperSpread($D93))</f>
        <v>--</v>
      </c>
      <c r="H93" s="16" t="e">
        <f>_xll.qlRateHelperEarliestDate($D93)</f>
        <v>#VALUE!</v>
      </c>
      <c r="I93" s="15" t="e">
        <f>_xll.qlRateHelperLatestDate($D93)</f>
        <v>#VALUE!</v>
      </c>
      <c r="J93" s="5" t="e">
        <v>#N/A</v>
      </c>
    </row>
    <row r="94" spans="4:10" x14ac:dyDescent="0.2">
      <c r="D94" s="18" t="e">
        <v>#N/A</v>
      </c>
      <c r="E94" s="18" t="e">
        <f>_xll.qlRateHelperQuoteName(D94)</f>
        <v>#VALUE!</v>
      </c>
      <c r="F94" s="17" t="e">
        <f>_xll.qlRateHelperRate($D94)</f>
        <v>#VALUE!</v>
      </c>
      <c r="G94" s="17" t="str">
        <f>IF(ISERROR(_xll.qlSwapRateHelperSpread($D94)),IF(ISERROR(_xll.qlFuturesRateHelperConvexityAdjustment($D94)),"--",_xll.qlFuturesRateHelperConvexityAdjustment($D94)),_xll.qlSwapRateHelperSpread($D94))</f>
        <v>--</v>
      </c>
      <c r="H94" s="16" t="e">
        <f>_xll.qlRateHelperEarliestDate($D94)</f>
        <v>#VALUE!</v>
      </c>
      <c r="I94" s="15" t="e">
        <f>_xll.qlRateHelperLatestDate($D94)</f>
        <v>#VALUE!</v>
      </c>
      <c r="J94" s="5" t="e">
        <v>#N/A</v>
      </c>
    </row>
    <row r="95" spans="4:10" x14ac:dyDescent="0.2">
      <c r="D95" s="18" t="e">
        <v>#N/A</v>
      </c>
      <c r="E95" s="18" t="e">
        <f>_xll.qlRateHelperQuoteName(D95)</f>
        <v>#VALUE!</v>
      </c>
      <c r="F95" s="17" t="e">
        <f>_xll.qlRateHelperRate($D95)</f>
        <v>#VALUE!</v>
      </c>
      <c r="G95" s="17" t="str">
        <f>IF(ISERROR(_xll.qlSwapRateHelperSpread($D95)),IF(ISERROR(_xll.qlFuturesRateHelperConvexityAdjustment($D95)),"--",_xll.qlFuturesRateHelperConvexityAdjustment($D95)),_xll.qlSwapRateHelperSpread($D95))</f>
        <v>--</v>
      </c>
      <c r="H95" s="16" t="e">
        <f>_xll.qlRateHelperEarliestDate($D95)</f>
        <v>#VALUE!</v>
      </c>
      <c r="I95" s="15" t="e">
        <f>_xll.qlRateHelperLatestDate($D95)</f>
        <v>#VALUE!</v>
      </c>
      <c r="J95" s="5" t="e">
        <v>#N/A</v>
      </c>
    </row>
    <row r="96" spans="4:10" x14ac:dyDescent="0.2">
      <c r="D96" s="18" t="e">
        <v>#N/A</v>
      </c>
      <c r="E96" s="18" t="e">
        <f>_xll.qlRateHelperQuoteName(D96)</f>
        <v>#VALUE!</v>
      </c>
      <c r="F96" s="17" t="e">
        <f>_xll.qlRateHelperRate($D96)</f>
        <v>#VALUE!</v>
      </c>
      <c r="G96" s="17" t="str">
        <f>IF(ISERROR(_xll.qlSwapRateHelperSpread($D96)),IF(ISERROR(_xll.qlFuturesRateHelperConvexityAdjustment($D96)),"--",_xll.qlFuturesRateHelperConvexityAdjustment($D96)),_xll.qlSwapRateHelperSpread($D96))</f>
        <v>--</v>
      </c>
      <c r="H96" s="16" t="e">
        <f>_xll.qlRateHelperEarliestDate($D96)</f>
        <v>#VALUE!</v>
      </c>
      <c r="I96" s="15" t="e">
        <f>_xll.qlRateHelperLatestDate($D96)</f>
        <v>#VALUE!</v>
      </c>
      <c r="J96" s="5" t="e">
        <v>#N/A</v>
      </c>
    </row>
    <row r="97" spans="4:10" x14ac:dyDescent="0.2">
      <c r="D97" s="18" t="e">
        <v>#N/A</v>
      </c>
      <c r="E97" s="18" t="e">
        <f>_xll.qlRateHelperQuoteName(D97)</f>
        <v>#VALUE!</v>
      </c>
      <c r="F97" s="17" t="e">
        <f>_xll.qlRateHelperRate($D97)</f>
        <v>#VALUE!</v>
      </c>
      <c r="G97" s="17" t="str">
        <f>IF(ISERROR(_xll.qlSwapRateHelperSpread($D97)),IF(ISERROR(_xll.qlFuturesRateHelperConvexityAdjustment($D97)),"--",_xll.qlFuturesRateHelperConvexityAdjustment($D97)),_xll.qlSwapRateHelperSpread($D97))</f>
        <v>--</v>
      </c>
      <c r="H97" s="16" t="e">
        <f>_xll.qlRateHelperEarliestDate($D97)</f>
        <v>#VALUE!</v>
      </c>
      <c r="I97" s="15" t="e">
        <f>_xll.qlRateHelperLatestDate($D97)</f>
        <v>#VALUE!</v>
      </c>
      <c r="J97" s="5" t="e">
        <v>#N/A</v>
      </c>
    </row>
    <row r="98" spans="4:10" x14ac:dyDescent="0.2">
      <c r="D98" s="18" t="e">
        <v>#N/A</v>
      </c>
      <c r="E98" s="18" t="e">
        <f>_xll.qlRateHelperQuoteName(D98)</f>
        <v>#VALUE!</v>
      </c>
      <c r="F98" s="17" t="e">
        <f>_xll.qlRateHelperRate($D98)</f>
        <v>#VALUE!</v>
      </c>
      <c r="G98" s="17" t="str">
        <f>IF(ISERROR(_xll.qlSwapRateHelperSpread($D98)),IF(ISERROR(_xll.qlFuturesRateHelperConvexityAdjustment($D98)),"--",_xll.qlFuturesRateHelperConvexityAdjustment($D98)),_xll.qlSwapRateHelperSpread($D98))</f>
        <v>--</v>
      </c>
      <c r="H98" s="16" t="e">
        <f>_xll.qlRateHelperEarliestDate($D98)</f>
        <v>#VALUE!</v>
      </c>
      <c r="I98" s="15" t="e">
        <f>_xll.qlRateHelperLatestDate($D98)</f>
        <v>#VALUE!</v>
      </c>
      <c r="J98" s="5" t="e">
        <v>#N/A</v>
      </c>
    </row>
    <row r="99" spans="4:10" x14ac:dyDescent="0.2">
      <c r="D99" s="18" t="e">
        <v>#N/A</v>
      </c>
      <c r="E99" s="18" t="e">
        <f>_xll.qlRateHelperQuoteName(D99)</f>
        <v>#VALUE!</v>
      </c>
      <c r="F99" s="17" t="e">
        <f>_xll.qlRateHelperRate($D99)</f>
        <v>#VALUE!</v>
      </c>
      <c r="G99" s="17" t="str">
        <f>IF(ISERROR(_xll.qlSwapRateHelperSpread($D99)),IF(ISERROR(_xll.qlFuturesRateHelperConvexityAdjustment($D99)),"--",_xll.qlFuturesRateHelperConvexityAdjustment($D99)),_xll.qlSwapRateHelperSpread($D99))</f>
        <v>--</v>
      </c>
      <c r="H99" s="16" t="e">
        <f>_xll.qlRateHelperEarliestDate($D99)</f>
        <v>#VALUE!</v>
      </c>
      <c r="I99" s="15" t="e">
        <f>_xll.qlRateHelperLatestDate($D99)</f>
        <v>#VALUE!</v>
      </c>
      <c r="J99" s="5" t="e">
        <v>#N/A</v>
      </c>
    </row>
    <row r="100" spans="4:10" x14ac:dyDescent="0.2">
      <c r="D100" s="18" t="e">
        <v>#N/A</v>
      </c>
      <c r="E100" s="18" t="e">
        <f>_xll.qlRateHelperQuoteName(D100)</f>
        <v>#VALUE!</v>
      </c>
      <c r="F100" s="17" t="e">
        <f>_xll.qlRateHelperRate($D100)</f>
        <v>#VALUE!</v>
      </c>
      <c r="G100" s="17" t="str">
        <f>IF(ISERROR(_xll.qlSwapRateHelperSpread($D100)),IF(ISERROR(_xll.qlFuturesRateHelperConvexityAdjustment($D100)),"--",_xll.qlFuturesRateHelperConvexityAdjustment($D100)),_xll.qlSwapRateHelperSpread($D100))</f>
        <v>--</v>
      </c>
      <c r="H100" s="16" t="e">
        <f>_xll.qlRateHelperEarliestDate($D100)</f>
        <v>#VALUE!</v>
      </c>
      <c r="I100" s="15" t="e">
        <f>_xll.qlRateHelperLatestDate($D100)</f>
        <v>#VALUE!</v>
      </c>
      <c r="J100" s="5" t="e">
        <v>#N/A</v>
      </c>
    </row>
    <row r="101" spans="4:10" x14ac:dyDescent="0.2">
      <c r="D101" s="18" t="e">
        <v>#N/A</v>
      </c>
      <c r="E101" s="18" t="e">
        <f>_xll.qlRateHelperQuoteName(D101)</f>
        <v>#VALUE!</v>
      </c>
      <c r="F101" s="17" t="e">
        <f>_xll.qlRateHelperRate($D101)</f>
        <v>#VALUE!</v>
      </c>
      <c r="G101" s="17" t="str">
        <f>IF(ISERROR(_xll.qlSwapRateHelperSpread($D101)),IF(ISERROR(_xll.qlFuturesRateHelperConvexityAdjustment($D101)),"--",_xll.qlFuturesRateHelperConvexityAdjustment($D101)),_xll.qlSwapRateHelperSpread($D101))</f>
        <v>--</v>
      </c>
      <c r="H101" s="16" t="e">
        <f>_xll.qlRateHelperEarliestDate($D101)</f>
        <v>#VALUE!</v>
      </c>
      <c r="I101" s="15" t="e">
        <f>_xll.qlRateHelperLatestDate($D101)</f>
        <v>#VALUE!</v>
      </c>
      <c r="J101" s="5" t="e">
        <v>#N/A</v>
      </c>
    </row>
    <row r="102" spans="4:10" x14ac:dyDescent="0.2">
      <c r="D102" s="18" t="e">
        <v>#N/A</v>
      </c>
      <c r="E102" s="18" t="e">
        <f>_xll.qlRateHelperQuoteName(D102)</f>
        <v>#VALUE!</v>
      </c>
      <c r="F102" s="17" t="e">
        <f>_xll.qlRateHelperRate($D102)</f>
        <v>#VALUE!</v>
      </c>
      <c r="G102" s="17" t="str">
        <f>IF(ISERROR(_xll.qlSwapRateHelperSpread($D102)),IF(ISERROR(_xll.qlFuturesRateHelperConvexityAdjustment($D102)),"--",_xll.qlFuturesRateHelperConvexityAdjustment($D102)),_xll.qlSwapRateHelperSpread($D102))</f>
        <v>--</v>
      </c>
      <c r="H102" s="16" t="e">
        <f>_xll.qlRateHelperEarliestDate($D102)</f>
        <v>#VALUE!</v>
      </c>
      <c r="I102" s="15" t="e">
        <f>_xll.qlRateHelperLatestDate($D102)</f>
        <v>#VALUE!</v>
      </c>
      <c r="J102" s="5" t="e">
        <v>#N/A</v>
      </c>
    </row>
    <row r="103" spans="4:10" x14ac:dyDescent="0.2">
      <c r="D103" s="18" t="e">
        <v>#N/A</v>
      </c>
      <c r="E103" s="18" t="e">
        <f>_xll.qlRateHelperQuoteName(D103)</f>
        <v>#VALUE!</v>
      </c>
      <c r="F103" s="17" t="e">
        <f>_xll.qlRateHelperRate($D103)</f>
        <v>#VALUE!</v>
      </c>
      <c r="G103" s="17" t="str">
        <f>IF(ISERROR(_xll.qlSwapRateHelperSpread($D103)),IF(ISERROR(_xll.qlFuturesRateHelperConvexityAdjustment($D103)),"--",_xll.qlFuturesRateHelperConvexityAdjustment($D103)),_xll.qlSwapRateHelperSpread($D103))</f>
        <v>--</v>
      </c>
      <c r="H103" s="16" t="e">
        <f>_xll.qlRateHelperEarliestDate($D103)</f>
        <v>#VALUE!</v>
      </c>
      <c r="I103" s="15" t="e">
        <f>_xll.qlRateHelperLatestDate($D103)</f>
        <v>#VALUE!</v>
      </c>
      <c r="J103" s="5" t="e">
        <v>#N/A</v>
      </c>
    </row>
    <row r="104" spans="4:10" x14ac:dyDescent="0.2">
      <c r="D104" s="18" t="e">
        <v>#N/A</v>
      </c>
      <c r="E104" s="18" t="e">
        <f>_xll.qlRateHelperQuoteName(D104)</f>
        <v>#VALUE!</v>
      </c>
      <c r="F104" s="17" t="e">
        <f>_xll.qlRateHelperRate($D104)</f>
        <v>#VALUE!</v>
      </c>
      <c r="G104" s="17" t="str">
        <f>IF(ISERROR(_xll.qlSwapRateHelperSpread($D104)),IF(ISERROR(_xll.qlFuturesRateHelperConvexityAdjustment($D104)),"--",_xll.qlFuturesRateHelperConvexityAdjustment($D104)),_xll.qlSwapRateHelperSpread($D104))</f>
        <v>--</v>
      </c>
      <c r="H104" s="16" t="e">
        <f>_xll.qlRateHelperEarliestDate($D104)</f>
        <v>#VALUE!</v>
      </c>
      <c r="I104" s="15" t="e">
        <f>_xll.qlRateHelperLatestDate($D104)</f>
        <v>#VALUE!</v>
      </c>
      <c r="J104" s="5" t="e">
        <v>#N/A</v>
      </c>
    </row>
    <row r="105" spans="4:10" x14ac:dyDescent="0.2">
      <c r="D105" s="18" t="e">
        <v>#N/A</v>
      </c>
      <c r="E105" s="18" t="e">
        <f>_xll.qlRateHelperQuoteName(D105)</f>
        <v>#VALUE!</v>
      </c>
      <c r="F105" s="17" t="e">
        <f>_xll.qlRateHelperRate($D105)</f>
        <v>#VALUE!</v>
      </c>
      <c r="G105" s="17" t="str">
        <f>IF(ISERROR(_xll.qlSwapRateHelperSpread($D105)),IF(ISERROR(_xll.qlFuturesRateHelperConvexityAdjustment($D105)),"--",_xll.qlFuturesRateHelperConvexityAdjustment($D105)),_xll.qlSwapRateHelperSpread($D105))</f>
        <v>--</v>
      </c>
      <c r="H105" s="16" t="e">
        <f>_xll.qlRateHelperEarliestDate($D105)</f>
        <v>#VALUE!</v>
      </c>
      <c r="I105" s="15" t="e">
        <f>_xll.qlRateHelperLatestDate($D105)</f>
        <v>#VALUE!</v>
      </c>
      <c r="J105" s="5" t="e">
        <v>#N/A</v>
      </c>
    </row>
    <row r="106" spans="4:10" x14ac:dyDescent="0.2">
      <c r="D106" s="18" t="e">
        <v>#N/A</v>
      </c>
      <c r="E106" s="18" t="e">
        <f>_xll.qlRateHelperQuoteName(D106)</f>
        <v>#VALUE!</v>
      </c>
      <c r="F106" s="17" t="e">
        <f>_xll.qlRateHelperRate($D106)</f>
        <v>#VALUE!</v>
      </c>
      <c r="G106" s="17" t="str">
        <f>IF(ISERROR(_xll.qlSwapRateHelperSpread($D106)),IF(ISERROR(_xll.qlFuturesRateHelperConvexityAdjustment($D106)),"--",_xll.qlFuturesRateHelperConvexityAdjustment($D106)),_xll.qlSwapRateHelperSpread($D106))</f>
        <v>--</v>
      </c>
      <c r="H106" s="16" t="e">
        <f>_xll.qlRateHelperEarliestDate($D106)</f>
        <v>#VALUE!</v>
      </c>
      <c r="I106" s="15" t="e">
        <f>_xll.qlRateHelperLatestDate($D106)</f>
        <v>#VALUE!</v>
      </c>
      <c r="J106" s="5" t="e">
        <v>#N/A</v>
      </c>
    </row>
    <row r="107" spans="4:10" x14ac:dyDescent="0.2">
      <c r="D107" s="18" t="e">
        <v>#N/A</v>
      </c>
      <c r="E107" s="18" t="e">
        <f>_xll.qlRateHelperQuoteName(D107)</f>
        <v>#VALUE!</v>
      </c>
      <c r="F107" s="17" t="e">
        <f>_xll.qlRateHelperRate($D107)</f>
        <v>#VALUE!</v>
      </c>
      <c r="G107" s="17" t="str">
        <f>IF(ISERROR(_xll.qlSwapRateHelperSpread($D107)),IF(ISERROR(_xll.qlFuturesRateHelperConvexityAdjustment($D107)),"--",_xll.qlFuturesRateHelperConvexityAdjustment($D107)),_xll.qlSwapRateHelperSpread($D107))</f>
        <v>--</v>
      </c>
      <c r="H107" s="16" t="e">
        <f>_xll.qlRateHelperEarliestDate($D107)</f>
        <v>#VALUE!</v>
      </c>
      <c r="I107" s="15" t="e">
        <f>_xll.qlRateHelperLatestDate($D107)</f>
        <v>#VALUE!</v>
      </c>
      <c r="J107" s="5" t="e">
        <v>#N/A</v>
      </c>
    </row>
    <row r="108" spans="4:10" x14ac:dyDescent="0.2">
      <c r="D108" s="18" t="e">
        <v>#N/A</v>
      </c>
      <c r="E108" s="18" t="e">
        <f>_xll.qlRateHelperQuoteName(D108)</f>
        <v>#VALUE!</v>
      </c>
      <c r="F108" s="17" t="e">
        <f>_xll.qlRateHelperRate($D108)</f>
        <v>#VALUE!</v>
      </c>
      <c r="G108" s="17" t="str">
        <f>IF(ISERROR(_xll.qlSwapRateHelperSpread($D108)),IF(ISERROR(_xll.qlFuturesRateHelperConvexityAdjustment($D108)),"--",_xll.qlFuturesRateHelperConvexityAdjustment($D108)),_xll.qlSwapRateHelperSpread($D108))</f>
        <v>--</v>
      </c>
      <c r="H108" s="16" t="e">
        <f>_xll.qlRateHelperEarliestDate($D108)</f>
        <v>#VALUE!</v>
      </c>
      <c r="I108" s="15" t="e">
        <f>_xll.qlRateHelperLatestDate($D108)</f>
        <v>#VALUE!</v>
      </c>
      <c r="J108" s="5" t="e">
        <v>#N/A</v>
      </c>
    </row>
    <row r="109" spans="4:10" x14ac:dyDescent="0.2">
      <c r="D109" s="18" t="e">
        <v>#N/A</v>
      </c>
      <c r="E109" s="18" t="e">
        <f>_xll.qlRateHelperQuoteName(D109)</f>
        <v>#VALUE!</v>
      </c>
      <c r="F109" s="17" t="e">
        <f>_xll.qlRateHelperRate($D109)</f>
        <v>#VALUE!</v>
      </c>
      <c r="G109" s="17" t="str">
        <f>IF(ISERROR(_xll.qlSwapRateHelperSpread($D109)),IF(ISERROR(_xll.qlFuturesRateHelperConvexityAdjustment($D109)),"--",_xll.qlFuturesRateHelperConvexityAdjustment($D109)),_xll.qlSwapRateHelperSpread($D109))</f>
        <v>--</v>
      </c>
      <c r="H109" s="16" t="e">
        <f>_xll.qlRateHelperEarliestDate($D109)</f>
        <v>#VALUE!</v>
      </c>
      <c r="I109" s="15" t="e">
        <f>_xll.qlRateHelperLatestDate($D109)</f>
        <v>#VALUE!</v>
      </c>
      <c r="J109" s="5" t="e">
        <v>#N/A</v>
      </c>
    </row>
    <row r="110" spans="4:10" x14ac:dyDescent="0.2">
      <c r="D110" s="18" t="e">
        <v>#N/A</v>
      </c>
      <c r="E110" s="18" t="e">
        <f>_xll.qlRateHelperQuoteName(D110)</f>
        <v>#VALUE!</v>
      </c>
      <c r="F110" s="17" t="e">
        <f>_xll.qlRateHelperRate($D110)</f>
        <v>#VALUE!</v>
      </c>
      <c r="G110" s="17" t="str">
        <f>IF(ISERROR(_xll.qlSwapRateHelperSpread($D110)),IF(ISERROR(_xll.qlFuturesRateHelperConvexityAdjustment($D110)),"--",_xll.qlFuturesRateHelperConvexityAdjustment($D110)),_xll.qlSwapRateHelperSpread($D110))</f>
        <v>--</v>
      </c>
      <c r="H110" s="16" t="e">
        <f>_xll.qlRateHelperEarliestDate($D110)</f>
        <v>#VALUE!</v>
      </c>
      <c r="I110" s="15" t="e">
        <f>_xll.qlRateHelperLatestDate($D110)</f>
        <v>#VALUE!</v>
      </c>
      <c r="J110" s="5" t="e">
        <v>#N/A</v>
      </c>
    </row>
    <row r="111" spans="4:10" x14ac:dyDescent="0.2">
      <c r="D111" s="18" t="e">
        <v>#N/A</v>
      </c>
      <c r="E111" s="18" t="e">
        <f>_xll.qlRateHelperQuoteName(D111)</f>
        <v>#VALUE!</v>
      </c>
      <c r="F111" s="17" t="e">
        <f>_xll.qlRateHelperRate($D111)</f>
        <v>#VALUE!</v>
      </c>
      <c r="G111" s="17" t="str">
        <f>IF(ISERROR(_xll.qlSwapRateHelperSpread($D111)),IF(ISERROR(_xll.qlFuturesRateHelperConvexityAdjustment($D111)),"--",_xll.qlFuturesRateHelperConvexityAdjustment($D111)),_xll.qlSwapRateHelperSpread($D111))</f>
        <v>--</v>
      </c>
      <c r="H111" s="16" t="e">
        <f>_xll.qlRateHelperEarliestDate($D111)</f>
        <v>#VALUE!</v>
      </c>
      <c r="I111" s="15" t="e">
        <f>_xll.qlRateHelperLatestDate($D111)</f>
        <v>#VALUE!</v>
      </c>
      <c r="J111" s="5" t="e">
        <v>#N/A</v>
      </c>
    </row>
    <row r="112" spans="4:10" x14ac:dyDescent="0.2">
      <c r="D112" s="18" t="e">
        <v>#N/A</v>
      </c>
      <c r="E112" s="18" t="e">
        <f>_xll.qlRateHelperQuoteName(D112)</f>
        <v>#VALUE!</v>
      </c>
      <c r="F112" s="17" t="e">
        <f>_xll.qlRateHelperRate($D112)</f>
        <v>#VALUE!</v>
      </c>
      <c r="G112" s="17" t="str">
        <f>IF(ISERROR(_xll.qlSwapRateHelperSpread($D112)),IF(ISERROR(_xll.qlFuturesRateHelperConvexityAdjustment($D112)),"--",_xll.qlFuturesRateHelperConvexityAdjustment($D112)),_xll.qlSwapRateHelperSpread($D112))</f>
        <v>--</v>
      </c>
      <c r="H112" s="16" t="e">
        <f>_xll.qlRateHelperEarliestDate($D112)</f>
        <v>#VALUE!</v>
      </c>
      <c r="I112" s="15" t="e">
        <f>_xll.qlRateHelperLatestDate($D112)</f>
        <v>#VALUE!</v>
      </c>
      <c r="J112" s="5" t="e">
        <v>#N/A</v>
      </c>
    </row>
    <row r="113" spans="4:10" x14ac:dyDescent="0.2">
      <c r="D113" s="18" t="e">
        <v>#N/A</v>
      </c>
      <c r="E113" s="18" t="e">
        <f>_xll.qlRateHelperQuoteName(D113)</f>
        <v>#VALUE!</v>
      </c>
      <c r="F113" s="17" t="e">
        <f>_xll.qlRateHelperRate($D113)</f>
        <v>#VALUE!</v>
      </c>
      <c r="G113" s="17" t="str">
        <f>IF(ISERROR(_xll.qlSwapRateHelperSpread($D113)),IF(ISERROR(_xll.qlFuturesRateHelperConvexityAdjustment($D113)),"--",_xll.qlFuturesRateHelperConvexityAdjustment($D113)),_xll.qlSwapRateHelperSpread($D113))</f>
        <v>--</v>
      </c>
      <c r="H113" s="16" t="e">
        <f>_xll.qlRateHelperEarliestDate($D113)</f>
        <v>#VALUE!</v>
      </c>
      <c r="I113" s="15" t="e">
        <f>_xll.qlRateHelperLatestDate($D113)</f>
        <v>#VALUE!</v>
      </c>
      <c r="J113" s="5" t="e">
        <v>#N/A</v>
      </c>
    </row>
    <row r="114" spans="4:10" x14ac:dyDescent="0.2">
      <c r="D114" s="18" t="e">
        <v>#N/A</v>
      </c>
      <c r="E114" s="18" t="e">
        <f>_xll.qlRateHelperQuoteName(D114)</f>
        <v>#VALUE!</v>
      </c>
      <c r="F114" s="17" t="e">
        <f>_xll.qlRateHelperRate($D114)</f>
        <v>#VALUE!</v>
      </c>
      <c r="G114" s="17" t="str">
        <f>IF(ISERROR(_xll.qlSwapRateHelperSpread($D114)),IF(ISERROR(_xll.qlFuturesRateHelperConvexityAdjustment($D114)),"--",_xll.qlFuturesRateHelperConvexityAdjustment($D114)),_xll.qlSwapRateHelperSpread($D114))</f>
        <v>--</v>
      </c>
      <c r="H114" s="16" t="e">
        <f>_xll.qlRateHelperEarliestDate($D114)</f>
        <v>#VALUE!</v>
      </c>
      <c r="I114" s="15" t="e">
        <f>_xll.qlRateHelperLatestDate($D114)</f>
        <v>#VALUE!</v>
      </c>
      <c r="J114" s="5" t="e">
        <v>#N/A</v>
      </c>
    </row>
    <row r="115" spans="4:10" x14ac:dyDescent="0.2">
      <c r="D115" s="18" t="e">
        <v>#N/A</v>
      </c>
      <c r="E115" s="18" t="e">
        <f>_xll.qlRateHelperQuoteName(D115)</f>
        <v>#VALUE!</v>
      </c>
      <c r="F115" s="17" t="e">
        <f>_xll.qlRateHelperRate($D115)</f>
        <v>#VALUE!</v>
      </c>
      <c r="G115" s="17" t="str">
        <f>IF(ISERROR(_xll.qlSwapRateHelperSpread($D115)),IF(ISERROR(_xll.qlFuturesRateHelperConvexityAdjustment($D115)),"--",_xll.qlFuturesRateHelperConvexityAdjustment($D115)),_xll.qlSwapRateHelperSpread($D115))</f>
        <v>--</v>
      </c>
      <c r="H115" s="16" t="e">
        <f>_xll.qlRateHelperEarliestDate($D115)</f>
        <v>#VALUE!</v>
      </c>
      <c r="I115" s="15" t="e">
        <f>_xll.qlRateHelperLatestDate($D115)</f>
        <v>#VALUE!</v>
      </c>
      <c r="J115" s="5" t="e">
        <v>#N/A</v>
      </c>
    </row>
    <row r="116" spans="4:10" x14ac:dyDescent="0.2">
      <c r="D116" s="18" t="e">
        <v>#N/A</v>
      </c>
      <c r="E116" s="18" t="e">
        <f>_xll.qlRateHelperQuoteName(D116)</f>
        <v>#VALUE!</v>
      </c>
      <c r="F116" s="17" t="e">
        <f>_xll.qlRateHelperRate($D116)</f>
        <v>#VALUE!</v>
      </c>
      <c r="G116" s="17" t="str">
        <f>IF(ISERROR(_xll.qlSwapRateHelperSpread($D116)),IF(ISERROR(_xll.qlFuturesRateHelperConvexityAdjustment($D116)),"--",_xll.qlFuturesRateHelperConvexityAdjustment($D116)),_xll.qlSwapRateHelperSpread($D116))</f>
        <v>--</v>
      </c>
      <c r="H116" s="16" t="e">
        <f>_xll.qlRateHelperEarliestDate($D116)</f>
        <v>#VALUE!</v>
      </c>
      <c r="I116" s="15" t="e">
        <f>_xll.qlRateHelperLatestDate($D116)</f>
        <v>#VALUE!</v>
      </c>
      <c r="J116" s="5" t="e">
        <v>#N/A</v>
      </c>
    </row>
    <row r="117" spans="4:10" x14ac:dyDescent="0.2">
      <c r="D117" s="18" t="e">
        <v>#N/A</v>
      </c>
      <c r="E117" s="18" t="e">
        <f>_xll.qlRateHelperQuoteName(D117)</f>
        <v>#VALUE!</v>
      </c>
      <c r="F117" s="17" t="e">
        <f>_xll.qlRateHelperRate($D117)</f>
        <v>#VALUE!</v>
      </c>
      <c r="G117" s="17" t="str">
        <f>IF(ISERROR(_xll.qlSwapRateHelperSpread($D117)),IF(ISERROR(_xll.qlFuturesRateHelperConvexityAdjustment($D117)),"--",_xll.qlFuturesRateHelperConvexityAdjustment($D117)),_xll.qlSwapRateHelperSpread($D117))</f>
        <v>--</v>
      </c>
      <c r="H117" s="16" t="e">
        <f>_xll.qlRateHelperEarliestDate($D117)</f>
        <v>#VALUE!</v>
      </c>
      <c r="I117" s="15" t="e">
        <f>_xll.qlRateHelperLatestDate($D117)</f>
        <v>#VALUE!</v>
      </c>
      <c r="J117" s="5" t="e">
        <v>#N/A</v>
      </c>
    </row>
    <row r="118" spans="4:10" x14ac:dyDescent="0.2">
      <c r="D118" s="18" t="e">
        <v>#N/A</v>
      </c>
      <c r="E118" s="18" t="e">
        <f>_xll.qlRateHelperQuoteName(D118)</f>
        <v>#VALUE!</v>
      </c>
      <c r="F118" s="17" t="e">
        <f>_xll.qlRateHelperRate($D118)</f>
        <v>#VALUE!</v>
      </c>
      <c r="G118" s="17" t="str">
        <f>IF(ISERROR(_xll.qlSwapRateHelperSpread($D118)),IF(ISERROR(_xll.qlFuturesRateHelperConvexityAdjustment($D118)),"--",_xll.qlFuturesRateHelperConvexityAdjustment($D118)),_xll.qlSwapRateHelperSpread($D118))</f>
        <v>--</v>
      </c>
      <c r="H118" s="16" t="e">
        <f>_xll.qlRateHelperEarliestDate($D118)</f>
        <v>#VALUE!</v>
      </c>
      <c r="I118" s="15" t="e">
        <f>_xll.qlRateHelperLatestDate($D118)</f>
        <v>#VALUE!</v>
      </c>
      <c r="J118" s="5" t="e">
        <v>#N/A</v>
      </c>
    </row>
    <row r="119" spans="4:10" x14ac:dyDescent="0.2">
      <c r="D119" s="18" t="e">
        <v>#N/A</v>
      </c>
      <c r="E119" s="18" t="e">
        <f>_xll.qlRateHelperQuoteName(D119)</f>
        <v>#VALUE!</v>
      </c>
      <c r="F119" s="17" t="e">
        <f>_xll.qlRateHelperRate($D119)</f>
        <v>#VALUE!</v>
      </c>
      <c r="G119" s="17" t="str">
        <f>IF(ISERROR(_xll.qlSwapRateHelperSpread($D119)),IF(ISERROR(_xll.qlFuturesRateHelperConvexityAdjustment($D119)),"--",_xll.qlFuturesRateHelperConvexityAdjustment($D119)),_xll.qlSwapRateHelperSpread($D119))</f>
        <v>--</v>
      </c>
      <c r="H119" s="16" t="e">
        <f>_xll.qlRateHelperEarliestDate($D119)</f>
        <v>#VALUE!</v>
      </c>
      <c r="I119" s="15" t="e">
        <f>_xll.qlRateHelperLatestDate($D119)</f>
        <v>#VALUE!</v>
      </c>
      <c r="J119" s="5" t="e">
        <v>#N/A</v>
      </c>
    </row>
    <row r="120" spans="4:10" x14ac:dyDescent="0.2">
      <c r="D120" s="18" t="e">
        <v>#N/A</v>
      </c>
      <c r="E120" s="18" t="e">
        <f>_xll.qlRateHelperQuoteName(D120)</f>
        <v>#VALUE!</v>
      </c>
      <c r="F120" s="17" t="e">
        <f>_xll.qlRateHelperRate($D120)</f>
        <v>#VALUE!</v>
      </c>
      <c r="G120" s="17" t="str">
        <f>IF(ISERROR(_xll.qlSwapRateHelperSpread($D120)),IF(ISERROR(_xll.qlFuturesRateHelperConvexityAdjustment($D120)),"--",_xll.qlFuturesRateHelperConvexityAdjustment($D120)),_xll.qlSwapRateHelperSpread($D120))</f>
        <v>--</v>
      </c>
      <c r="H120" s="16" t="e">
        <f>_xll.qlRateHelperEarliestDate($D120)</f>
        <v>#VALUE!</v>
      </c>
      <c r="I120" s="15" t="e">
        <f>_xll.qlRateHelperLatestDate($D120)</f>
        <v>#VALUE!</v>
      </c>
      <c r="J120" s="5" t="e">
        <v>#N/A</v>
      </c>
    </row>
    <row r="121" spans="4:10" x14ac:dyDescent="0.2">
      <c r="D121" s="18" t="e">
        <v>#N/A</v>
      </c>
      <c r="E121" s="18" t="e">
        <f>_xll.qlRateHelperQuoteName(D121)</f>
        <v>#VALUE!</v>
      </c>
      <c r="F121" s="17" t="e">
        <f>_xll.qlRateHelperRate($D121)</f>
        <v>#VALUE!</v>
      </c>
      <c r="G121" s="17" t="str">
        <f>IF(ISERROR(_xll.qlSwapRateHelperSpread($D121)),IF(ISERROR(_xll.qlFuturesRateHelperConvexityAdjustment($D121)),"--",_xll.qlFuturesRateHelperConvexityAdjustment($D121)),_xll.qlSwapRateHelperSpread($D121))</f>
        <v>--</v>
      </c>
      <c r="H121" s="16" t="e">
        <f>_xll.qlRateHelperEarliestDate($D121)</f>
        <v>#VALUE!</v>
      </c>
      <c r="I121" s="15" t="e">
        <f>_xll.qlRateHelperLatestDate($D121)</f>
        <v>#VALUE!</v>
      </c>
      <c r="J121" s="5" t="e">
        <v>#N/A</v>
      </c>
    </row>
    <row r="122" spans="4:10" x14ac:dyDescent="0.2">
      <c r="D122" s="18" t="e">
        <v>#N/A</v>
      </c>
      <c r="E122" s="18" t="e">
        <f>_xll.qlRateHelperQuoteName(D122)</f>
        <v>#VALUE!</v>
      </c>
      <c r="F122" s="17" t="e">
        <f>_xll.qlRateHelperRate($D122)</f>
        <v>#VALUE!</v>
      </c>
      <c r="G122" s="17" t="str">
        <f>IF(ISERROR(_xll.qlSwapRateHelperSpread($D122)),IF(ISERROR(_xll.qlFuturesRateHelperConvexityAdjustment($D122)),"--",_xll.qlFuturesRateHelperConvexityAdjustment($D122)),_xll.qlSwapRateHelperSpread($D122))</f>
        <v>--</v>
      </c>
      <c r="H122" s="16" t="e">
        <f>_xll.qlRateHelperEarliestDate($D122)</f>
        <v>#VALUE!</v>
      </c>
      <c r="I122" s="15" t="e">
        <f>_xll.qlRateHelperLatestDate($D122)</f>
        <v>#VALUE!</v>
      </c>
      <c r="J122" s="5" t="e">
        <v>#N/A</v>
      </c>
    </row>
    <row r="123" spans="4:10" x14ac:dyDescent="0.2">
      <c r="D123" s="18" t="e">
        <v>#N/A</v>
      </c>
      <c r="E123" s="18" t="e">
        <f>_xll.qlRateHelperQuoteName(D123)</f>
        <v>#VALUE!</v>
      </c>
      <c r="F123" s="17" t="e">
        <f>_xll.qlRateHelperRate($D123)</f>
        <v>#VALUE!</v>
      </c>
      <c r="G123" s="17" t="str">
        <f>IF(ISERROR(_xll.qlSwapRateHelperSpread($D123)),IF(ISERROR(_xll.qlFuturesRateHelperConvexityAdjustment($D123)),"--",_xll.qlFuturesRateHelperConvexityAdjustment($D123)),_xll.qlSwapRateHelperSpread($D123))</f>
        <v>--</v>
      </c>
      <c r="H123" s="16" t="e">
        <f>_xll.qlRateHelperEarliestDate($D123)</f>
        <v>#VALUE!</v>
      </c>
      <c r="I123" s="15" t="e">
        <f>_xll.qlRateHelperLatestDate($D123)</f>
        <v>#VALUE!</v>
      </c>
      <c r="J123" s="5" t="e">
        <v>#N/A</v>
      </c>
    </row>
    <row r="124" spans="4:10" x14ac:dyDescent="0.2">
      <c r="D124" s="18" t="e">
        <v>#N/A</v>
      </c>
      <c r="E124" s="18" t="e">
        <f>_xll.qlRateHelperQuoteName(D124)</f>
        <v>#VALUE!</v>
      </c>
      <c r="F124" s="17" t="e">
        <f>_xll.qlRateHelperRate($D124)</f>
        <v>#VALUE!</v>
      </c>
      <c r="G124" s="17" t="str">
        <f>IF(ISERROR(_xll.qlSwapRateHelperSpread($D124)),IF(ISERROR(_xll.qlFuturesRateHelperConvexityAdjustment($D124)),"--",_xll.qlFuturesRateHelperConvexityAdjustment($D124)),_xll.qlSwapRateHelperSpread($D124))</f>
        <v>--</v>
      </c>
      <c r="H124" s="16" t="e">
        <f>_xll.qlRateHelperEarliestDate($D124)</f>
        <v>#VALUE!</v>
      </c>
      <c r="I124" s="15" t="e">
        <f>_xll.qlRateHelperLatestDate($D124)</f>
        <v>#VALUE!</v>
      </c>
      <c r="J124" s="5" t="e">
        <v>#N/A</v>
      </c>
    </row>
    <row r="125" spans="4:10" x14ac:dyDescent="0.2">
      <c r="D125" s="18" t="e">
        <v>#N/A</v>
      </c>
      <c r="E125" s="18" t="e">
        <f>_xll.qlRateHelperQuoteName(D125)</f>
        <v>#VALUE!</v>
      </c>
      <c r="F125" s="17" t="e">
        <f>_xll.qlRateHelperRate($D125)</f>
        <v>#VALUE!</v>
      </c>
      <c r="G125" s="17" t="str">
        <f>IF(ISERROR(_xll.qlSwapRateHelperSpread($D125)),IF(ISERROR(_xll.qlFuturesRateHelperConvexityAdjustment($D125)),"--",_xll.qlFuturesRateHelperConvexityAdjustment($D125)),_xll.qlSwapRateHelperSpread($D125))</f>
        <v>--</v>
      </c>
      <c r="H125" s="16" t="e">
        <f>_xll.qlRateHelperEarliestDate($D125)</f>
        <v>#VALUE!</v>
      </c>
      <c r="I125" s="15" t="e">
        <f>_xll.qlRateHelperLatestDate($D125)</f>
        <v>#VALUE!</v>
      </c>
      <c r="J125" s="5" t="e">
        <v>#N/A</v>
      </c>
    </row>
    <row r="126" spans="4:10" ht="12" thickBot="1" x14ac:dyDescent="0.25">
      <c r="D126" s="14" t="e">
        <v>#N/A</v>
      </c>
      <c r="E126" s="14" t="e">
        <f>_xll.qlRateHelperQuoteName(D126)</f>
        <v>#VALUE!</v>
      </c>
      <c r="F126" s="13" t="e">
        <f>_xll.qlRateHelperRate($D126)</f>
        <v>#VALUE!</v>
      </c>
      <c r="G126" s="13" t="str">
        <f>IF(ISERROR(_xll.qlSwapRateHelperSpread($D126)),IF(ISERROR(_xll.qlFuturesRateHelperConvexityAdjustment($D126)),"--",_xll.qlFuturesRateHelperConvexityAdjustment($D126)),_xll.qlSwapRateHelperSpread($D126))</f>
        <v>--</v>
      </c>
      <c r="H126" s="12" t="e">
        <f>_xll.qlRateHelperEarliestDate($D126)</f>
        <v>#VALUE!</v>
      </c>
      <c r="I126" s="11" t="e">
        <f>_xll.qlRateHelperLatestDate($D126)</f>
        <v>#VALUE!</v>
      </c>
      <c r="J126" s="5" t="e">
        <v>#N/A</v>
      </c>
    </row>
  </sheetData>
  <mergeCells count="1">
    <mergeCell ref="A1:B1"/>
  </mergeCells>
  <dataValidations count="1">
    <dataValidation type="list" allowBlank="1" showInputMessage="1" showErrorMessage="1" sqref="B5 IV5 SR5 ACN5 AMJ5 AWF5 BGB5 BPX5 BZT5 CJP5 CTL5 DDH5 DND5 DWZ5 EGV5 EQR5 FAN5 FKJ5 FUF5 GEB5 GNX5 GXT5 HHP5 HRL5 IBH5 ILD5 IUZ5 JEV5 JOR5 JYN5 KIJ5 KSF5 LCB5 LLX5 LVT5 MFP5 MPL5 MZH5 NJD5 NSZ5 OCV5 OMR5 OWN5 PGJ5 PQF5 QAB5 QJX5 QTT5 RDP5 RNL5 RXH5 SHD5 SQZ5 TAV5 TKR5 TUN5 UEJ5 UOF5 UYB5 VHX5 VRT5 WBP5 WLL5 WVH5 B65541 IV65541 SR65541 ACN65541 AMJ65541 AWF65541 BGB65541 BPX65541 BZT65541 CJP65541 CTL65541 DDH65541 DND65541 DWZ65541 EGV65541 EQR65541 FAN65541 FKJ65541 FUF65541 GEB65541 GNX65541 GXT65541 HHP65541 HRL65541 IBH65541 ILD65541 IUZ65541 JEV65541 JOR65541 JYN65541 KIJ65541 KSF65541 LCB65541 LLX65541 LVT65541 MFP65541 MPL65541 MZH65541 NJD65541 NSZ65541 OCV65541 OMR65541 OWN65541 PGJ65541 PQF65541 QAB65541 QJX65541 QTT65541 RDP65541 RNL65541 RXH65541 SHD65541 SQZ65541 TAV65541 TKR65541 TUN65541 UEJ65541 UOF65541 UYB65541 VHX65541 VRT65541 WBP65541 WLL65541 WVH65541 B131077 IV131077 SR131077 ACN131077 AMJ131077 AWF131077 BGB131077 BPX131077 BZT131077 CJP131077 CTL131077 DDH131077 DND131077 DWZ131077 EGV131077 EQR131077 FAN131077 FKJ131077 FUF131077 GEB131077 GNX131077 GXT131077 HHP131077 HRL131077 IBH131077 ILD131077 IUZ131077 JEV131077 JOR131077 JYN131077 KIJ131077 KSF131077 LCB131077 LLX131077 LVT131077 MFP131077 MPL131077 MZH131077 NJD131077 NSZ131077 OCV131077 OMR131077 OWN131077 PGJ131077 PQF131077 QAB131077 QJX131077 QTT131077 RDP131077 RNL131077 RXH131077 SHD131077 SQZ131077 TAV131077 TKR131077 TUN131077 UEJ131077 UOF131077 UYB131077 VHX131077 VRT131077 WBP131077 WLL131077 WVH131077 B196613 IV196613 SR196613 ACN196613 AMJ196613 AWF196613 BGB196613 BPX196613 BZT196613 CJP196613 CTL196613 DDH196613 DND196613 DWZ196613 EGV196613 EQR196613 FAN196613 FKJ196613 FUF196613 GEB196613 GNX196613 GXT196613 HHP196613 HRL196613 IBH196613 ILD196613 IUZ196613 JEV196613 JOR196613 JYN196613 KIJ196613 KSF196613 LCB196613 LLX196613 LVT196613 MFP196613 MPL196613 MZH196613 NJD196613 NSZ196613 OCV196613 OMR196613 OWN196613 PGJ196613 PQF196613 QAB196613 QJX196613 QTT196613 RDP196613 RNL196613 RXH196613 SHD196613 SQZ196613 TAV196613 TKR196613 TUN196613 UEJ196613 UOF196613 UYB196613 VHX196613 VRT196613 WBP196613 WLL196613 WVH196613 B262149 IV262149 SR262149 ACN262149 AMJ262149 AWF262149 BGB262149 BPX262149 BZT262149 CJP262149 CTL262149 DDH262149 DND262149 DWZ262149 EGV262149 EQR262149 FAN262149 FKJ262149 FUF262149 GEB262149 GNX262149 GXT262149 HHP262149 HRL262149 IBH262149 ILD262149 IUZ262149 JEV262149 JOR262149 JYN262149 KIJ262149 KSF262149 LCB262149 LLX262149 LVT262149 MFP262149 MPL262149 MZH262149 NJD262149 NSZ262149 OCV262149 OMR262149 OWN262149 PGJ262149 PQF262149 QAB262149 QJX262149 QTT262149 RDP262149 RNL262149 RXH262149 SHD262149 SQZ262149 TAV262149 TKR262149 TUN262149 UEJ262149 UOF262149 UYB262149 VHX262149 VRT262149 WBP262149 WLL262149 WVH262149 B327685 IV327685 SR327685 ACN327685 AMJ327685 AWF327685 BGB327685 BPX327685 BZT327685 CJP327685 CTL327685 DDH327685 DND327685 DWZ327685 EGV327685 EQR327685 FAN327685 FKJ327685 FUF327685 GEB327685 GNX327685 GXT327685 HHP327685 HRL327685 IBH327685 ILD327685 IUZ327685 JEV327685 JOR327685 JYN327685 KIJ327685 KSF327685 LCB327685 LLX327685 LVT327685 MFP327685 MPL327685 MZH327685 NJD327685 NSZ327685 OCV327685 OMR327685 OWN327685 PGJ327685 PQF327685 QAB327685 QJX327685 QTT327685 RDP327685 RNL327685 RXH327685 SHD327685 SQZ327685 TAV327685 TKR327685 TUN327685 UEJ327685 UOF327685 UYB327685 VHX327685 VRT327685 WBP327685 WLL327685 WVH327685 B393221 IV393221 SR393221 ACN393221 AMJ393221 AWF393221 BGB393221 BPX393221 BZT393221 CJP393221 CTL393221 DDH393221 DND393221 DWZ393221 EGV393221 EQR393221 FAN393221 FKJ393221 FUF393221 GEB393221 GNX393221 GXT393221 HHP393221 HRL393221 IBH393221 ILD393221 IUZ393221 JEV393221 JOR393221 JYN393221 KIJ393221 KSF393221 LCB393221 LLX393221 LVT393221 MFP393221 MPL393221 MZH393221 NJD393221 NSZ393221 OCV393221 OMR393221 OWN393221 PGJ393221 PQF393221 QAB393221 QJX393221 QTT393221 RDP393221 RNL393221 RXH393221 SHD393221 SQZ393221 TAV393221 TKR393221 TUN393221 UEJ393221 UOF393221 UYB393221 VHX393221 VRT393221 WBP393221 WLL393221 WVH393221 B458757 IV458757 SR458757 ACN458757 AMJ458757 AWF458757 BGB458757 BPX458757 BZT458757 CJP458757 CTL458757 DDH458757 DND458757 DWZ458757 EGV458757 EQR458757 FAN458757 FKJ458757 FUF458757 GEB458757 GNX458757 GXT458757 HHP458757 HRL458757 IBH458757 ILD458757 IUZ458757 JEV458757 JOR458757 JYN458757 KIJ458757 KSF458757 LCB458757 LLX458757 LVT458757 MFP458757 MPL458757 MZH458757 NJD458757 NSZ458757 OCV458757 OMR458757 OWN458757 PGJ458757 PQF458757 QAB458757 QJX458757 QTT458757 RDP458757 RNL458757 RXH458757 SHD458757 SQZ458757 TAV458757 TKR458757 TUN458757 UEJ458757 UOF458757 UYB458757 VHX458757 VRT458757 WBP458757 WLL458757 WVH458757 B524293 IV524293 SR524293 ACN524293 AMJ524293 AWF524293 BGB524293 BPX524293 BZT524293 CJP524293 CTL524293 DDH524293 DND524293 DWZ524293 EGV524293 EQR524293 FAN524293 FKJ524293 FUF524293 GEB524293 GNX524293 GXT524293 HHP524293 HRL524293 IBH524293 ILD524293 IUZ524293 JEV524293 JOR524293 JYN524293 KIJ524293 KSF524293 LCB524293 LLX524293 LVT524293 MFP524293 MPL524293 MZH524293 NJD524293 NSZ524293 OCV524293 OMR524293 OWN524293 PGJ524293 PQF524293 QAB524293 QJX524293 QTT524293 RDP524293 RNL524293 RXH524293 SHD524293 SQZ524293 TAV524293 TKR524293 TUN524293 UEJ524293 UOF524293 UYB524293 VHX524293 VRT524293 WBP524293 WLL524293 WVH524293 B589829 IV589829 SR589829 ACN589829 AMJ589829 AWF589829 BGB589829 BPX589829 BZT589829 CJP589829 CTL589829 DDH589829 DND589829 DWZ589829 EGV589829 EQR589829 FAN589829 FKJ589829 FUF589829 GEB589829 GNX589829 GXT589829 HHP589829 HRL589829 IBH589829 ILD589829 IUZ589829 JEV589829 JOR589829 JYN589829 KIJ589829 KSF589829 LCB589829 LLX589829 LVT589829 MFP589829 MPL589829 MZH589829 NJD589829 NSZ589829 OCV589829 OMR589829 OWN589829 PGJ589829 PQF589829 QAB589829 QJX589829 QTT589829 RDP589829 RNL589829 RXH589829 SHD589829 SQZ589829 TAV589829 TKR589829 TUN589829 UEJ589829 UOF589829 UYB589829 VHX589829 VRT589829 WBP589829 WLL589829 WVH589829 B655365 IV655365 SR655365 ACN655365 AMJ655365 AWF655365 BGB655365 BPX655365 BZT655365 CJP655365 CTL655365 DDH655365 DND655365 DWZ655365 EGV655365 EQR655365 FAN655365 FKJ655365 FUF655365 GEB655365 GNX655365 GXT655365 HHP655365 HRL655365 IBH655365 ILD655365 IUZ655365 JEV655365 JOR655365 JYN655365 KIJ655365 KSF655365 LCB655365 LLX655365 LVT655365 MFP655365 MPL655365 MZH655365 NJD655365 NSZ655365 OCV655365 OMR655365 OWN655365 PGJ655365 PQF655365 QAB655365 QJX655365 QTT655365 RDP655365 RNL655365 RXH655365 SHD655365 SQZ655365 TAV655365 TKR655365 TUN655365 UEJ655365 UOF655365 UYB655365 VHX655365 VRT655365 WBP655365 WLL655365 WVH655365 B720901 IV720901 SR720901 ACN720901 AMJ720901 AWF720901 BGB720901 BPX720901 BZT720901 CJP720901 CTL720901 DDH720901 DND720901 DWZ720901 EGV720901 EQR720901 FAN720901 FKJ720901 FUF720901 GEB720901 GNX720901 GXT720901 HHP720901 HRL720901 IBH720901 ILD720901 IUZ720901 JEV720901 JOR720901 JYN720901 KIJ720901 KSF720901 LCB720901 LLX720901 LVT720901 MFP720901 MPL720901 MZH720901 NJD720901 NSZ720901 OCV720901 OMR720901 OWN720901 PGJ720901 PQF720901 QAB720901 QJX720901 QTT720901 RDP720901 RNL720901 RXH720901 SHD720901 SQZ720901 TAV720901 TKR720901 TUN720901 UEJ720901 UOF720901 UYB720901 VHX720901 VRT720901 WBP720901 WLL720901 WVH720901 B786437 IV786437 SR786437 ACN786437 AMJ786437 AWF786437 BGB786437 BPX786437 BZT786437 CJP786437 CTL786437 DDH786437 DND786437 DWZ786437 EGV786437 EQR786437 FAN786437 FKJ786437 FUF786437 GEB786437 GNX786437 GXT786437 HHP786437 HRL786437 IBH786437 ILD786437 IUZ786437 JEV786437 JOR786437 JYN786437 KIJ786437 KSF786437 LCB786437 LLX786437 LVT786437 MFP786437 MPL786437 MZH786437 NJD786437 NSZ786437 OCV786437 OMR786437 OWN786437 PGJ786437 PQF786437 QAB786437 QJX786437 QTT786437 RDP786437 RNL786437 RXH786437 SHD786437 SQZ786437 TAV786437 TKR786437 TUN786437 UEJ786437 UOF786437 UYB786437 VHX786437 VRT786437 WBP786437 WLL786437 WVH786437 B851973 IV851973 SR851973 ACN851973 AMJ851973 AWF851973 BGB851973 BPX851973 BZT851973 CJP851973 CTL851973 DDH851973 DND851973 DWZ851973 EGV851973 EQR851973 FAN851973 FKJ851973 FUF851973 GEB851973 GNX851973 GXT851973 HHP851973 HRL851973 IBH851973 ILD851973 IUZ851973 JEV851973 JOR851973 JYN851973 KIJ851973 KSF851973 LCB851973 LLX851973 LVT851973 MFP851973 MPL851973 MZH851973 NJD851973 NSZ851973 OCV851973 OMR851973 OWN851973 PGJ851973 PQF851973 QAB851973 QJX851973 QTT851973 RDP851973 RNL851973 RXH851973 SHD851973 SQZ851973 TAV851973 TKR851973 TUN851973 UEJ851973 UOF851973 UYB851973 VHX851973 VRT851973 WBP851973 WLL851973 WVH851973 B917509 IV917509 SR917509 ACN917509 AMJ917509 AWF917509 BGB917509 BPX917509 BZT917509 CJP917509 CTL917509 DDH917509 DND917509 DWZ917509 EGV917509 EQR917509 FAN917509 FKJ917509 FUF917509 GEB917509 GNX917509 GXT917509 HHP917509 HRL917509 IBH917509 ILD917509 IUZ917509 JEV917509 JOR917509 JYN917509 KIJ917509 KSF917509 LCB917509 LLX917509 LVT917509 MFP917509 MPL917509 MZH917509 NJD917509 NSZ917509 OCV917509 OMR917509 OWN917509 PGJ917509 PQF917509 QAB917509 QJX917509 QTT917509 RDP917509 RNL917509 RXH917509 SHD917509 SQZ917509 TAV917509 TKR917509 TUN917509 UEJ917509 UOF917509 UYB917509 VHX917509 VRT917509 WBP917509 WLL917509 WVH917509 B983045 IV983045 SR983045 ACN983045 AMJ983045 AWF983045 BGB983045 BPX983045 BZT983045 CJP983045 CTL983045 DDH983045 DND983045 DWZ983045 EGV983045 EQR983045 FAN983045 FKJ983045 FUF983045 GEB983045 GNX983045 GXT983045 HHP983045 HRL983045 IBH983045 ILD983045 IUZ983045 JEV983045 JOR983045 JYN983045 KIJ983045 KSF983045 LCB983045 LLX983045 LVT983045 MFP983045 MPL983045 MZH983045 NJD983045 NSZ983045 OCV983045 OMR983045 OWN983045 PGJ983045 PQF983045 QAB983045 QJX983045 QTT983045 RDP983045 RNL983045 RXH983045 SHD983045 SQZ983045 TAV983045 TKR983045 TUN983045 UEJ983045 UOF983045 UYB983045 VHX983045 VRT983045 WBP983045 WLL983045 WVH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30"/>
  <sheetViews>
    <sheetView workbookViewId="0"/>
  </sheetViews>
  <sheetFormatPr defaultRowHeight="13.5" x14ac:dyDescent="0.25"/>
  <cols>
    <col min="1" max="1" width="3.28515625" style="65" bestFit="1" customWidth="1"/>
    <col min="2" max="2" width="9" style="65" bestFit="1" customWidth="1"/>
    <col min="3" max="4" width="19.28515625" style="65" customWidth="1"/>
    <col min="5" max="5" width="26.140625" style="65" bestFit="1" customWidth="1"/>
    <col min="6" max="6" width="23.5703125" style="65" customWidth="1"/>
    <col min="7" max="7" width="2.7109375" style="65" customWidth="1"/>
    <col min="8" max="16384" width="9.140625" style="65"/>
  </cols>
  <sheetData>
    <row r="1" spans="1:7" x14ac:dyDescent="0.25">
      <c r="A1" s="84"/>
      <c r="B1" s="83"/>
      <c r="C1" s="64" t="s">
        <v>88</v>
      </c>
      <c r="D1" s="82" t="str">
        <f>Currency&amp;"_YC"&amp;$C$1&amp;"RH"</f>
        <v>EUR_YCSTDRH</v>
      </c>
      <c r="E1" s="80" t="str">
        <f>$D$1&amp;"_Deposits.xml"</f>
        <v>EUR_YCSTDRH_Deposits.xml</v>
      </c>
      <c r="F1" s="63"/>
      <c r="G1" s="69"/>
    </row>
    <row r="2" spans="1:7" ht="23.25" customHeight="1" x14ac:dyDescent="0.25">
      <c r="A2" s="75"/>
      <c r="B2" s="81"/>
      <c r="C2" s="81" t="s">
        <v>87</v>
      </c>
      <c r="D2" s="81" t="s">
        <v>86</v>
      </c>
      <c r="E2" s="79" t="str">
        <f>IF(Serialize,_xll.ohObjectSave(E3:E20,SerializationPath&amp;E1,FileOverwrite,Serialize),"---")</f>
        <v>---</v>
      </c>
      <c r="F2" s="78" t="str">
        <f>_xll.ohRangeRetrieveError(E2)</f>
        <v/>
      </c>
      <c r="G2" s="69"/>
    </row>
    <row r="3" spans="1:7" ht="12" customHeight="1" x14ac:dyDescent="0.25">
      <c r="A3" s="75"/>
      <c r="B3" s="77" t="s">
        <v>85</v>
      </c>
      <c r="C3" s="73" t="s">
        <v>84</v>
      </c>
      <c r="D3" s="72" t="str">
        <f t="shared" ref="D3:D20" si="0">Currency&amp;$B3&amp;"D"&amp;QuoteSuffix</f>
        <v>EUROND_Quote</v>
      </c>
      <c r="E3" s="71" t="str">
        <f>_xll.qlDepositRateHelper(,D3,C3,Permanent,Trigger,ObjectOverwrite)</f>
        <v>obj_005f2#0000</v>
      </c>
      <c r="F3" s="76" t="str">
        <f>_xll.ohRangeRetrieveError(E3)</f>
        <v/>
      </c>
      <c r="G3" s="69"/>
    </row>
    <row r="4" spans="1:7" ht="12" customHeight="1" x14ac:dyDescent="0.25">
      <c r="A4" s="75"/>
      <c r="B4" s="162" t="s">
        <v>99</v>
      </c>
      <c r="C4" s="163" t="s">
        <v>84</v>
      </c>
      <c r="D4" s="164" t="str">
        <f t="shared" si="0"/>
        <v>EURTND_Quote</v>
      </c>
      <c r="E4" s="165" t="str">
        <f>_xll.qlFraRateHelper(,D4,"1D",C4,Permanent,Trigger,ObjectOverwrite)</f>
        <v>obj_005e5#0000</v>
      </c>
      <c r="F4" s="76" t="str">
        <f>_xll.ohRangeRetrieveError(E4)</f>
        <v/>
      </c>
      <c r="G4" s="69"/>
    </row>
    <row r="5" spans="1:7" ht="12" customHeight="1" x14ac:dyDescent="0.25">
      <c r="A5" s="75"/>
      <c r="B5" s="162" t="s">
        <v>98</v>
      </c>
      <c r="C5" s="163" t="s">
        <v>84</v>
      </c>
      <c r="D5" s="164" t="str">
        <f t="shared" si="0"/>
        <v>EURSND_Quote</v>
      </c>
      <c r="E5" s="165" t="str">
        <f>_xll.qlFraRateHelper(,D5,"2D",C5,Permanent,Trigger,ObjectOverwrite)</f>
        <v>obj_005d9#0000</v>
      </c>
      <c r="F5" s="76" t="str">
        <f>_xll.ohRangeRetrieveError(E5)</f>
        <v/>
      </c>
      <c r="G5" s="69"/>
    </row>
    <row r="6" spans="1:7" ht="12" customHeight="1" x14ac:dyDescent="0.25">
      <c r="A6" s="75"/>
      <c r="B6" s="74" t="s">
        <v>83</v>
      </c>
      <c r="C6" s="73" t="str">
        <f t="shared" ref="C6:C20" si="1">PROPER(Currency)&amp;FamilyName&amp;$B6</f>
        <v>EuriborSW</v>
      </c>
      <c r="D6" s="72" t="str">
        <f t="shared" si="0"/>
        <v>EURSWD_Quote</v>
      </c>
      <c r="E6" s="71" t="str">
        <f>_xll.qlDepositRateHelper(,D6,C6,Permanent,Trigger,ObjectOverwrite)</f>
        <v>obj_005e8#0000</v>
      </c>
      <c r="F6" s="70"/>
      <c r="G6" s="69"/>
    </row>
    <row r="7" spans="1:7" ht="12" customHeight="1" x14ac:dyDescent="0.25">
      <c r="A7" s="75"/>
      <c r="B7" s="74" t="s">
        <v>82</v>
      </c>
      <c r="C7" s="73" t="str">
        <f t="shared" si="1"/>
        <v>Euribor2W</v>
      </c>
      <c r="D7" s="72" t="str">
        <f t="shared" si="0"/>
        <v>EUR2WD_Quote</v>
      </c>
      <c r="E7" s="71" t="str">
        <f>_xll.qlDepositRateHelper(,D7,C7,Permanent,Trigger,ObjectOverwrite)</f>
        <v>obj_005e9#0000</v>
      </c>
      <c r="F7" s="70"/>
      <c r="G7" s="69"/>
    </row>
    <row r="8" spans="1:7" ht="12" customHeight="1" x14ac:dyDescent="0.25">
      <c r="A8" s="75"/>
      <c r="B8" s="74" t="s">
        <v>117</v>
      </c>
      <c r="C8" s="73" t="str">
        <f>_xll.qlEuribor(,B8,,,Trigger,ObjectOverwrite)</f>
        <v>obj_005df#0000</v>
      </c>
      <c r="D8" s="72" t="str">
        <f t="shared" si="0"/>
        <v>EUR3WD_Quote</v>
      </c>
      <c r="E8" s="71" t="str">
        <f>_xll.qlDepositRateHelper(,D8,C8,Permanent,Trigger,ObjectOverwrite)</f>
        <v>obj_005f0#0000</v>
      </c>
      <c r="F8" s="70"/>
      <c r="G8" s="69"/>
    </row>
    <row r="9" spans="1:7" ht="12" customHeight="1" x14ac:dyDescent="0.25">
      <c r="A9" s="75"/>
      <c r="B9" s="74" t="s">
        <v>81</v>
      </c>
      <c r="C9" s="73" t="str">
        <f t="shared" si="1"/>
        <v>Euribor1M</v>
      </c>
      <c r="D9" s="72" t="str">
        <f t="shared" si="0"/>
        <v>EUR1MD_Quote</v>
      </c>
      <c r="E9" s="71" t="str">
        <f>_xll.qlDepositRateHelper(,D9,C9,Permanent,Trigger,ObjectOverwrite)</f>
        <v>obj_005e2#0000</v>
      </c>
      <c r="F9" s="70"/>
      <c r="G9" s="69"/>
    </row>
    <row r="10" spans="1:7" ht="12" customHeight="1" x14ac:dyDescent="0.25">
      <c r="A10" s="75"/>
      <c r="B10" s="74" t="s">
        <v>80</v>
      </c>
      <c r="C10" s="73" t="str">
        <f t="shared" si="1"/>
        <v>Euribor2M</v>
      </c>
      <c r="D10" s="72" t="str">
        <f t="shared" si="0"/>
        <v>EUR2MD_Quote</v>
      </c>
      <c r="E10" s="71" t="str">
        <f>_xll.qlDepositRateHelper(,D10,C10,Permanent,Trigger,ObjectOverwrite)</f>
        <v>obj_005de#0000</v>
      </c>
      <c r="F10" s="70" t="str">
        <f>_xll.ohRangeRetrieveError(E10)</f>
        <v/>
      </c>
      <c r="G10" s="69"/>
    </row>
    <row r="11" spans="1:7" ht="12" customHeight="1" x14ac:dyDescent="0.25">
      <c r="A11" s="75"/>
      <c r="B11" s="74" t="s">
        <v>79</v>
      </c>
      <c r="C11" s="73" t="str">
        <f t="shared" si="1"/>
        <v>Euribor3M</v>
      </c>
      <c r="D11" s="72" t="str">
        <f t="shared" si="0"/>
        <v>EUR3MD_Quote</v>
      </c>
      <c r="E11" s="71" t="str">
        <f>_xll.qlDepositRateHelper(,D11,C11,Permanent,Trigger,ObjectOverwrite)</f>
        <v>obj_005e6#0000</v>
      </c>
      <c r="F11" s="70" t="str">
        <f>_xll.ohRangeRetrieveError(E11)</f>
        <v/>
      </c>
      <c r="G11" s="69"/>
    </row>
    <row r="12" spans="1:7" ht="12" customHeight="1" x14ac:dyDescent="0.25">
      <c r="A12" s="75"/>
      <c r="B12" s="74" t="s">
        <v>118</v>
      </c>
      <c r="C12" s="73" t="str">
        <f>_xll.qlEuribor(,B12,,,Trigger,ObjectOverwrite)</f>
        <v>obj_005db#0000</v>
      </c>
      <c r="D12" s="72" t="str">
        <f t="shared" si="0"/>
        <v>EUR4MD_Quote</v>
      </c>
      <c r="E12" s="71" t="str">
        <f>_xll.qlDepositRateHelper(,D12,C12,Permanent,Trigger,ObjectOverwrite)</f>
        <v>obj_005ee#0000</v>
      </c>
      <c r="F12" s="70" t="str">
        <f>_xll.ohRangeRetrieveError(E12)</f>
        <v/>
      </c>
      <c r="G12" s="69"/>
    </row>
    <row r="13" spans="1:7" ht="12" customHeight="1" x14ac:dyDescent="0.25">
      <c r="A13" s="75"/>
      <c r="B13" s="74" t="s">
        <v>119</v>
      </c>
      <c r="C13" s="73" t="str">
        <f>_xll.qlEuribor(,B13,,,Trigger,ObjectOverwrite)</f>
        <v>obj_005dd#0000</v>
      </c>
      <c r="D13" s="72" t="str">
        <f t="shared" si="0"/>
        <v>EUR5MD_Quote</v>
      </c>
      <c r="E13" s="71" t="str">
        <f>_xll.qlDepositRateHelper(,D13,C13,Permanent,Trigger,ObjectOverwrite)</f>
        <v>obj_005ef#0000</v>
      </c>
      <c r="F13" s="70" t="str">
        <f>_xll.ohRangeRetrieveError(E13)</f>
        <v/>
      </c>
      <c r="G13" s="69"/>
    </row>
    <row r="14" spans="1:7" ht="12" customHeight="1" x14ac:dyDescent="0.25">
      <c r="A14" s="75"/>
      <c r="B14" s="74" t="s">
        <v>78</v>
      </c>
      <c r="C14" s="73" t="str">
        <f t="shared" si="1"/>
        <v>Euribor6M</v>
      </c>
      <c r="D14" s="72" t="str">
        <f t="shared" si="0"/>
        <v>EUR6MD_Quote</v>
      </c>
      <c r="E14" s="71" t="str">
        <f>_xll.qlDepositRateHelper(,D14,C14,Permanent,Trigger,ObjectOverwrite)</f>
        <v>obj_005da#0000</v>
      </c>
      <c r="F14" s="70" t="str">
        <f>_xll.ohRangeRetrieveError(E14)</f>
        <v/>
      </c>
      <c r="G14" s="69"/>
    </row>
    <row r="15" spans="1:7" ht="12" customHeight="1" x14ac:dyDescent="0.25">
      <c r="A15" s="75"/>
      <c r="B15" s="74" t="s">
        <v>120</v>
      </c>
      <c r="C15" s="73" t="str">
        <f>_xll.qlEuribor(,B15,,,Trigger,ObjectOverwrite)</f>
        <v>obj_005e1#0000</v>
      </c>
      <c r="D15" s="72" t="str">
        <f t="shared" si="0"/>
        <v>EUR7MD_Quote</v>
      </c>
      <c r="E15" s="71" t="str">
        <f>_xll.qlDepositRateHelper(,D15,C15,Permanent,Trigger,ObjectOverwrite)</f>
        <v>obj_005e4#0000</v>
      </c>
      <c r="F15" s="70"/>
      <c r="G15" s="69"/>
    </row>
    <row r="16" spans="1:7" ht="12" customHeight="1" x14ac:dyDescent="0.25">
      <c r="A16" s="75"/>
      <c r="B16" s="74" t="s">
        <v>121</v>
      </c>
      <c r="C16" s="73" t="str">
        <f>_xll.qlEuribor(,B16,,,Trigger,ObjectOverwrite)</f>
        <v>obj_005e3#0000</v>
      </c>
      <c r="D16" s="72" t="str">
        <f t="shared" si="0"/>
        <v>EUR8MD_Quote</v>
      </c>
      <c r="E16" s="71" t="str">
        <f>_xll.qlDepositRateHelper(,D16,C16,Permanent,Trigger,ObjectOverwrite)</f>
        <v>obj_005ed#0000</v>
      </c>
      <c r="F16" s="70"/>
      <c r="G16" s="69"/>
    </row>
    <row r="17" spans="1:7" ht="12" customHeight="1" x14ac:dyDescent="0.25">
      <c r="A17" s="75"/>
      <c r="B17" s="74" t="s">
        <v>77</v>
      </c>
      <c r="C17" s="73" t="str">
        <f t="shared" si="1"/>
        <v>Euribor9M</v>
      </c>
      <c r="D17" s="72" t="str">
        <f t="shared" si="0"/>
        <v>EUR9MD_Quote</v>
      </c>
      <c r="E17" s="71" t="str">
        <f>_xll.qlDepositRateHelper(,D17,C17,Permanent,Trigger,ObjectOverwrite)</f>
        <v>obj_005dc#0000</v>
      </c>
      <c r="F17" s="70" t="str">
        <f>_xll.ohRangeRetrieveError(E17)</f>
        <v/>
      </c>
      <c r="G17" s="69"/>
    </row>
    <row r="18" spans="1:7" ht="12" customHeight="1" x14ac:dyDescent="0.25">
      <c r="A18" s="75"/>
      <c r="B18" s="74" t="s">
        <v>122</v>
      </c>
      <c r="C18" s="73" t="str">
        <f>_xll.qlEuribor(,B18,,,Trigger,ObjectOverwrite)</f>
        <v>obj_005e7#0000</v>
      </c>
      <c r="D18" s="72" t="str">
        <f t="shared" si="0"/>
        <v>EUR10MD_Quote</v>
      </c>
      <c r="E18" s="71" t="str">
        <f>_xll.qlDepositRateHelper(,D18,C18,Permanent,Trigger,ObjectOverwrite)</f>
        <v>obj_005ec#0000</v>
      </c>
      <c r="F18" s="70"/>
      <c r="G18" s="69"/>
    </row>
    <row r="19" spans="1:7" ht="12" customHeight="1" x14ac:dyDescent="0.25">
      <c r="A19" s="75"/>
      <c r="B19" s="74" t="s">
        <v>123</v>
      </c>
      <c r="C19" s="73" t="str">
        <f>_xll.qlEuribor(,B19,,,Trigger,ObjectOverwrite)</f>
        <v>obj_005ea#0000</v>
      </c>
      <c r="D19" s="72" t="str">
        <f t="shared" si="0"/>
        <v>EUR11MD_Quote</v>
      </c>
      <c r="E19" s="71" t="str">
        <f>_xll.qlDepositRateHelper(,D19,C19,Permanent,Trigger,ObjectOverwrite)</f>
        <v>obj_005eb#0000</v>
      </c>
      <c r="F19" s="70"/>
      <c r="G19" s="69"/>
    </row>
    <row r="20" spans="1:7" ht="12" customHeight="1" x14ac:dyDescent="0.25">
      <c r="A20" s="75"/>
      <c r="B20" s="74" t="s">
        <v>36</v>
      </c>
      <c r="C20" s="73" t="str">
        <f t="shared" si="1"/>
        <v>Euribor1Y</v>
      </c>
      <c r="D20" s="72" t="str">
        <f t="shared" si="0"/>
        <v>EUR1YD_Quote</v>
      </c>
      <c r="E20" s="71" t="str">
        <f>_xll.qlDepositRateHelper(,D20,C20,Permanent,Trigger,ObjectOverwrite)</f>
        <v>obj_005f1#0000</v>
      </c>
      <c r="F20" s="70" t="str">
        <f>_xll.ohRangeRetrieveError(E20)</f>
        <v/>
      </c>
      <c r="G20" s="69"/>
    </row>
    <row r="21" spans="1:7" ht="12" customHeight="1" x14ac:dyDescent="0.25">
      <c r="A21" s="75"/>
      <c r="B21" s="74" t="str">
        <f>(_xll.qlCalendarBusinessDaysBetween(Calendar,_xll.qlCalendarAdvance(Calendar,_xll.qlSettingsEvaluationDate(Trigger),2&amp;"D",,,Trigger),C25,Trigger)-1)&amp;"D"</f>
        <v>142D</v>
      </c>
      <c r="C21" s="198" t="s">
        <v>126</v>
      </c>
      <c r="D21" s="72" t="str">
        <f>Currency&amp;$C21&amp;"_Mx"&amp;QuoteSuffix</f>
        <v>EURSTUB_Mx_Quote</v>
      </c>
      <c r="E21" s="71" t="str">
        <f>_xll.qlDepositRateHelper2(,D21,B21,2,Calendar,"mf",FALSE,"ACT/360",Permanent,Trigger,ObjectOverwrite)</f>
        <v>obj_005d8#0001</v>
      </c>
      <c r="F21" s="199" t="str">
        <f>_xll.ohRangeRetrieveError(E21)</f>
        <v/>
      </c>
      <c r="G21" s="69"/>
    </row>
    <row r="22" spans="1:7" ht="12" customHeight="1" thickBot="1" x14ac:dyDescent="0.3">
      <c r="A22" s="68"/>
      <c r="B22" s="67"/>
      <c r="C22" s="67"/>
      <c r="D22" s="67"/>
      <c r="E22" s="67"/>
      <c r="F22" s="67"/>
      <c r="G22" s="66"/>
    </row>
    <row r="23" spans="1:7" ht="12" customHeight="1" x14ac:dyDescent="0.25"/>
    <row r="24" spans="1:7" ht="27" customHeight="1" x14ac:dyDescent="0.25">
      <c r="A24" s="65" t="str">
        <f>_xll.qlIMMNextCode(_xll.qlSettingsEvaluationDate(Trigger),TRUE,Trigger)</f>
        <v>H5</v>
      </c>
      <c r="B24" s="197" t="s">
        <v>127</v>
      </c>
      <c r="C24" s="197" t="s">
        <v>128</v>
      </c>
      <c r="D24" s="197" t="s">
        <v>129</v>
      </c>
    </row>
    <row r="25" spans="1:7" ht="12" customHeight="1" x14ac:dyDescent="0.25">
      <c r="A25" s="195" t="str">
        <f>_xll.qlIMMNextCode(_xll.qlIMMdate(A24,,Trigger),TRUE,Trigger)</f>
        <v>M5</v>
      </c>
      <c r="B25" s="200" t="str">
        <f>_xll.qlIMMNextCode(_xll.qlIMMdate(A25,,Trigger),TRUE,Trigger)</f>
        <v>U5</v>
      </c>
      <c r="C25" s="200">
        <f>_xll.qlIMMdate(B25,,Trigger)</f>
        <v>42263</v>
      </c>
      <c r="D25" s="200">
        <f>_xll.qlRateHelperLatestDate(E21,Trigger)</f>
        <v>42263</v>
      </c>
    </row>
    <row r="26" spans="1:7" ht="12" customHeight="1" x14ac:dyDescent="0.25"/>
    <row r="27" spans="1:7" ht="12" customHeight="1" x14ac:dyDescent="0.25"/>
    <row r="28" spans="1:7" ht="12" customHeight="1" x14ac:dyDescent="0.25"/>
    <row r="29" spans="1:7" ht="12" customHeight="1" x14ac:dyDescent="0.25"/>
    <row r="30" spans="1:7" ht="12" customHeight="1" x14ac:dyDescent="0.25"/>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K45"/>
  <sheetViews>
    <sheetView workbookViewId="0"/>
  </sheetViews>
  <sheetFormatPr defaultRowHeight="12.75" x14ac:dyDescent="0.2"/>
  <cols>
    <col min="1" max="1" width="2.7109375" style="62" customWidth="1"/>
    <col min="2" max="2" width="3.5703125" style="62" bestFit="1" customWidth="1"/>
    <col min="3" max="3" width="5.7109375" style="62" bestFit="1" customWidth="1"/>
    <col min="4" max="4" width="6.140625" style="62" bestFit="1" customWidth="1"/>
    <col min="5" max="5" width="9.140625" style="62"/>
    <col min="6" max="6" width="15.85546875" style="62" bestFit="1" customWidth="1"/>
    <col min="7" max="7" width="22" style="62" bestFit="1" customWidth="1"/>
    <col min="8" max="8" width="24" style="62" bestFit="1" customWidth="1"/>
    <col min="9" max="9" width="15.5703125" style="62" customWidth="1"/>
    <col min="10" max="10" width="2.7109375" style="62" customWidth="1"/>
    <col min="11" max="16384" width="9.140625" style="62"/>
  </cols>
  <sheetData>
    <row r="1" spans="1:11" x14ac:dyDescent="0.2">
      <c r="A1" s="129"/>
      <c r="B1" s="134"/>
      <c r="C1" s="134"/>
      <c r="D1" s="134"/>
      <c r="E1" s="133" t="s">
        <v>79</v>
      </c>
      <c r="F1" s="132"/>
      <c r="G1" s="131" t="str">
        <f>Currency&amp;"_YC"&amp;"STDRH"</f>
        <v>EUR_YCSTDRH</v>
      </c>
      <c r="H1" s="110" t="str">
        <f>$G$1&amp;"_Futures"&amp;$E$1&amp;".xml"</f>
        <v>EUR_YCSTDRH_Futures3M.xml</v>
      </c>
      <c r="I1" s="130"/>
      <c r="J1" s="107"/>
    </row>
    <row r="2" spans="1:11" ht="32.25" customHeight="1" x14ac:dyDescent="0.2">
      <c r="A2" s="129"/>
      <c r="B2" s="112" t="s">
        <v>103</v>
      </c>
      <c r="C2" s="111" t="s">
        <v>102</v>
      </c>
      <c r="D2" s="128" t="s">
        <v>101</v>
      </c>
      <c r="E2" s="111" t="s">
        <v>87</v>
      </c>
      <c r="F2" s="111" t="s">
        <v>86</v>
      </c>
      <c r="G2" s="112" t="s">
        <v>100</v>
      </c>
      <c r="H2" s="127" t="str">
        <f>IF(Serialize,_xll.ohObjectSave(H3:H44,SerializationPath&amp;H1,FileOverwrite,Serialize),"---")</f>
        <v>---</v>
      </c>
      <c r="I2" s="126" t="str">
        <f>_xll.ohRangeRetrieveError(H2)</f>
        <v/>
      </c>
      <c r="J2" s="107"/>
    </row>
    <row r="3" spans="1:11" x14ac:dyDescent="0.2">
      <c r="A3" s="121"/>
      <c r="B3" s="125">
        <v>1</v>
      </c>
      <c r="C3" s="118" t="b">
        <v>0</v>
      </c>
      <c r="D3" s="118" t="str">
        <f t="array" ref="D3:D44">_xll.qlIMMNextCodes(_xll.qlSettingsEvaluationDate(Trigger)-1,$C3:$C44)</f>
        <v>H5</v>
      </c>
      <c r="E3" s="118" t="str">
        <f t="shared" ref="E3:E34" si="0">PROPER(Currency)&amp;FamilyName&amp;$E$1</f>
        <v>Euribor3M</v>
      </c>
      <c r="F3" s="117" t="str">
        <f t="shared" ref="F3:F34" si="1">Currency&amp;"FUT"&amp;$E$1&amp;$D3&amp;QuoteSuffix</f>
        <v>EURFUT3MH5_Quote</v>
      </c>
      <c r="G3" s="117" t="str">
        <f t="shared" ref="G3:G34" si="2">Currency&amp;"FUT"&amp;$E$1&amp;$D3&amp;"ConvAdj"&amp;QuoteSuffix</f>
        <v>EURFUT3MH5ConvAdj_Quote</v>
      </c>
      <c r="H3" s="124" t="str">
        <f>_xll.qlFuturesRateHelper(,$F3,$D3,$E3,$G3,Permanent,Trigger,ObjectOverwrite)</f>
        <v>obj_00635#0000</v>
      </c>
      <c r="I3" s="123" t="str">
        <f>_xll.ohRangeRetrieveError(H3)</f>
        <v/>
      </c>
      <c r="J3" s="107"/>
      <c r="K3" s="122"/>
    </row>
    <row r="4" spans="1:11" x14ac:dyDescent="0.2">
      <c r="A4" s="121"/>
      <c r="B4" s="120">
        <v>2</v>
      </c>
      <c r="C4" s="119" t="b">
        <v>0</v>
      </c>
      <c r="D4" s="119" t="str">
        <v>J5</v>
      </c>
      <c r="E4" s="118" t="str">
        <f t="shared" si="0"/>
        <v>Euribor3M</v>
      </c>
      <c r="F4" s="117" t="str">
        <f t="shared" si="1"/>
        <v>EURFUT3MJ5_Quote</v>
      </c>
      <c r="G4" s="117" t="str">
        <f t="shared" si="2"/>
        <v>EURFUT3MJ5ConvAdj_Quote</v>
      </c>
      <c r="H4" s="124" t="str">
        <f>_xll.qlFuturesRateHelper(,$F4,$D4,$E4,$G4,Permanent,Trigger,ObjectOverwrite)</f>
        <v>obj_005f5#0000</v>
      </c>
      <c r="I4" s="116" t="str">
        <f>_xll.ohRangeRetrieveError(H4)</f>
        <v/>
      </c>
      <c r="J4" s="107"/>
      <c r="K4" s="122"/>
    </row>
    <row r="5" spans="1:11" x14ac:dyDescent="0.2">
      <c r="A5" s="121"/>
      <c r="B5" s="120">
        <v>3</v>
      </c>
      <c r="C5" s="119" t="b">
        <v>0</v>
      </c>
      <c r="D5" s="119" t="str">
        <v>K5</v>
      </c>
      <c r="E5" s="118" t="str">
        <f t="shared" si="0"/>
        <v>Euribor3M</v>
      </c>
      <c r="F5" s="117" t="str">
        <f t="shared" si="1"/>
        <v>EURFUT3MK5_Quote</v>
      </c>
      <c r="G5" s="117" t="str">
        <f t="shared" si="2"/>
        <v>EURFUT3MK5ConvAdj_Quote</v>
      </c>
      <c r="H5" s="124" t="str">
        <f>_xll.qlFuturesRateHelper(,$F5,$D5,$E5,$G5,Permanent,Trigger,ObjectOverwrite)</f>
        <v>obj_0062d#0000</v>
      </c>
      <c r="I5" s="116" t="str">
        <f>_xll.ohRangeRetrieveError(H5)</f>
        <v/>
      </c>
      <c r="J5" s="107"/>
      <c r="K5" s="122"/>
    </row>
    <row r="6" spans="1:11" x14ac:dyDescent="0.2">
      <c r="A6" s="121"/>
      <c r="B6" s="120">
        <v>4</v>
      </c>
      <c r="C6" s="119" t="b">
        <v>0</v>
      </c>
      <c r="D6" s="119" t="str">
        <v>M5</v>
      </c>
      <c r="E6" s="118" t="str">
        <f t="shared" si="0"/>
        <v>Euribor3M</v>
      </c>
      <c r="F6" s="117" t="str">
        <f t="shared" si="1"/>
        <v>EURFUT3MM5_Quote</v>
      </c>
      <c r="G6" s="117" t="str">
        <f t="shared" si="2"/>
        <v>EURFUT3MM5ConvAdj_Quote</v>
      </c>
      <c r="H6" s="124" t="str">
        <f>_xll.qlFuturesRateHelper(,$F6,$D6,$E6,$G6,Permanent,Trigger,ObjectOverwrite)</f>
        <v>obj_0061d#0000</v>
      </c>
      <c r="I6" s="116" t="str">
        <f>_xll.ohRangeRetrieveError(H6)</f>
        <v/>
      </c>
      <c r="J6" s="107"/>
      <c r="K6" s="122"/>
    </row>
    <row r="7" spans="1:11" x14ac:dyDescent="0.2">
      <c r="A7" s="121"/>
      <c r="B7" s="120">
        <v>5</v>
      </c>
      <c r="C7" s="119" t="b">
        <v>0</v>
      </c>
      <c r="D7" s="119" t="str">
        <v>N5</v>
      </c>
      <c r="E7" s="118" t="str">
        <f t="shared" si="0"/>
        <v>Euribor3M</v>
      </c>
      <c r="F7" s="117" t="str">
        <f t="shared" si="1"/>
        <v>EURFUT3MN5_Quote</v>
      </c>
      <c r="G7" s="117" t="str">
        <f t="shared" si="2"/>
        <v>EURFUT3MN5ConvAdj_Quote</v>
      </c>
      <c r="H7" s="124" t="str">
        <f>_xll.qlFuturesRateHelper(,$F7,$D7,$E7,$G7,Permanent,Trigger,ObjectOverwrite)</f>
        <v>obj_00640#0000</v>
      </c>
      <c r="I7" s="116" t="str">
        <f>_xll.ohRangeRetrieveError(H7)</f>
        <v/>
      </c>
      <c r="J7" s="107"/>
      <c r="K7" s="122"/>
    </row>
    <row r="8" spans="1:11" x14ac:dyDescent="0.2">
      <c r="A8" s="121"/>
      <c r="B8" s="120">
        <v>6</v>
      </c>
      <c r="C8" s="119" t="b">
        <v>0</v>
      </c>
      <c r="D8" s="119" t="str">
        <v>Q5</v>
      </c>
      <c r="E8" s="118" t="str">
        <f t="shared" si="0"/>
        <v>Euribor3M</v>
      </c>
      <c r="F8" s="117" t="str">
        <f t="shared" si="1"/>
        <v>EURFUT3MQ5_Quote</v>
      </c>
      <c r="G8" s="117" t="str">
        <f t="shared" si="2"/>
        <v>EURFUT3MQ5ConvAdj_Quote</v>
      </c>
      <c r="H8" s="124" t="str">
        <f>_xll.qlFuturesRateHelper(,$F8,$D8,$E8,$G8,Permanent,Trigger,ObjectOverwrite)</f>
        <v>obj_00637#0000</v>
      </c>
      <c r="I8" s="116" t="str">
        <f>_xll.ohRangeRetrieveError(H8)</f>
        <v/>
      </c>
      <c r="J8" s="107"/>
      <c r="K8" s="122"/>
    </row>
    <row r="9" spans="1:11" x14ac:dyDescent="0.2">
      <c r="A9" s="121"/>
      <c r="B9" s="120">
        <v>7</v>
      </c>
      <c r="C9" s="119" t="b">
        <v>0</v>
      </c>
      <c r="D9" s="119" t="str">
        <v>U5</v>
      </c>
      <c r="E9" s="118" t="str">
        <f t="shared" si="0"/>
        <v>Euribor3M</v>
      </c>
      <c r="F9" s="117" t="str">
        <f t="shared" si="1"/>
        <v>EURFUT3MU5_Quote</v>
      </c>
      <c r="G9" s="117" t="str">
        <f t="shared" si="2"/>
        <v>EURFUT3MU5ConvAdj_Quote</v>
      </c>
      <c r="H9" s="124" t="str">
        <f>_xll.qlFuturesRateHelper(,$F9,$D9,$E9,$G9,Permanent,Trigger,ObjectOverwrite)</f>
        <v>obj_00606#0000</v>
      </c>
      <c r="I9" s="116" t="str">
        <f>_xll.ohRangeRetrieveError(H9)</f>
        <v/>
      </c>
      <c r="J9" s="107"/>
      <c r="K9" s="122"/>
    </row>
    <row r="10" spans="1:11" x14ac:dyDescent="0.2">
      <c r="A10" s="121"/>
      <c r="B10" s="120">
        <v>8</v>
      </c>
      <c r="C10" s="119" t="b">
        <v>0</v>
      </c>
      <c r="D10" s="119" t="str">
        <v>V5</v>
      </c>
      <c r="E10" s="118" t="str">
        <f t="shared" si="0"/>
        <v>Euribor3M</v>
      </c>
      <c r="F10" s="117" t="str">
        <f t="shared" si="1"/>
        <v>EURFUT3MV5_Quote</v>
      </c>
      <c r="G10" s="117" t="str">
        <f t="shared" si="2"/>
        <v>EURFUT3MV5ConvAdj_Quote</v>
      </c>
      <c r="H10" s="124" t="str">
        <f>_xll.qlFuturesRateHelper(,$F10,$D10,$E10,$G10,Permanent,Trigger,ObjectOverwrite)</f>
        <v>obj_00639#0000</v>
      </c>
      <c r="I10" s="116" t="str">
        <f>_xll.ohRangeRetrieveError(H10)</f>
        <v/>
      </c>
      <c r="J10" s="107"/>
      <c r="K10" s="122"/>
    </row>
    <row r="11" spans="1:11" x14ac:dyDescent="0.2">
      <c r="A11" s="121"/>
      <c r="B11" s="120">
        <v>9</v>
      </c>
      <c r="C11" s="119" t="b">
        <v>0</v>
      </c>
      <c r="D11" s="119" t="str">
        <v>X5</v>
      </c>
      <c r="E11" s="118" t="str">
        <f t="shared" si="0"/>
        <v>Euribor3M</v>
      </c>
      <c r="F11" s="117" t="str">
        <f t="shared" si="1"/>
        <v>EURFUT3MX5_Quote</v>
      </c>
      <c r="G11" s="117" t="str">
        <f t="shared" si="2"/>
        <v>EURFUT3MX5ConvAdj_Quote</v>
      </c>
      <c r="H11" s="124" t="str">
        <f>_xll.qlFuturesRateHelper(,$F11,$D11,$E11,$G11,Permanent,Trigger,ObjectOverwrite)</f>
        <v>obj_00608#0000</v>
      </c>
      <c r="I11" s="116" t="str">
        <f>_xll.ohRangeRetrieveError(H11)</f>
        <v/>
      </c>
      <c r="J11" s="107"/>
      <c r="K11" s="122"/>
    </row>
    <row r="12" spans="1:11" x14ac:dyDescent="0.2">
      <c r="A12" s="121"/>
      <c r="B12" s="120">
        <v>10</v>
      </c>
      <c r="C12" s="119" t="b">
        <v>0</v>
      </c>
      <c r="D12" s="119" t="str">
        <v>Z5</v>
      </c>
      <c r="E12" s="118" t="str">
        <f t="shared" si="0"/>
        <v>Euribor3M</v>
      </c>
      <c r="F12" s="117" t="str">
        <f t="shared" si="1"/>
        <v>EURFUT3MZ5_Quote</v>
      </c>
      <c r="G12" s="117" t="str">
        <f t="shared" si="2"/>
        <v>EURFUT3MZ5ConvAdj_Quote</v>
      </c>
      <c r="H12" s="124" t="str">
        <f>_xll.qlFuturesRateHelper(,$F12,$D12,$E12,$G12,Permanent,Trigger,ObjectOverwrite)</f>
        <v>obj_00615#0000</v>
      </c>
      <c r="I12" s="116" t="str">
        <f>_xll.ohRangeRetrieveError(H12)</f>
        <v/>
      </c>
      <c r="J12" s="107"/>
      <c r="K12" s="122"/>
    </row>
    <row r="13" spans="1:11" x14ac:dyDescent="0.2">
      <c r="A13" s="121"/>
      <c r="B13" s="120">
        <v>11</v>
      </c>
      <c r="C13" s="119" t="b">
        <v>0</v>
      </c>
      <c r="D13" s="119" t="str">
        <v>F6</v>
      </c>
      <c r="E13" s="118" t="str">
        <f t="shared" si="0"/>
        <v>Euribor3M</v>
      </c>
      <c r="F13" s="117" t="str">
        <f t="shared" si="1"/>
        <v>EURFUT3MF6_Quote</v>
      </c>
      <c r="G13" s="117" t="str">
        <f t="shared" si="2"/>
        <v>EURFUT3MF6ConvAdj_Quote</v>
      </c>
      <c r="H13" s="124" t="str">
        <f>_xll.qlFuturesRateHelper(,$F13,$D13,$E13,$G13,Permanent,Trigger,ObjectOverwrite)</f>
        <v>obj_00634#0000</v>
      </c>
      <c r="I13" s="116" t="str">
        <f>_xll.ohRangeRetrieveError(H13)</f>
        <v/>
      </c>
      <c r="J13" s="107"/>
      <c r="K13" s="122"/>
    </row>
    <row r="14" spans="1:11" x14ac:dyDescent="0.2">
      <c r="A14" s="121"/>
      <c r="B14" s="120">
        <v>12</v>
      </c>
      <c r="C14" s="119" t="b">
        <v>0</v>
      </c>
      <c r="D14" s="119" t="str">
        <v>G6</v>
      </c>
      <c r="E14" s="118" t="str">
        <f t="shared" si="0"/>
        <v>Euribor3M</v>
      </c>
      <c r="F14" s="117" t="str">
        <f t="shared" si="1"/>
        <v>EURFUT3MG6_Quote</v>
      </c>
      <c r="G14" s="117" t="str">
        <f t="shared" si="2"/>
        <v>EURFUT3MG6ConvAdj_Quote</v>
      </c>
      <c r="H14" s="124" t="str">
        <f>_xll.qlFuturesRateHelper(,$F14,$D14,$E14,$G14,Permanent,Trigger,ObjectOverwrite)</f>
        <v>obj_0060f#0000</v>
      </c>
      <c r="I14" s="116" t="str">
        <f>_xll.ohRangeRetrieveError(H14)</f>
        <v/>
      </c>
      <c r="J14" s="107"/>
      <c r="K14" s="122"/>
    </row>
    <row r="15" spans="1:11" x14ac:dyDescent="0.2">
      <c r="A15" s="121"/>
      <c r="B15" s="120">
        <v>13</v>
      </c>
      <c r="C15" s="119" t="b">
        <v>1</v>
      </c>
      <c r="D15" s="119" t="str">
        <v>H6</v>
      </c>
      <c r="E15" s="118" t="str">
        <f t="shared" si="0"/>
        <v>Euribor3M</v>
      </c>
      <c r="F15" s="117" t="str">
        <f t="shared" si="1"/>
        <v>EURFUT3MH6_Quote</v>
      </c>
      <c r="G15" s="117" t="str">
        <f t="shared" si="2"/>
        <v>EURFUT3MH6ConvAdj_Quote</v>
      </c>
      <c r="H15" s="124" t="str">
        <f>_xll.qlFuturesRateHelper(,$F15,$D15,$E15,$G15,Permanent,Trigger,ObjectOverwrite)</f>
        <v>obj_00632#0000</v>
      </c>
      <c r="I15" s="116" t="str">
        <f>_xll.ohRangeRetrieveError(H15)</f>
        <v/>
      </c>
      <c r="J15" s="107"/>
      <c r="K15" s="122"/>
    </row>
    <row r="16" spans="1:11" x14ac:dyDescent="0.2">
      <c r="A16" s="121"/>
      <c r="B16" s="120">
        <v>14</v>
      </c>
      <c r="C16" s="188" t="b">
        <v>1</v>
      </c>
      <c r="D16" s="119" t="str">
        <v>M6</v>
      </c>
      <c r="E16" s="118" t="str">
        <f t="shared" si="0"/>
        <v>Euribor3M</v>
      </c>
      <c r="F16" s="117" t="str">
        <f t="shared" si="1"/>
        <v>EURFUT3MM6_Quote</v>
      </c>
      <c r="G16" s="117" t="str">
        <f t="shared" si="2"/>
        <v>EURFUT3MM6ConvAdj_Quote</v>
      </c>
      <c r="H16" s="124" t="str">
        <f>_xll.qlFuturesRateHelper(,$F16,$D16,$E16,$G16,Permanent,Trigger,ObjectOverwrite)</f>
        <v>obj_005f8#0000</v>
      </c>
      <c r="I16" s="116" t="str">
        <f>_xll.ohRangeRetrieveError(H16)</f>
        <v/>
      </c>
      <c r="J16" s="107"/>
      <c r="K16" s="122"/>
    </row>
    <row r="17" spans="1:11" x14ac:dyDescent="0.2">
      <c r="A17" s="121"/>
      <c r="B17" s="120">
        <v>15</v>
      </c>
      <c r="C17" s="188" t="b">
        <v>1</v>
      </c>
      <c r="D17" s="119" t="str">
        <v>U6</v>
      </c>
      <c r="E17" s="118" t="str">
        <f t="shared" si="0"/>
        <v>Euribor3M</v>
      </c>
      <c r="F17" s="117" t="str">
        <f t="shared" si="1"/>
        <v>EURFUT3MU6_Quote</v>
      </c>
      <c r="G17" s="117" t="str">
        <f t="shared" si="2"/>
        <v>EURFUT3MU6ConvAdj_Quote</v>
      </c>
      <c r="H17" s="124" t="str">
        <f>_xll.qlFuturesRateHelper(,$F17,$D17,$E17,$G17,Permanent,Trigger,ObjectOverwrite)</f>
        <v>obj_005fe#0000</v>
      </c>
      <c r="I17" s="116" t="str">
        <f>_xll.ohRangeRetrieveError(H17)</f>
        <v/>
      </c>
      <c r="J17" s="107"/>
      <c r="K17" s="122"/>
    </row>
    <row r="18" spans="1:11" x14ac:dyDescent="0.2">
      <c r="A18" s="121"/>
      <c r="B18" s="120">
        <v>16</v>
      </c>
      <c r="C18" s="188" t="b">
        <v>1</v>
      </c>
      <c r="D18" s="119" t="str">
        <v>Z6</v>
      </c>
      <c r="E18" s="118" t="str">
        <f t="shared" si="0"/>
        <v>Euribor3M</v>
      </c>
      <c r="F18" s="117" t="str">
        <f t="shared" si="1"/>
        <v>EURFUT3MZ6_Quote</v>
      </c>
      <c r="G18" s="117" t="str">
        <f t="shared" si="2"/>
        <v>EURFUT3MZ6ConvAdj_Quote</v>
      </c>
      <c r="H18" s="124" t="str">
        <f>_xll.qlFuturesRateHelper(,$F18,$D18,$E18,$G18,Permanent,Trigger,ObjectOverwrite)</f>
        <v>obj_0063e#0000</v>
      </c>
      <c r="I18" s="116" t="str">
        <f>_xll.ohRangeRetrieveError(H18)</f>
        <v/>
      </c>
      <c r="J18" s="107"/>
      <c r="K18" s="122"/>
    </row>
    <row r="19" spans="1:11" x14ac:dyDescent="0.2">
      <c r="A19" s="121"/>
      <c r="B19" s="120">
        <v>17</v>
      </c>
      <c r="C19" s="188" t="b">
        <v>1</v>
      </c>
      <c r="D19" s="119" t="str">
        <v>H7</v>
      </c>
      <c r="E19" s="118" t="str">
        <f t="shared" si="0"/>
        <v>Euribor3M</v>
      </c>
      <c r="F19" s="117" t="str">
        <f t="shared" si="1"/>
        <v>EURFUT3MH7_Quote</v>
      </c>
      <c r="G19" s="117" t="str">
        <f t="shared" si="2"/>
        <v>EURFUT3MH7ConvAdj_Quote</v>
      </c>
      <c r="H19" s="124" t="str">
        <f>_xll.qlFuturesRateHelper(,$F19,$D19,$E19,$G19,Permanent,Trigger,ObjectOverwrite)</f>
        <v>obj_00624#0000</v>
      </c>
      <c r="I19" s="116" t="str">
        <f>_xll.ohRangeRetrieveError(H19)</f>
        <v/>
      </c>
      <c r="J19" s="107"/>
      <c r="K19" s="122"/>
    </row>
    <row r="20" spans="1:11" x14ac:dyDescent="0.2">
      <c r="A20" s="121"/>
      <c r="B20" s="120">
        <v>18</v>
      </c>
      <c r="C20" s="188" t="b">
        <v>1</v>
      </c>
      <c r="D20" s="119" t="str">
        <v>M7</v>
      </c>
      <c r="E20" s="118" t="str">
        <f t="shared" si="0"/>
        <v>Euribor3M</v>
      </c>
      <c r="F20" s="117" t="str">
        <f t="shared" si="1"/>
        <v>EURFUT3MM7_Quote</v>
      </c>
      <c r="G20" s="117" t="str">
        <f t="shared" si="2"/>
        <v>EURFUT3MM7ConvAdj_Quote</v>
      </c>
      <c r="H20" s="124" t="str">
        <f>_xll.qlFuturesRateHelper(,$F20,$D20,$E20,$G20,Permanent,Trigger,ObjectOverwrite)</f>
        <v>obj_00623#0000</v>
      </c>
      <c r="I20" s="116" t="str">
        <f>_xll.ohRangeRetrieveError(H20)</f>
        <v/>
      </c>
      <c r="J20" s="107"/>
      <c r="K20" s="122"/>
    </row>
    <row r="21" spans="1:11" x14ac:dyDescent="0.2">
      <c r="A21" s="121"/>
      <c r="B21" s="120">
        <v>19</v>
      </c>
      <c r="C21" s="188" t="b">
        <v>1</v>
      </c>
      <c r="D21" s="119" t="str">
        <v>U7</v>
      </c>
      <c r="E21" s="118" t="str">
        <f t="shared" si="0"/>
        <v>Euribor3M</v>
      </c>
      <c r="F21" s="117" t="str">
        <f t="shared" si="1"/>
        <v>EURFUT3MU7_Quote</v>
      </c>
      <c r="G21" s="117" t="str">
        <f t="shared" si="2"/>
        <v>EURFUT3MU7ConvAdj_Quote</v>
      </c>
      <c r="H21" s="124" t="str">
        <f>_xll.qlFuturesRateHelper(,$F21,$D21,$E21,$G21,Permanent,Trigger,ObjectOverwrite)</f>
        <v>obj_0060a#0000</v>
      </c>
      <c r="I21" s="116" t="str">
        <f>_xll.ohRangeRetrieveError(H21)</f>
        <v/>
      </c>
      <c r="J21" s="107"/>
      <c r="K21" s="122"/>
    </row>
    <row r="22" spans="1:11" x14ac:dyDescent="0.2">
      <c r="A22" s="121"/>
      <c r="B22" s="120">
        <v>20</v>
      </c>
      <c r="C22" s="188" t="b">
        <v>1</v>
      </c>
      <c r="D22" s="119" t="str">
        <v>Z7</v>
      </c>
      <c r="E22" s="118" t="str">
        <f t="shared" si="0"/>
        <v>Euribor3M</v>
      </c>
      <c r="F22" s="117" t="str">
        <f t="shared" si="1"/>
        <v>EURFUT3MZ7_Quote</v>
      </c>
      <c r="G22" s="117" t="str">
        <f t="shared" si="2"/>
        <v>EURFUT3MZ7ConvAdj_Quote</v>
      </c>
      <c r="H22" s="124" t="str">
        <f>_xll.qlFuturesRateHelper(,$F22,$D22,$E22,$G22,Permanent,Trigger,ObjectOverwrite)</f>
        <v>obj_0062b#0000</v>
      </c>
      <c r="I22" s="116" t="str">
        <f>_xll.ohRangeRetrieveError(H22)</f>
        <v/>
      </c>
      <c r="J22" s="107"/>
      <c r="K22" s="122"/>
    </row>
    <row r="23" spans="1:11" x14ac:dyDescent="0.2">
      <c r="A23" s="121"/>
      <c r="B23" s="120">
        <v>21</v>
      </c>
      <c r="C23" s="188" t="b">
        <v>1</v>
      </c>
      <c r="D23" s="119" t="str">
        <v>H8</v>
      </c>
      <c r="E23" s="118" t="str">
        <f t="shared" si="0"/>
        <v>Euribor3M</v>
      </c>
      <c r="F23" s="117" t="str">
        <f t="shared" si="1"/>
        <v>EURFUT3MH8_Quote</v>
      </c>
      <c r="G23" s="117" t="str">
        <f t="shared" si="2"/>
        <v>EURFUT3MH8ConvAdj_Quote</v>
      </c>
      <c r="H23" s="124" t="str">
        <f>_xll.qlFuturesRateHelper(,$F23,$D23,$E23,$G23,Permanent,Trigger,ObjectOverwrite)</f>
        <v>obj_0062f#0000</v>
      </c>
      <c r="I23" s="116" t="str">
        <f>_xll.ohRangeRetrieveError(H23)</f>
        <v/>
      </c>
      <c r="J23" s="107"/>
      <c r="K23" s="122"/>
    </row>
    <row r="24" spans="1:11" x14ac:dyDescent="0.2">
      <c r="A24" s="121"/>
      <c r="B24" s="120">
        <v>22</v>
      </c>
      <c r="C24" s="188" t="b">
        <v>1</v>
      </c>
      <c r="D24" s="119" t="str">
        <v>M8</v>
      </c>
      <c r="E24" s="118" t="str">
        <f t="shared" si="0"/>
        <v>Euribor3M</v>
      </c>
      <c r="F24" s="117" t="str">
        <f t="shared" si="1"/>
        <v>EURFUT3MM8_Quote</v>
      </c>
      <c r="G24" s="117" t="str">
        <f t="shared" si="2"/>
        <v>EURFUT3MM8ConvAdj_Quote</v>
      </c>
      <c r="H24" s="124" t="str">
        <f>_xll.qlFuturesRateHelper(,$F24,$D24,$E24,$G24,Permanent,Trigger,ObjectOverwrite)</f>
        <v>obj_00612#0000</v>
      </c>
      <c r="I24" s="116" t="str">
        <f>_xll.ohRangeRetrieveError(H24)</f>
        <v/>
      </c>
      <c r="J24" s="107"/>
      <c r="K24" s="122"/>
    </row>
    <row r="25" spans="1:11" x14ac:dyDescent="0.2">
      <c r="A25" s="121"/>
      <c r="B25" s="120">
        <v>23</v>
      </c>
      <c r="C25" s="188" t="b">
        <v>1</v>
      </c>
      <c r="D25" s="119" t="str">
        <v>U8</v>
      </c>
      <c r="E25" s="118" t="str">
        <f t="shared" si="0"/>
        <v>Euribor3M</v>
      </c>
      <c r="F25" s="117" t="str">
        <f t="shared" si="1"/>
        <v>EURFUT3MU8_Quote</v>
      </c>
      <c r="G25" s="117" t="str">
        <f t="shared" si="2"/>
        <v>EURFUT3MU8ConvAdj_Quote</v>
      </c>
      <c r="H25" s="124" t="str">
        <f>_xll.qlFuturesRateHelper(,$F25,$D25,$E25,$G25,Permanent,Trigger,ObjectOverwrite)</f>
        <v>obj_00627#0000</v>
      </c>
      <c r="I25" s="116" t="str">
        <f>_xll.ohRangeRetrieveError(H25)</f>
        <v/>
      </c>
      <c r="J25" s="107"/>
      <c r="K25" s="122"/>
    </row>
    <row r="26" spans="1:11" x14ac:dyDescent="0.2">
      <c r="A26" s="121"/>
      <c r="B26" s="120">
        <v>24</v>
      </c>
      <c r="C26" s="188" t="b">
        <v>1</v>
      </c>
      <c r="D26" s="119" t="str">
        <v>Z8</v>
      </c>
      <c r="E26" s="118" t="str">
        <f t="shared" si="0"/>
        <v>Euribor3M</v>
      </c>
      <c r="F26" s="117" t="str">
        <f t="shared" si="1"/>
        <v>EURFUT3MZ8_Quote</v>
      </c>
      <c r="G26" s="117" t="str">
        <f t="shared" si="2"/>
        <v>EURFUT3MZ8ConvAdj_Quote</v>
      </c>
      <c r="H26" s="124" t="str">
        <f>_xll.qlFuturesRateHelper(,$F26,$D26,$E26,$G26,Permanent,Trigger,ObjectOverwrite)</f>
        <v>obj_0061e#0000</v>
      </c>
      <c r="I26" s="116" t="str">
        <f>_xll.ohRangeRetrieveError(H26)</f>
        <v/>
      </c>
      <c r="J26" s="107"/>
      <c r="K26" s="122"/>
    </row>
    <row r="27" spans="1:11" x14ac:dyDescent="0.2">
      <c r="A27" s="121"/>
      <c r="B27" s="120">
        <v>25</v>
      </c>
      <c r="C27" s="188" t="b">
        <v>1</v>
      </c>
      <c r="D27" s="119" t="str">
        <v>H9</v>
      </c>
      <c r="E27" s="118" t="str">
        <f t="shared" si="0"/>
        <v>Euribor3M</v>
      </c>
      <c r="F27" s="117" t="str">
        <f t="shared" si="1"/>
        <v>EURFUT3MH9_Quote</v>
      </c>
      <c r="G27" s="117" t="str">
        <f t="shared" si="2"/>
        <v>EURFUT3MH9ConvAdj_Quote</v>
      </c>
      <c r="H27" s="124" t="str">
        <f>_xll.qlFuturesRateHelper(,$F27,$D27,$E27,$G27,Permanent,Trigger,ObjectOverwrite)</f>
        <v>obj_0063f#0000</v>
      </c>
      <c r="I27" s="116" t="str">
        <f>_xll.ohRangeRetrieveError(H27)</f>
        <v/>
      </c>
      <c r="J27" s="107"/>
      <c r="K27" s="122"/>
    </row>
    <row r="28" spans="1:11" x14ac:dyDescent="0.2">
      <c r="A28" s="121"/>
      <c r="B28" s="120">
        <v>26</v>
      </c>
      <c r="C28" s="188" t="b">
        <v>1</v>
      </c>
      <c r="D28" s="119" t="str">
        <v>M9</v>
      </c>
      <c r="E28" s="118" t="str">
        <f t="shared" si="0"/>
        <v>Euribor3M</v>
      </c>
      <c r="F28" s="117" t="str">
        <f t="shared" si="1"/>
        <v>EURFUT3MM9_Quote</v>
      </c>
      <c r="G28" s="117" t="str">
        <f t="shared" si="2"/>
        <v>EURFUT3MM9ConvAdj_Quote</v>
      </c>
      <c r="H28" s="124" t="str">
        <f>_xll.qlFuturesRateHelper(,$F28,$D28,$E28,$G28,Permanent,Trigger,ObjectOverwrite)</f>
        <v>obj_00619#0000</v>
      </c>
      <c r="I28" s="116" t="str">
        <f>_xll.ohRangeRetrieveError(H28)</f>
        <v/>
      </c>
      <c r="J28" s="107"/>
      <c r="K28" s="122"/>
    </row>
    <row r="29" spans="1:11" x14ac:dyDescent="0.2">
      <c r="A29" s="121"/>
      <c r="B29" s="120">
        <v>27</v>
      </c>
      <c r="C29" s="188" t="b">
        <v>1</v>
      </c>
      <c r="D29" s="119" t="str">
        <v>U9</v>
      </c>
      <c r="E29" s="118" t="str">
        <f t="shared" si="0"/>
        <v>Euribor3M</v>
      </c>
      <c r="F29" s="117" t="str">
        <f t="shared" si="1"/>
        <v>EURFUT3MU9_Quote</v>
      </c>
      <c r="G29" s="117" t="str">
        <f t="shared" si="2"/>
        <v>EURFUT3MU9ConvAdj_Quote</v>
      </c>
      <c r="H29" s="124" t="str">
        <f>_xll.qlFuturesRateHelper(,$F29,$D29,$E29,$G29,Permanent,Trigger,ObjectOverwrite)</f>
        <v>obj_0061a#0000</v>
      </c>
      <c r="I29" s="116" t="str">
        <f>_xll.ohRangeRetrieveError(H29)</f>
        <v/>
      </c>
      <c r="J29" s="107"/>
      <c r="K29" s="122"/>
    </row>
    <row r="30" spans="1:11" x14ac:dyDescent="0.2">
      <c r="A30" s="121"/>
      <c r="B30" s="120">
        <v>28</v>
      </c>
      <c r="C30" s="188" t="b">
        <v>1</v>
      </c>
      <c r="D30" s="119" t="str">
        <v>Z9</v>
      </c>
      <c r="E30" s="118" t="str">
        <f t="shared" si="0"/>
        <v>Euribor3M</v>
      </c>
      <c r="F30" s="117" t="str">
        <f t="shared" si="1"/>
        <v>EURFUT3MZ9_Quote</v>
      </c>
      <c r="G30" s="117" t="str">
        <f t="shared" si="2"/>
        <v>EURFUT3MZ9ConvAdj_Quote</v>
      </c>
      <c r="H30" s="124" t="str">
        <f>_xll.qlFuturesRateHelper(,$F30,$D30,$E30,$G30,Permanent,Trigger,ObjectOverwrite)</f>
        <v>obj_00620#0000</v>
      </c>
      <c r="I30" s="116" t="str">
        <f>_xll.ohRangeRetrieveError(H30)</f>
        <v/>
      </c>
      <c r="J30" s="107"/>
      <c r="K30" s="122"/>
    </row>
    <row r="31" spans="1:11" x14ac:dyDescent="0.2">
      <c r="A31" s="121"/>
      <c r="B31" s="120">
        <v>29</v>
      </c>
      <c r="C31" s="188" t="b">
        <v>1</v>
      </c>
      <c r="D31" s="119" t="str">
        <v>H0</v>
      </c>
      <c r="E31" s="118" t="str">
        <f t="shared" si="0"/>
        <v>Euribor3M</v>
      </c>
      <c r="F31" s="117" t="str">
        <f t="shared" si="1"/>
        <v>EURFUT3MH0_Quote</v>
      </c>
      <c r="G31" s="117" t="str">
        <f t="shared" si="2"/>
        <v>EURFUT3MH0ConvAdj_Quote</v>
      </c>
      <c r="H31" s="124" t="str">
        <f>_xll.qlFuturesRateHelper(,$F31,$D31,$E31,$G31,Permanent,Trigger,ObjectOverwrite)</f>
        <v>obj_0060e#0000</v>
      </c>
      <c r="I31" s="116" t="str">
        <f>_xll.ohRangeRetrieveError(H31)</f>
        <v/>
      </c>
      <c r="J31" s="107"/>
      <c r="K31" s="122"/>
    </row>
    <row r="32" spans="1:11" x14ac:dyDescent="0.2">
      <c r="A32" s="121"/>
      <c r="B32" s="120">
        <v>30</v>
      </c>
      <c r="C32" s="188" t="b">
        <v>1</v>
      </c>
      <c r="D32" s="119" t="str">
        <v>M0</v>
      </c>
      <c r="E32" s="118" t="str">
        <f t="shared" si="0"/>
        <v>Euribor3M</v>
      </c>
      <c r="F32" s="117" t="str">
        <f t="shared" si="1"/>
        <v>EURFUT3MM0_Quote</v>
      </c>
      <c r="G32" s="117" t="str">
        <f t="shared" si="2"/>
        <v>EURFUT3MM0ConvAdj_Quote</v>
      </c>
      <c r="H32" s="124" t="str">
        <f>_xll.qlFuturesRateHelper(,$F32,$D32,$E32,$G32,Permanent,Trigger,ObjectOverwrite)</f>
        <v>obj_0061c#0000</v>
      </c>
      <c r="I32" s="116" t="str">
        <f>_xll.ohRangeRetrieveError(H32)</f>
        <v/>
      </c>
      <c r="J32" s="107"/>
      <c r="K32" s="122"/>
    </row>
    <row r="33" spans="1:11" x14ac:dyDescent="0.2">
      <c r="A33" s="121"/>
      <c r="B33" s="120">
        <v>31</v>
      </c>
      <c r="C33" s="188" t="b">
        <v>1</v>
      </c>
      <c r="D33" s="119" t="str">
        <v>U0</v>
      </c>
      <c r="E33" s="118" t="str">
        <f t="shared" si="0"/>
        <v>Euribor3M</v>
      </c>
      <c r="F33" s="117" t="str">
        <f t="shared" si="1"/>
        <v>EURFUT3MU0_Quote</v>
      </c>
      <c r="G33" s="117" t="str">
        <f t="shared" si="2"/>
        <v>EURFUT3MU0ConvAdj_Quote</v>
      </c>
      <c r="H33" s="124" t="str">
        <f>_xll.qlFuturesRateHelper(,$F33,$D33,$E33,$G33,Permanent,Trigger,ObjectOverwrite)</f>
        <v>obj_00607#0000</v>
      </c>
      <c r="I33" s="116" t="str">
        <f>_xll.ohRangeRetrieveError(H33)</f>
        <v/>
      </c>
      <c r="J33" s="107"/>
      <c r="K33" s="122"/>
    </row>
    <row r="34" spans="1:11" x14ac:dyDescent="0.2">
      <c r="A34" s="121"/>
      <c r="B34" s="120">
        <v>32</v>
      </c>
      <c r="C34" s="188" t="b">
        <v>1</v>
      </c>
      <c r="D34" s="119" t="str">
        <v>Z0</v>
      </c>
      <c r="E34" s="118" t="str">
        <f t="shared" si="0"/>
        <v>Euribor3M</v>
      </c>
      <c r="F34" s="117" t="str">
        <f t="shared" si="1"/>
        <v>EURFUT3MZ0_Quote</v>
      </c>
      <c r="G34" s="117" t="str">
        <f t="shared" si="2"/>
        <v>EURFUT3MZ0ConvAdj_Quote</v>
      </c>
      <c r="H34" s="124" t="str">
        <f>_xll.qlFuturesRateHelper(,$F34,$D34,$E34,$G34,Permanent,Trigger,ObjectOverwrite)</f>
        <v>obj_0060b#0000</v>
      </c>
      <c r="I34" s="116" t="str">
        <f>_xll.ohRangeRetrieveError(H34)</f>
        <v/>
      </c>
      <c r="J34" s="107"/>
      <c r="K34" s="122"/>
    </row>
    <row r="35" spans="1:11" x14ac:dyDescent="0.2">
      <c r="A35" s="121"/>
      <c r="B35" s="120">
        <v>33</v>
      </c>
      <c r="C35" s="188" t="b">
        <v>1</v>
      </c>
      <c r="D35" s="119" t="str">
        <v>H1</v>
      </c>
      <c r="E35" s="118" t="str">
        <f t="shared" ref="E35:E44" si="3">PROPER(Currency)&amp;FamilyName&amp;$E$1</f>
        <v>Euribor3M</v>
      </c>
      <c r="F35" s="117" t="str">
        <f t="shared" ref="F35:F44" si="4">Currency&amp;"FUT"&amp;$E$1&amp;$D35&amp;QuoteSuffix</f>
        <v>EURFUT3MH1_Quote</v>
      </c>
      <c r="G35" s="117" t="str">
        <f t="shared" ref="G35:G44" si="5">Currency&amp;"FUT"&amp;$E$1&amp;$D35&amp;"ConvAdj"&amp;QuoteSuffix</f>
        <v>EURFUT3MH1ConvAdj_Quote</v>
      </c>
      <c r="H35" s="124" t="str">
        <f>_xll.qlFuturesRateHelper(,$F35,$D35,$E35,$G35,Permanent,Trigger,ObjectOverwrite)</f>
        <v>obj_0062c#0000</v>
      </c>
      <c r="I35" s="116" t="str">
        <f>_xll.ohRangeRetrieveError(H35)</f>
        <v/>
      </c>
      <c r="J35" s="107"/>
      <c r="K35" s="122"/>
    </row>
    <row r="36" spans="1:11" x14ac:dyDescent="0.2">
      <c r="A36" s="121"/>
      <c r="B36" s="120">
        <v>34</v>
      </c>
      <c r="C36" s="188" t="b">
        <v>1</v>
      </c>
      <c r="D36" s="119" t="str">
        <v>M1</v>
      </c>
      <c r="E36" s="118" t="str">
        <f t="shared" si="3"/>
        <v>Euribor3M</v>
      </c>
      <c r="F36" s="117" t="str">
        <f t="shared" si="4"/>
        <v>EURFUT3MM1_Quote</v>
      </c>
      <c r="G36" s="117" t="str">
        <f t="shared" si="5"/>
        <v>EURFUT3MM1ConvAdj_Quote</v>
      </c>
      <c r="H36" s="124" t="str">
        <f>_xll.qlFuturesRateHelper(,$F36,$D36,$E36,$G36,Permanent,Trigger,ObjectOverwrite)</f>
        <v>obj_0063c#0000</v>
      </c>
      <c r="I36" s="116" t="str">
        <f>_xll.ohRangeRetrieveError(H36)</f>
        <v/>
      </c>
      <c r="J36" s="107"/>
      <c r="K36" s="122"/>
    </row>
    <row r="37" spans="1:11" x14ac:dyDescent="0.2">
      <c r="A37" s="121"/>
      <c r="B37" s="120">
        <v>35</v>
      </c>
      <c r="C37" s="188" t="b">
        <v>1</v>
      </c>
      <c r="D37" s="119" t="str">
        <v>U1</v>
      </c>
      <c r="E37" s="118" t="str">
        <f t="shared" si="3"/>
        <v>Euribor3M</v>
      </c>
      <c r="F37" s="117" t="str">
        <f t="shared" si="4"/>
        <v>EURFUT3MU1_Quote</v>
      </c>
      <c r="G37" s="117" t="str">
        <f t="shared" si="5"/>
        <v>EURFUT3MU1ConvAdj_Quote</v>
      </c>
      <c r="H37" s="124" t="str">
        <f>_xll.qlFuturesRateHelper(,$F37,$D37,$E37,$G37,Permanent,Trigger,ObjectOverwrite)</f>
        <v>obj_0060c#0000</v>
      </c>
      <c r="I37" s="116" t="str">
        <f>_xll.ohRangeRetrieveError(H37)</f>
        <v/>
      </c>
      <c r="J37" s="107"/>
      <c r="K37" s="122"/>
    </row>
    <row r="38" spans="1:11" x14ac:dyDescent="0.2">
      <c r="A38" s="121"/>
      <c r="B38" s="120">
        <v>36</v>
      </c>
      <c r="C38" s="188" t="b">
        <v>1</v>
      </c>
      <c r="D38" s="119" t="str">
        <v>Z1</v>
      </c>
      <c r="E38" s="118" t="str">
        <f t="shared" si="3"/>
        <v>Euribor3M</v>
      </c>
      <c r="F38" s="117" t="str">
        <f t="shared" si="4"/>
        <v>EURFUT3MZ1_Quote</v>
      </c>
      <c r="G38" s="117" t="str">
        <f t="shared" si="5"/>
        <v>EURFUT3MZ1ConvAdj_Quote</v>
      </c>
      <c r="H38" s="124" t="str">
        <f>_xll.qlFuturesRateHelper(,$F38,$D38,$E38,$G38,Permanent,Trigger,ObjectOverwrite)</f>
        <v>obj_00601#0000</v>
      </c>
      <c r="I38" s="116" t="str">
        <f>_xll.ohRangeRetrieveError(H38)</f>
        <v/>
      </c>
      <c r="J38" s="107"/>
      <c r="K38" s="122"/>
    </row>
    <row r="39" spans="1:11" x14ac:dyDescent="0.2">
      <c r="A39" s="121"/>
      <c r="B39" s="120">
        <v>37</v>
      </c>
      <c r="C39" s="188" t="b">
        <v>1</v>
      </c>
      <c r="D39" s="119" t="str">
        <v>H2</v>
      </c>
      <c r="E39" s="118" t="str">
        <f t="shared" si="3"/>
        <v>Euribor3M</v>
      </c>
      <c r="F39" s="117" t="str">
        <f t="shared" si="4"/>
        <v>EURFUT3MH2_Quote</v>
      </c>
      <c r="G39" s="117" t="str">
        <f t="shared" si="5"/>
        <v>EURFUT3MH2ConvAdj_Quote</v>
      </c>
      <c r="H39" s="124" t="str">
        <f>_xll.qlFuturesRateHelper(,$F39,$D39,$E39,$G39,Permanent,Trigger,ObjectOverwrite)</f>
        <v>obj_0061f#0000</v>
      </c>
      <c r="I39" s="116" t="str">
        <f>_xll.ohRangeRetrieveError(H39)</f>
        <v/>
      </c>
      <c r="J39" s="107"/>
      <c r="K39" s="122"/>
    </row>
    <row r="40" spans="1:11" x14ac:dyDescent="0.2">
      <c r="A40" s="121"/>
      <c r="B40" s="120">
        <v>38</v>
      </c>
      <c r="C40" s="188" t="b">
        <v>1</v>
      </c>
      <c r="D40" s="119" t="str">
        <v>M2</v>
      </c>
      <c r="E40" s="118" t="str">
        <f t="shared" si="3"/>
        <v>Euribor3M</v>
      </c>
      <c r="F40" s="117" t="str">
        <f t="shared" si="4"/>
        <v>EURFUT3MM2_Quote</v>
      </c>
      <c r="G40" s="117" t="str">
        <f t="shared" si="5"/>
        <v>EURFUT3MM2ConvAdj_Quote</v>
      </c>
      <c r="H40" s="124" t="str">
        <f>_xll.qlFuturesRateHelper(,$F40,$D40,$E40,$G40,Permanent,Trigger,ObjectOverwrite)</f>
        <v>obj_00609#0000</v>
      </c>
      <c r="I40" s="116" t="str">
        <f>_xll.ohRangeRetrieveError(H40)</f>
        <v/>
      </c>
      <c r="J40" s="107"/>
    </row>
    <row r="41" spans="1:11" x14ac:dyDescent="0.2">
      <c r="A41" s="121"/>
      <c r="B41" s="120">
        <v>39</v>
      </c>
      <c r="C41" s="188" t="b">
        <v>1</v>
      </c>
      <c r="D41" s="119" t="str">
        <v>U2</v>
      </c>
      <c r="E41" s="118" t="str">
        <f t="shared" si="3"/>
        <v>Euribor3M</v>
      </c>
      <c r="F41" s="117" t="str">
        <f t="shared" si="4"/>
        <v>EURFUT3MU2_Quote</v>
      </c>
      <c r="G41" s="117" t="str">
        <f t="shared" si="5"/>
        <v>EURFUT3MU2ConvAdj_Quote</v>
      </c>
      <c r="H41" s="124" t="str">
        <f>_xll.qlFuturesRateHelper(,$F41,$D41,$E41,$G41,Permanent,Trigger,ObjectOverwrite)</f>
        <v>obj_0063a#0000</v>
      </c>
      <c r="I41" s="116" t="str">
        <f>_xll.ohRangeRetrieveError(H41)</f>
        <v/>
      </c>
      <c r="J41" s="107"/>
    </row>
    <row r="42" spans="1:11" x14ac:dyDescent="0.2">
      <c r="A42" s="121"/>
      <c r="B42" s="120">
        <v>40</v>
      </c>
      <c r="C42" s="188" t="b">
        <v>1</v>
      </c>
      <c r="D42" s="119" t="str">
        <v>Z2</v>
      </c>
      <c r="E42" s="118" t="str">
        <f t="shared" si="3"/>
        <v>Euribor3M</v>
      </c>
      <c r="F42" s="117" t="str">
        <f t="shared" si="4"/>
        <v>EURFUT3MZ2_Quote</v>
      </c>
      <c r="G42" s="117" t="str">
        <f t="shared" si="5"/>
        <v>EURFUT3MZ2ConvAdj_Quote</v>
      </c>
      <c r="H42" s="124" t="str">
        <f>_xll.qlFuturesRateHelper(,$F42,$D42,$E42,$G42,Permanent,Trigger,ObjectOverwrite)</f>
        <v>obj_005f6#0000</v>
      </c>
      <c r="I42" s="116" t="str">
        <f>_xll.ohRangeRetrieveError(H42)</f>
        <v/>
      </c>
      <c r="J42" s="107"/>
    </row>
    <row r="43" spans="1:11" x14ac:dyDescent="0.2">
      <c r="A43" s="121"/>
      <c r="B43" s="120">
        <v>41</v>
      </c>
      <c r="C43" s="188" t="b">
        <v>1</v>
      </c>
      <c r="D43" s="119" t="str">
        <v>H3</v>
      </c>
      <c r="E43" s="118" t="str">
        <f t="shared" si="3"/>
        <v>Euribor3M</v>
      </c>
      <c r="F43" s="117" t="str">
        <f t="shared" si="4"/>
        <v>EURFUT3MH3_Quote</v>
      </c>
      <c r="G43" s="117" t="str">
        <f t="shared" si="5"/>
        <v>EURFUT3MH3ConvAdj_Quote</v>
      </c>
      <c r="H43" s="124" t="str">
        <f>_xll.qlFuturesRateHelper(,$F43,$D43,$E43,$G43,Permanent,Trigger,ObjectOverwrite)</f>
        <v>obj_00630#0000</v>
      </c>
      <c r="I43" s="116" t="str">
        <f>_xll.ohRangeRetrieveError(H43)</f>
        <v/>
      </c>
      <c r="J43" s="107"/>
    </row>
    <row r="44" spans="1:11" x14ac:dyDescent="0.2">
      <c r="A44" s="121"/>
      <c r="B44" s="120">
        <v>42</v>
      </c>
      <c r="C44" s="188" t="b">
        <v>1</v>
      </c>
      <c r="D44" s="119" t="str">
        <v>M3</v>
      </c>
      <c r="E44" s="118" t="str">
        <f t="shared" si="3"/>
        <v>Euribor3M</v>
      </c>
      <c r="F44" s="117" t="str">
        <f t="shared" si="4"/>
        <v>EURFUT3MM3_Quote</v>
      </c>
      <c r="G44" s="117" t="str">
        <f t="shared" si="5"/>
        <v>EURFUT3MM3ConvAdj_Quote</v>
      </c>
      <c r="H44" s="124" t="str">
        <f>_xll.qlFuturesRateHelper(,$F44,$D44,$E44,$G44,Permanent,Trigger,ObjectOverwrite)</f>
        <v>obj_00604#0000</v>
      </c>
      <c r="I44" s="116" t="str">
        <f>_xll.ohRangeRetrieveError(H44)</f>
        <v/>
      </c>
      <c r="J44" s="107"/>
    </row>
    <row r="45" spans="1:11" ht="13.5" thickBot="1" x14ac:dyDescent="0.25">
      <c r="A45" s="115"/>
      <c r="B45" s="114"/>
      <c r="C45" s="114"/>
      <c r="D45" s="114"/>
      <c r="E45" s="114"/>
      <c r="F45" s="114"/>
      <c r="G45" s="114"/>
      <c r="H45" s="114"/>
      <c r="I45" s="114"/>
      <c r="J45" s="113"/>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M42"/>
  <sheetViews>
    <sheetView workbookViewId="0">
      <selection sqref="A1:XFD1"/>
    </sheetView>
  </sheetViews>
  <sheetFormatPr defaultRowHeight="12.75" x14ac:dyDescent="0.2"/>
  <cols>
    <col min="1" max="1" width="2.7109375" style="62" customWidth="1"/>
    <col min="2" max="2" width="4.7109375" style="62" bestFit="1" customWidth="1"/>
    <col min="3" max="3" width="3.85546875" style="62" bestFit="1" customWidth="1"/>
    <col min="4" max="4" width="3.140625" style="62" bestFit="1" customWidth="1"/>
    <col min="5" max="5" width="2.7109375" style="62" bestFit="1" customWidth="1"/>
    <col min="6" max="6" width="5.85546875" style="62" bestFit="1" customWidth="1"/>
    <col min="7" max="7" width="13.85546875" style="62" bestFit="1" customWidth="1"/>
    <col min="8" max="8" width="15.28515625" style="62" bestFit="1" customWidth="1"/>
    <col min="9" max="9" width="7.140625" style="62" bestFit="1" customWidth="1"/>
    <col min="10" max="10" width="15.7109375" style="62" bestFit="1" customWidth="1"/>
    <col min="11" max="11" width="26.7109375" style="135" bestFit="1" customWidth="1"/>
    <col min="12" max="12" width="16.5703125" style="62" customWidth="1"/>
    <col min="13" max="13" width="2.7109375" style="62" customWidth="1"/>
    <col min="14" max="16384" width="9.140625" style="62"/>
  </cols>
  <sheetData>
    <row r="1" spans="1:13" x14ac:dyDescent="0.2">
      <c r="A1" s="108"/>
      <c r="B1" s="145"/>
      <c r="C1" s="145"/>
      <c r="D1" s="145"/>
      <c r="E1" s="145"/>
      <c r="F1" s="145"/>
      <c r="G1" s="145"/>
      <c r="H1" s="133" t="s">
        <v>78</v>
      </c>
      <c r="I1" s="133" t="str">
        <f>Currency&amp;"_YC"&amp;"STDRH"</f>
        <v>EUR_YCSTDRH</v>
      </c>
      <c r="J1" s="149" t="str">
        <f>I1&amp;"_Swaps.xml"</f>
        <v>EUR_YCSTDRH_Swaps.xml</v>
      </c>
      <c r="K1" s="145" t="e">
        <f>NA()</f>
        <v>#N/A</v>
      </c>
      <c r="L1" s="145"/>
      <c r="M1" s="144"/>
    </row>
    <row r="2" spans="1:13" ht="22.5" x14ac:dyDescent="0.2">
      <c r="A2" s="108"/>
      <c r="B2" s="111" t="s">
        <v>110</v>
      </c>
      <c r="C2" s="111"/>
      <c r="D2" s="111"/>
      <c r="E2" s="111"/>
      <c r="F2" s="111" t="s">
        <v>109</v>
      </c>
      <c r="G2" s="111" t="s">
        <v>108</v>
      </c>
      <c r="H2" s="111" t="s">
        <v>107</v>
      </c>
      <c r="I2" s="111" t="s">
        <v>106</v>
      </c>
      <c r="J2" s="111" t="s">
        <v>86</v>
      </c>
      <c r="K2" s="109" t="str">
        <f>IF(Serialize,_xll.ohObjectSave(K3:K41,SerializationPath&amp;J1,FileOverwrite,Serialize),"---")</f>
        <v>---</v>
      </c>
      <c r="L2" s="138" t="str">
        <f>_xll.ohRangeRetrieveError(K2)</f>
        <v/>
      </c>
      <c r="M2" s="137"/>
    </row>
    <row r="3" spans="1:13" x14ac:dyDescent="0.2">
      <c r="A3" s="146"/>
      <c r="B3" s="145"/>
      <c r="C3" s="145"/>
      <c r="D3" s="145"/>
      <c r="E3" s="145"/>
      <c r="F3" s="145"/>
      <c r="G3" s="145"/>
      <c r="H3" s="145"/>
      <c r="I3" s="145"/>
      <c r="J3" s="145"/>
      <c r="K3" s="148" t="str">
        <f>IF(UPPER(FamilyName)="IBOR",_xll.qlEuribor(,$H$1,,Permanent,Trigger,ObjectOverwrite),IF(UPPER(FamilyName)="LIBOR",_xll.qlLibor(,Currency,$H$1,,Permanent,Trigger,ObjectOverwrite),"--"))</f>
        <v>obj_005e0#0000</v>
      </c>
      <c r="L3" s="147" t="str">
        <f>_xll.ohRangeRetrieveError(K3)</f>
        <v/>
      </c>
      <c r="M3" s="144"/>
    </row>
    <row r="4" spans="1:13" s="103" customFormat="1" ht="11.25" x14ac:dyDescent="0.2">
      <c r="A4" s="146"/>
      <c r="B4" s="145"/>
      <c r="C4" s="145"/>
      <c r="D4" s="145"/>
      <c r="E4" s="145"/>
      <c r="F4" s="145"/>
      <c r="G4" s="145"/>
      <c r="H4" s="145"/>
      <c r="I4" s="145"/>
      <c r="J4" s="145"/>
      <c r="K4" s="145"/>
      <c r="L4" s="145"/>
      <c r="M4" s="144"/>
    </row>
    <row r="5" spans="1:13" x14ac:dyDescent="0.2">
      <c r="A5" s="108"/>
      <c r="B5" s="143" t="s">
        <v>105</v>
      </c>
      <c r="C5" s="143" t="s">
        <v>36</v>
      </c>
      <c r="D5" s="143" t="s">
        <v>72</v>
      </c>
      <c r="E5" s="143" t="s">
        <v>69</v>
      </c>
      <c r="F5" s="119" t="str">
        <f t="shared" ref="F5:F41" si="0">IF(UPPER(LEFT($D5))="A","Annual",IF(UPPER(LEFT($D5))="S","Semiannual","--"))</f>
        <v>Annual</v>
      </c>
      <c r="G5" s="119" t="s">
        <v>104</v>
      </c>
      <c r="H5" s="119" t="str">
        <f>IF(UPPER(RIGHT($D5))="B",BondBasisDayCounter,IF(UPPER(RIGHT($D5))="M",MoneyMarketDayCounter,"--"))</f>
        <v>30/360 (Bond Basis)</v>
      </c>
      <c r="I5" s="142">
        <v>0</v>
      </c>
      <c r="J5" s="140" t="str">
        <f t="shared" ref="J5:J41" si="1">Currency&amp;$D5&amp;$E5&amp;$C5&amp;QuoteSuffix</f>
        <v>EURAB6E1Y_Quote</v>
      </c>
      <c r="K5" s="139" t="str">
        <f>_xll.qlSwapRateHelper2(,$J5,$C5,Calendar,$F5,$G5,$H5,$K$3,$I5,B5,DiscountingCurve,Permanent,,ObjectOverwrite)</f>
        <v>obj_00600#0000</v>
      </c>
      <c r="L5" s="138" t="str">
        <f>_xll.ohRangeRetrieveError(K5)</f>
        <v/>
      </c>
      <c r="M5" s="137"/>
    </row>
    <row r="6" spans="1:13" x14ac:dyDescent="0.2">
      <c r="A6" s="108"/>
      <c r="B6" s="143" t="s">
        <v>105</v>
      </c>
      <c r="C6" s="143" t="s">
        <v>35</v>
      </c>
      <c r="D6" s="143" t="s">
        <v>72</v>
      </c>
      <c r="E6" s="143" t="s">
        <v>69</v>
      </c>
      <c r="F6" s="118" t="str">
        <f t="shared" si="0"/>
        <v>Annual</v>
      </c>
      <c r="G6" s="118" t="s">
        <v>104</v>
      </c>
      <c r="H6" s="118" t="str">
        <f t="shared" ref="H6:H41" si="2">IF(UPPER(RIGHT($D6))="B",BondBasisDayCounter,IF(UPPER(RIGHT($D6))="M",MoneyMarketDayCounter,"--"))</f>
        <v>30/360 (Bond Basis)</v>
      </c>
      <c r="I6" s="142">
        <v>0</v>
      </c>
      <c r="J6" s="141" t="str">
        <f t="shared" si="1"/>
        <v>EURAB6E15M_Quote</v>
      </c>
      <c r="K6" s="139" t="str">
        <f>_xll.qlSwapRateHelper2(,$J6,$C6,Calendar,$F6,$G6,$H6,$K$3,$I6,B6,DiscountingCurve,Permanent,,ObjectOverwrite)</f>
        <v>obj_00626#0000</v>
      </c>
      <c r="L6" s="138" t="str">
        <f>_xll.ohRangeRetrieveError(K6)</f>
        <v/>
      </c>
      <c r="M6" s="137"/>
    </row>
    <row r="7" spans="1:13" x14ac:dyDescent="0.2">
      <c r="A7" s="108"/>
      <c r="B7" s="143" t="s">
        <v>105</v>
      </c>
      <c r="C7" s="143" t="s">
        <v>34</v>
      </c>
      <c r="D7" s="143" t="s">
        <v>72</v>
      </c>
      <c r="E7" s="143" t="s">
        <v>69</v>
      </c>
      <c r="F7" s="118" t="str">
        <f t="shared" si="0"/>
        <v>Annual</v>
      </c>
      <c r="G7" s="118" t="s">
        <v>104</v>
      </c>
      <c r="H7" s="118" t="str">
        <f t="shared" si="2"/>
        <v>30/360 (Bond Basis)</v>
      </c>
      <c r="I7" s="142">
        <v>0</v>
      </c>
      <c r="J7" s="141" t="str">
        <f t="shared" si="1"/>
        <v>EURAB6E18M_Quote</v>
      </c>
      <c r="K7" s="139" t="str">
        <f>_xll.qlSwapRateHelper2(,$J7,$C7,Calendar,$F7,$G7,$H7,$K$3,$I7,B7,DiscountingCurve,Permanent,,ObjectOverwrite)</f>
        <v>obj_00628#0000</v>
      </c>
      <c r="L7" s="138" t="str">
        <f>_xll.ohRangeRetrieveError(K7)</f>
        <v/>
      </c>
      <c r="M7" s="137"/>
    </row>
    <row r="8" spans="1:13" x14ac:dyDescent="0.2">
      <c r="A8" s="108"/>
      <c r="B8" s="143" t="s">
        <v>105</v>
      </c>
      <c r="C8" s="143" t="s">
        <v>33</v>
      </c>
      <c r="D8" s="143" t="s">
        <v>72</v>
      </c>
      <c r="E8" s="143" t="s">
        <v>69</v>
      </c>
      <c r="F8" s="118" t="str">
        <f t="shared" si="0"/>
        <v>Annual</v>
      </c>
      <c r="G8" s="118" t="s">
        <v>104</v>
      </c>
      <c r="H8" s="118" t="str">
        <f t="shared" si="2"/>
        <v>30/360 (Bond Basis)</v>
      </c>
      <c r="I8" s="142">
        <v>0</v>
      </c>
      <c r="J8" s="141" t="str">
        <f t="shared" si="1"/>
        <v>EURAB6E21M_Quote</v>
      </c>
      <c r="K8" s="139" t="str">
        <f>_xll.qlSwapRateHelper2(,$J8,$C8,Calendar,$F8,$G8,$H8,$K$3,$I8,B8,DiscountingCurve,Permanent,,ObjectOverwrite)</f>
        <v>obj_005ff#0000</v>
      </c>
      <c r="L8" s="138" t="str">
        <f>_xll.ohRangeRetrieveError(K8)</f>
        <v/>
      </c>
      <c r="M8" s="137"/>
    </row>
    <row r="9" spans="1:13" x14ac:dyDescent="0.2">
      <c r="A9" s="108"/>
      <c r="B9" s="143" t="s">
        <v>105</v>
      </c>
      <c r="C9" s="143" t="s">
        <v>32</v>
      </c>
      <c r="D9" s="143" t="s">
        <v>72</v>
      </c>
      <c r="E9" s="143" t="s">
        <v>69</v>
      </c>
      <c r="F9" s="118" t="str">
        <f t="shared" si="0"/>
        <v>Annual</v>
      </c>
      <c r="G9" s="118" t="s">
        <v>104</v>
      </c>
      <c r="H9" s="118" t="str">
        <f t="shared" si="2"/>
        <v>30/360 (Bond Basis)</v>
      </c>
      <c r="I9" s="142">
        <v>0</v>
      </c>
      <c r="J9" s="141" t="str">
        <f t="shared" si="1"/>
        <v>EURAB6E2Y_Quote</v>
      </c>
      <c r="K9" s="139" t="str">
        <f>_xll.qlSwapRateHelper2(,$J9,$C9,Calendar,$F9,$G9,$H9,$K$3,$I9,B9,DiscountingCurve,Permanent,,ObjectOverwrite)</f>
        <v>obj_00603#0000</v>
      </c>
      <c r="L9" s="138" t="str">
        <f>_xll.ohRangeRetrieveError(K9)</f>
        <v/>
      </c>
      <c r="M9" s="137"/>
    </row>
    <row r="10" spans="1:13" x14ac:dyDescent="0.2">
      <c r="A10" s="108"/>
      <c r="B10" s="143" t="s">
        <v>105</v>
      </c>
      <c r="C10" s="143" t="s">
        <v>31</v>
      </c>
      <c r="D10" s="143" t="s">
        <v>72</v>
      </c>
      <c r="E10" s="143" t="s">
        <v>69</v>
      </c>
      <c r="F10" s="118" t="str">
        <f t="shared" si="0"/>
        <v>Annual</v>
      </c>
      <c r="G10" s="118" t="s">
        <v>104</v>
      </c>
      <c r="H10" s="118" t="str">
        <f t="shared" si="2"/>
        <v>30/360 (Bond Basis)</v>
      </c>
      <c r="I10" s="142">
        <v>0</v>
      </c>
      <c r="J10" s="141" t="str">
        <f t="shared" si="1"/>
        <v>EURAB6E3Y_Quote</v>
      </c>
      <c r="K10" s="139" t="str">
        <f>_xll.qlSwapRateHelper2(,$J10,$C10,Calendar,$F10,$G10,$H10,$K$3,$I10,B10,DiscountingCurve,Permanent,,ObjectOverwrite)</f>
        <v>obj_00611#0000</v>
      </c>
      <c r="L10" s="138" t="str">
        <f>_xll.ohRangeRetrieveError(K10)</f>
        <v/>
      </c>
      <c r="M10" s="137"/>
    </row>
    <row r="11" spans="1:13" x14ac:dyDescent="0.2">
      <c r="A11" s="108"/>
      <c r="B11" s="143" t="s">
        <v>105</v>
      </c>
      <c r="C11" s="143" t="s">
        <v>30</v>
      </c>
      <c r="D11" s="143" t="s">
        <v>72</v>
      </c>
      <c r="E11" s="143" t="s">
        <v>69</v>
      </c>
      <c r="F11" s="118" t="str">
        <f t="shared" si="0"/>
        <v>Annual</v>
      </c>
      <c r="G11" s="118" t="s">
        <v>104</v>
      </c>
      <c r="H11" s="118" t="str">
        <f t="shared" si="2"/>
        <v>30/360 (Bond Basis)</v>
      </c>
      <c r="I11" s="142">
        <v>0</v>
      </c>
      <c r="J11" s="141" t="str">
        <f t="shared" si="1"/>
        <v>EURAB6E4Y_Quote</v>
      </c>
      <c r="K11" s="139" t="str">
        <f>_xll.qlSwapRateHelper2(,$J11,$C11,Calendar,$F11,$G11,$H11,$K$3,$I11,B11,DiscountingCurve,Permanent,,ObjectOverwrite)</f>
        <v>obj_00633#0000</v>
      </c>
      <c r="L11" s="138" t="str">
        <f>_xll.ohRangeRetrieveError(K11)</f>
        <v/>
      </c>
      <c r="M11" s="137"/>
    </row>
    <row r="12" spans="1:13" x14ac:dyDescent="0.2">
      <c r="A12" s="108"/>
      <c r="B12" s="143" t="s">
        <v>105</v>
      </c>
      <c r="C12" s="143" t="s">
        <v>29</v>
      </c>
      <c r="D12" s="143" t="s">
        <v>72</v>
      </c>
      <c r="E12" s="143" t="s">
        <v>69</v>
      </c>
      <c r="F12" s="118" t="str">
        <f t="shared" si="0"/>
        <v>Annual</v>
      </c>
      <c r="G12" s="118" t="s">
        <v>104</v>
      </c>
      <c r="H12" s="118" t="str">
        <f t="shared" si="2"/>
        <v>30/360 (Bond Basis)</v>
      </c>
      <c r="I12" s="142">
        <v>0</v>
      </c>
      <c r="J12" s="141" t="str">
        <f t="shared" si="1"/>
        <v>EURAB6E5Y_Quote</v>
      </c>
      <c r="K12" s="139" t="str">
        <f>_xll.qlSwapRateHelper2(,$J12,$C12,Calendar,$F12,$G12,$H12,$K$3,$I12,B12,DiscountingCurve,Permanent,,ObjectOverwrite)</f>
        <v>obj_00605#0000</v>
      </c>
      <c r="L12" s="138" t="str">
        <f>_xll.ohRangeRetrieveError(K12)</f>
        <v/>
      </c>
      <c r="M12" s="137"/>
    </row>
    <row r="13" spans="1:13" x14ac:dyDescent="0.2">
      <c r="A13" s="108"/>
      <c r="B13" s="143" t="s">
        <v>105</v>
      </c>
      <c r="C13" s="143" t="s">
        <v>28</v>
      </c>
      <c r="D13" s="143" t="s">
        <v>72</v>
      </c>
      <c r="E13" s="143" t="s">
        <v>69</v>
      </c>
      <c r="F13" s="118" t="str">
        <f t="shared" si="0"/>
        <v>Annual</v>
      </c>
      <c r="G13" s="118" t="s">
        <v>104</v>
      </c>
      <c r="H13" s="118" t="str">
        <f t="shared" si="2"/>
        <v>30/360 (Bond Basis)</v>
      </c>
      <c r="I13" s="142">
        <v>0</v>
      </c>
      <c r="J13" s="141" t="str">
        <f t="shared" si="1"/>
        <v>EURAB6E6Y_Quote</v>
      </c>
      <c r="K13" s="139" t="str">
        <f>_xll.qlSwapRateHelper2(,$J13,$C13,Calendar,$F13,$G13,$H13,$K$3,$I13,B13,DiscountingCurve,Permanent,,ObjectOverwrite)</f>
        <v>obj_0061b#0000</v>
      </c>
      <c r="L13" s="138" t="str">
        <f>_xll.ohRangeRetrieveError(K13)</f>
        <v/>
      </c>
      <c r="M13" s="137"/>
    </row>
    <row r="14" spans="1:13" x14ac:dyDescent="0.2">
      <c r="A14" s="108"/>
      <c r="B14" s="143" t="s">
        <v>105</v>
      </c>
      <c r="C14" s="143" t="s">
        <v>27</v>
      </c>
      <c r="D14" s="143" t="s">
        <v>72</v>
      </c>
      <c r="E14" s="143" t="s">
        <v>69</v>
      </c>
      <c r="F14" s="118" t="str">
        <f t="shared" si="0"/>
        <v>Annual</v>
      </c>
      <c r="G14" s="118" t="s">
        <v>104</v>
      </c>
      <c r="H14" s="118" t="str">
        <f t="shared" si="2"/>
        <v>30/360 (Bond Basis)</v>
      </c>
      <c r="I14" s="142">
        <v>0</v>
      </c>
      <c r="J14" s="141" t="str">
        <f t="shared" si="1"/>
        <v>EURAB6E7Y_Quote</v>
      </c>
      <c r="K14" s="139" t="str">
        <f>_xll.qlSwapRateHelper2(,$J14,$C14,Calendar,$F14,$G14,$H14,$K$3,$I14,B14,DiscountingCurve,Permanent,,ObjectOverwrite)</f>
        <v>obj_0063b#0000</v>
      </c>
      <c r="L14" s="138" t="str">
        <f>_xll.ohRangeRetrieveError(K14)</f>
        <v/>
      </c>
      <c r="M14" s="137"/>
    </row>
    <row r="15" spans="1:13" x14ac:dyDescent="0.2">
      <c r="A15" s="108"/>
      <c r="B15" s="143" t="s">
        <v>105</v>
      </c>
      <c r="C15" s="143" t="s">
        <v>26</v>
      </c>
      <c r="D15" s="143" t="s">
        <v>72</v>
      </c>
      <c r="E15" s="143" t="s">
        <v>69</v>
      </c>
      <c r="F15" s="118" t="str">
        <f t="shared" si="0"/>
        <v>Annual</v>
      </c>
      <c r="G15" s="118" t="s">
        <v>104</v>
      </c>
      <c r="H15" s="118" t="str">
        <f t="shared" si="2"/>
        <v>30/360 (Bond Basis)</v>
      </c>
      <c r="I15" s="142">
        <v>0</v>
      </c>
      <c r="J15" s="141" t="str">
        <f t="shared" si="1"/>
        <v>EURAB6E8Y_Quote</v>
      </c>
      <c r="K15" s="139" t="str">
        <f>_xll.qlSwapRateHelper2(,$J15,$C15,Calendar,$F15,$G15,$H15,$K$3,$I15,B15,DiscountingCurve,Permanent,,ObjectOverwrite)</f>
        <v>obj_005f9#0000</v>
      </c>
      <c r="L15" s="138" t="str">
        <f>_xll.ohRangeRetrieveError(K15)</f>
        <v/>
      </c>
      <c r="M15" s="137"/>
    </row>
    <row r="16" spans="1:13" x14ac:dyDescent="0.2">
      <c r="A16" s="108"/>
      <c r="B16" s="143" t="s">
        <v>105</v>
      </c>
      <c r="C16" s="143" t="s">
        <v>25</v>
      </c>
      <c r="D16" s="143" t="s">
        <v>72</v>
      </c>
      <c r="E16" s="143" t="s">
        <v>69</v>
      </c>
      <c r="F16" s="118" t="str">
        <f t="shared" si="0"/>
        <v>Annual</v>
      </c>
      <c r="G16" s="118" t="s">
        <v>104</v>
      </c>
      <c r="H16" s="118" t="str">
        <f t="shared" si="2"/>
        <v>30/360 (Bond Basis)</v>
      </c>
      <c r="I16" s="142">
        <v>0</v>
      </c>
      <c r="J16" s="141" t="str">
        <f t="shared" si="1"/>
        <v>EURAB6E9Y_Quote</v>
      </c>
      <c r="K16" s="139" t="str">
        <f>_xll.qlSwapRateHelper2(,$J16,$C16,Calendar,$F16,$G16,$H16,$K$3,$I16,B16,DiscountingCurve,Permanent,,ObjectOverwrite)</f>
        <v>obj_00638#0000</v>
      </c>
      <c r="L16" s="138" t="str">
        <f>_xll.ohRangeRetrieveError(K16)</f>
        <v/>
      </c>
      <c r="M16" s="137"/>
    </row>
    <row r="17" spans="1:13" x14ac:dyDescent="0.2">
      <c r="A17" s="108"/>
      <c r="B17" s="143" t="s">
        <v>105</v>
      </c>
      <c r="C17" s="143" t="s">
        <v>24</v>
      </c>
      <c r="D17" s="143" t="s">
        <v>72</v>
      </c>
      <c r="E17" s="143" t="s">
        <v>69</v>
      </c>
      <c r="F17" s="118" t="str">
        <f t="shared" si="0"/>
        <v>Annual</v>
      </c>
      <c r="G17" s="118" t="s">
        <v>104</v>
      </c>
      <c r="H17" s="118" t="str">
        <f t="shared" si="2"/>
        <v>30/360 (Bond Basis)</v>
      </c>
      <c r="I17" s="142">
        <v>0</v>
      </c>
      <c r="J17" s="141" t="str">
        <f t="shared" si="1"/>
        <v>EURAB6E10Y_Quote</v>
      </c>
      <c r="K17" s="139" t="str">
        <f>_xll.qlSwapRateHelper2(,$J17,$C17,Calendar,$F17,$G17,$H17,$K$3,$I17,B17,DiscountingCurve,Permanent,,ObjectOverwrite)</f>
        <v>obj_00602#0000</v>
      </c>
      <c r="L17" s="138" t="str">
        <f>_xll.ohRangeRetrieveError(K17)</f>
        <v/>
      </c>
      <c r="M17" s="137"/>
    </row>
    <row r="18" spans="1:13" x14ac:dyDescent="0.2">
      <c r="A18" s="108"/>
      <c r="B18" s="143" t="s">
        <v>105</v>
      </c>
      <c r="C18" s="143" t="s">
        <v>23</v>
      </c>
      <c r="D18" s="143" t="s">
        <v>72</v>
      </c>
      <c r="E18" s="143" t="s">
        <v>69</v>
      </c>
      <c r="F18" s="118" t="str">
        <f t="shared" si="0"/>
        <v>Annual</v>
      </c>
      <c r="G18" s="118" t="s">
        <v>104</v>
      </c>
      <c r="H18" s="118" t="str">
        <f t="shared" si="2"/>
        <v>30/360 (Bond Basis)</v>
      </c>
      <c r="I18" s="142">
        <v>0</v>
      </c>
      <c r="J18" s="141" t="str">
        <f t="shared" si="1"/>
        <v>EURAB6E11Y_Quote</v>
      </c>
      <c r="K18" s="139" t="str">
        <f>_xll.qlSwapRateHelper2(,$J18,$C18,Calendar,$F18,$G18,$H18,$K$3,$I18,B18,DiscountingCurve,Permanent,,ObjectOverwrite)</f>
        <v>obj_005fa#0000</v>
      </c>
      <c r="L18" s="138" t="str">
        <f>_xll.ohRangeRetrieveError(K18)</f>
        <v/>
      </c>
      <c r="M18" s="137"/>
    </row>
    <row r="19" spans="1:13" x14ac:dyDescent="0.2">
      <c r="A19" s="108"/>
      <c r="B19" s="143" t="s">
        <v>105</v>
      </c>
      <c r="C19" s="143" t="s">
        <v>22</v>
      </c>
      <c r="D19" s="143" t="s">
        <v>72</v>
      </c>
      <c r="E19" s="143" t="s">
        <v>69</v>
      </c>
      <c r="F19" s="118" t="str">
        <f t="shared" si="0"/>
        <v>Annual</v>
      </c>
      <c r="G19" s="118" t="s">
        <v>104</v>
      </c>
      <c r="H19" s="118" t="str">
        <f t="shared" si="2"/>
        <v>30/360 (Bond Basis)</v>
      </c>
      <c r="I19" s="142">
        <v>0</v>
      </c>
      <c r="J19" s="141" t="str">
        <f t="shared" si="1"/>
        <v>EURAB6E12Y_Quote</v>
      </c>
      <c r="K19" s="139" t="str">
        <f>_xll.qlSwapRateHelper2(,$J19,$C19,Calendar,$F19,$G19,$H19,$K$3,$I19,B19,DiscountingCurve,Permanent,,ObjectOverwrite)</f>
        <v>obj_0062a#0000</v>
      </c>
      <c r="L19" s="138" t="str">
        <f>_xll.ohRangeRetrieveError(K19)</f>
        <v/>
      </c>
      <c r="M19" s="137"/>
    </row>
    <row r="20" spans="1:13" x14ac:dyDescent="0.2">
      <c r="A20" s="108"/>
      <c r="B20" s="143" t="s">
        <v>105</v>
      </c>
      <c r="C20" s="143" t="s">
        <v>21</v>
      </c>
      <c r="D20" s="143" t="s">
        <v>72</v>
      </c>
      <c r="E20" s="143" t="s">
        <v>69</v>
      </c>
      <c r="F20" s="118" t="str">
        <f t="shared" si="0"/>
        <v>Annual</v>
      </c>
      <c r="G20" s="118" t="s">
        <v>104</v>
      </c>
      <c r="H20" s="118" t="str">
        <f t="shared" si="2"/>
        <v>30/360 (Bond Basis)</v>
      </c>
      <c r="I20" s="142">
        <v>0</v>
      </c>
      <c r="J20" s="141" t="str">
        <f t="shared" si="1"/>
        <v>EURAB6E13Y_Quote</v>
      </c>
      <c r="K20" s="139" t="str">
        <f>_xll.qlSwapRateHelper2(,$J20,$C20,Calendar,$F20,$G20,$H20,$K$3,$I20,B20,DiscountingCurve,Permanent,,ObjectOverwrite)</f>
        <v>obj_00625#0000</v>
      </c>
      <c r="L20" s="138" t="str">
        <f>_xll.ohRangeRetrieveError(K20)</f>
        <v/>
      </c>
      <c r="M20" s="137"/>
    </row>
    <row r="21" spans="1:13" x14ac:dyDescent="0.2">
      <c r="A21" s="108"/>
      <c r="B21" s="143" t="s">
        <v>105</v>
      </c>
      <c r="C21" s="143" t="s">
        <v>20</v>
      </c>
      <c r="D21" s="143" t="s">
        <v>72</v>
      </c>
      <c r="E21" s="143" t="s">
        <v>69</v>
      </c>
      <c r="F21" s="118" t="str">
        <f t="shared" si="0"/>
        <v>Annual</v>
      </c>
      <c r="G21" s="118" t="s">
        <v>104</v>
      </c>
      <c r="H21" s="118" t="str">
        <f t="shared" si="2"/>
        <v>30/360 (Bond Basis)</v>
      </c>
      <c r="I21" s="142">
        <v>0</v>
      </c>
      <c r="J21" s="141" t="str">
        <f t="shared" si="1"/>
        <v>EURAB6E14Y_Quote</v>
      </c>
      <c r="K21" s="139" t="str">
        <f>_xll.qlSwapRateHelper2(,$J21,$C21,Calendar,$F21,$G21,$H21,$K$3,$I21,B21,DiscountingCurve,Permanent,,ObjectOverwrite)</f>
        <v>obj_0062e#0000</v>
      </c>
      <c r="L21" s="138" t="str">
        <f>_xll.ohRangeRetrieveError(K21)</f>
        <v/>
      </c>
      <c r="M21" s="137"/>
    </row>
    <row r="22" spans="1:13" x14ac:dyDescent="0.2">
      <c r="A22" s="108"/>
      <c r="B22" s="143" t="s">
        <v>105</v>
      </c>
      <c r="C22" s="143" t="s">
        <v>19</v>
      </c>
      <c r="D22" s="143" t="s">
        <v>72</v>
      </c>
      <c r="E22" s="143" t="s">
        <v>69</v>
      </c>
      <c r="F22" s="118" t="str">
        <f t="shared" si="0"/>
        <v>Annual</v>
      </c>
      <c r="G22" s="118" t="s">
        <v>104</v>
      </c>
      <c r="H22" s="118" t="str">
        <f t="shared" si="2"/>
        <v>30/360 (Bond Basis)</v>
      </c>
      <c r="I22" s="142">
        <v>0</v>
      </c>
      <c r="J22" s="141" t="str">
        <f t="shared" si="1"/>
        <v>EURAB6E15Y_Quote</v>
      </c>
      <c r="K22" s="139" t="str">
        <f>_xll.qlSwapRateHelper2(,$J22,$C22,Calendar,$F22,$G22,$H22,$K$3,$I22,B22,DiscountingCurve,Permanent,,ObjectOverwrite)</f>
        <v>obj_00613#0000</v>
      </c>
      <c r="L22" s="138" t="str">
        <f>_xll.ohRangeRetrieveError(K22)</f>
        <v/>
      </c>
      <c r="M22" s="137"/>
    </row>
    <row r="23" spans="1:13" x14ac:dyDescent="0.2">
      <c r="A23" s="108"/>
      <c r="B23" s="143" t="s">
        <v>105</v>
      </c>
      <c r="C23" s="143" t="s">
        <v>18</v>
      </c>
      <c r="D23" s="143" t="s">
        <v>72</v>
      </c>
      <c r="E23" s="143" t="s">
        <v>69</v>
      </c>
      <c r="F23" s="118" t="str">
        <f t="shared" si="0"/>
        <v>Annual</v>
      </c>
      <c r="G23" s="118" t="s">
        <v>104</v>
      </c>
      <c r="H23" s="118" t="str">
        <f t="shared" si="2"/>
        <v>30/360 (Bond Basis)</v>
      </c>
      <c r="I23" s="142">
        <v>0</v>
      </c>
      <c r="J23" s="141" t="str">
        <f t="shared" si="1"/>
        <v>EURAB6E16Y_Quote</v>
      </c>
      <c r="K23" s="139" t="str">
        <f>_xll.qlSwapRateHelper2(,$J23,$C23,Calendar,$F23,$G23,$H23,$K$3,$I23,B23,DiscountingCurve,Permanent,,ObjectOverwrite)</f>
        <v>obj_005fc#0000</v>
      </c>
      <c r="L23" s="138" t="str">
        <f>_xll.ohRangeRetrieveError(K23)</f>
        <v/>
      </c>
      <c r="M23" s="137"/>
    </row>
    <row r="24" spans="1:13" x14ac:dyDescent="0.2">
      <c r="A24" s="108"/>
      <c r="B24" s="143" t="s">
        <v>105</v>
      </c>
      <c r="C24" s="143" t="s">
        <v>17</v>
      </c>
      <c r="D24" s="143" t="s">
        <v>72</v>
      </c>
      <c r="E24" s="143" t="s">
        <v>69</v>
      </c>
      <c r="F24" s="118" t="str">
        <f t="shared" si="0"/>
        <v>Annual</v>
      </c>
      <c r="G24" s="118" t="s">
        <v>104</v>
      </c>
      <c r="H24" s="118" t="str">
        <f t="shared" si="2"/>
        <v>30/360 (Bond Basis)</v>
      </c>
      <c r="I24" s="142">
        <v>0</v>
      </c>
      <c r="J24" s="141" t="str">
        <f t="shared" si="1"/>
        <v>EURAB6E17Y_Quote</v>
      </c>
      <c r="K24" s="139" t="str">
        <f>_xll.qlSwapRateHelper2(,$J24,$C24,Calendar,$F24,$G24,$H24,$K$3,$I24,B24,DiscountingCurve,Permanent,,ObjectOverwrite)</f>
        <v>obj_00629#0000</v>
      </c>
      <c r="L24" s="138" t="str">
        <f>_xll.ohRangeRetrieveError(K24)</f>
        <v/>
      </c>
      <c r="M24" s="137"/>
    </row>
    <row r="25" spans="1:13" x14ac:dyDescent="0.2">
      <c r="A25" s="108"/>
      <c r="B25" s="143" t="s">
        <v>105</v>
      </c>
      <c r="C25" s="143" t="s">
        <v>16</v>
      </c>
      <c r="D25" s="143" t="s">
        <v>72</v>
      </c>
      <c r="E25" s="143" t="s">
        <v>69</v>
      </c>
      <c r="F25" s="118" t="str">
        <f t="shared" si="0"/>
        <v>Annual</v>
      </c>
      <c r="G25" s="118" t="s">
        <v>104</v>
      </c>
      <c r="H25" s="118" t="str">
        <f t="shared" si="2"/>
        <v>30/360 (Bond Basis)</v>
      </c>
      <c r="I25" s="142">
        <v>0</v>
      </c>
      <c r="J25" s="141" t="str">
        <f t="shared" si="1"/>
        <v>EURAB6E18Y_Quote</v>
      </c>
      <c r="K25" s="139" t="str">
        <f>_xll.qlSwapRateHelper2(,$J25,$C25,Calendar,$F25,$G25,$H25,$K$3,$I25,B25,DiscountingCurve,Permanent,,ObjectOverwrite)</f>
        <v>obj_00616#0000</v>
      </c>
      <c r="L25" s="138" t="str">
        <f>_xll.ohRangeRetrieveError(K25)</f>
        <v/>
      </c>
      <c r="M25" s="137"/>
    </row>
    <row r="26" spans="1:13" x14ac:dyDescent="0.2">
      <c r="A26" s="108"/>
      <c r="B26" s="143" t="s">
        <v>105</v>
      </c>
      <c r="C26" s="143" t="s">
        <v>15</v>
      </c>
      <c r="D26" s="143" t="s">
        <v>72</v>
      </c>
      <c r="E26" s="143" t="s">
        <v>69</v>
      </c>
      <c r="F26" s="118" t="str">
        <f t="shared" si="0"/>
        <v>Annual</v>
      </c>
      <c r="G26" s="118" t="s">
        <v>104</v>
      </c>
      <c r="H26" s="118" t="str">
        <f t="shared" si="2"/>
        <v>30/360 (Bond Basis)</v>
      </c>
      <c r="I26" s="142">
        <v>0</v>
      </c>
      <c r="J26" s="141" t="str">
        <f t="shared" si="1"/>
        <v>EURAB6E19Y_Quote</v>
      </c>
      <c r="K26" s="139" t="str">
        <f>_xll.qlSwapRateHelper2(,$J26,$C26,Calendar,$F26,$G26,$H26,$K$3,$I26,B26,DiscountingCurve,Permanent,,ObjectOverwrite)</f>
        <v>obj_00618#0000</v>
      </c>
      <c r="L26" s="138" t="str">
        <f>_xll.ohRangeRetrieveError(K26)</f>
        <v/>
      </c>
      <c r="M26" s="137"/>
    </row>
    <row r="27" spans="1:13" x14ac:dyDescent="0.2">
      <c r="A27" s="108"/>
      <c r="B27" s="143" t="s">
        <v>105</v>
      </c>
      <c r="C27" s="143" t="s">
        <v>14</v>
      </c>
      <c r="D27" s="143" t="s">
        <v>72</v>
      </c>
      <c r="E27" s="143" t="s">
        <v>69</v>
      </c>
      <c r="F27" s="118" t="str">
        <f t="shared" si="0"/>
        <v>Annual</v>
      </c>
      <c r="G27" s="118" t="s">
        <v>104</v>
      </c>
      <c r="H27" s="118" t="str">
        <f t="shared" si="2"/>
        <v>30/360 (Bond Basis)</v>
      </c>
      <c r="I27" s="142">
        <v>0</v>
      </c>
      <c r="J27" s="141" t="str">
        <f t="shared" si="1"/>
        <v>EURAB6E20Y_Quote</v>
      </c>
      <c r="K27" s="139" t="str">
        <f>_xll.qlSwapRateHelper2(,$J27,$C27,Calendar,$F27,$G27,$H27,$K$3,$I27,B27,DiscountingCurve,Permanent,,ObjectOverwrite)</f>
        <v>obj_00614#0000</v>
      </c>
      <c r="L27" s="138" t="str">
        <f>_xll.ohRangeRetrieveError(K27)</f>
        <v/>
      </c>
      <c r="M27" s="137"/>
    </row>
    <row r="28" spans="1:13" x14ac:dyDescent="0.2">
      <c r="A28" s="108"/>
      <c r="B28" s="143" t="s">
        <v>105</v>
      </c>
      <c r="C28" s="143" t="s">
        <v>13</v>
      </c>
      <c r="D28" s="143" t="s">
        <v>72</v>
      </c>
      <c r="E28" s="143" t="s">
        <v>69</v>
      </c>
      <c r="F28" s="118" t="str">
        <f t="shared" si="0"/>
        <v>Annual</v>
      </c>
      <c r="G28" s="118" t="s">
        <v>104</v>
      </c>
      <c r="H28" s="118" t="str">
        <f t="shared" si="2"/>
        <v>30/360 (Bond Basis)</v>
      </c>
      <c r="I28" s="142">
        <v>0</v>
      </c>
      <c r="J28" s="141" t="str">
        <f t="shared" si="1"/>
        <v>EURAB6E21Y_Quote</v>
      </c>
      <c r="K28" s="139" t="str">
        <f>_xll.qlSwapRateHelper2(,$J28,$C28,Calendar,$F28,$G28,$H28,$K$3,$I28,B28,DiscountingCurve,Permanent,,ObjectOverwrite)</f>
        <v>obj_0060d#0000</v>
      </c>
      <c r="L28" s="138" t="str">
        <f>_xll.ohRangeRetrieveError(K28)</f>
        <v/>
      </c>
      <c r="M28" s="137"/>
    </row>
    <row r="29" spans="1:13" x14ac:dyDescent="0.2">
      <c r="A29" s="108"/>
      <c r="B29" s="143" t="s">
        <v>105</v>
      </c>
      <c r="C29" s="143" t="s">
        <v>12</v>
      </c>
      <c r="D29" s="143" t="s">
        <v>72</v>
      </c>
      <c r="E29" s="143" t="s">
        <v>69</v>
      </c>
      <c r="F29" s="118" t="str">
        <f t="shared" si="0"/>
        <v>Annual</v>
      </c>
      <c r="G29" s="118" t="s">
        <v>104</v>
      </c>
      <c r="H29" s="118" t="str">
        <f t="shared" si="2"/>
        <v>30/360 (Bond Basis)</v>
      </c>
      <c r="I29" s="142">
        <v>0</v>
      </c>
      <c r="J29" s="141" t="str">
        <f t="shared" si="1"/>
        <v>EURAB6E22Y_Quote</v>
      </c>
      <c r="K29" s="139" t="str">
        <f>_xll.qlSwapRateHelper2(,$J29,$C29,Calendar,$F29,$G29,$H29,$K$3,$I29,B29,DiscountingCurve,Permanent,,ObjectOverwrite)</f>
        <v>obj_005fd#0000</v>
      </c>
      <c r="L29" s="138" t="str">
        <f>_xll.ohRangeRetrieveError(K29)</f>
        <v/>
      </c>
      <c r="M29" s="137"/>
    </row>
    <row r="30" spans="1:13" x14ac:dyDescent="0.2">
      <c r="A30" s="108"/>
      <c r="B30" s="143" t="s">
        <v>105</v>
      </c>
      <c r="C30" s="143" t="s">
        <v>11</v>
      </c>
      <c r="D30" s="143" t="s">
        <v>72</v>
      </c>
      <c r="E30" s="143" t="s">
        <v>69</v>
      </c>
      <c r="F30" s="118" t="str">
        <f t="shared" si="0"/>
        <v>Annual</v>
      </c>
      <c r="G30" s="118" t="s">
        <v>104</v>
      </c>
      <c r="H30" s="118" t="str">
        <f t="shared" si="2"/>
        <v>30/360 (Bond Basis)</v>
      </c>
      <c r="I30" s="142">
        <v>0</v>
      </c>
      <c r="J30" s="141" t="str">
        <f t="shared" si="1"/>
        <v>EURAB6E23Y_Quote</v>
      </c>
      <c r="K30" s="139" t="str">
        <f>_xll.qlSwapRateHelper2(,$J30,$C30,Calendar,$F30,$G30,$H30,$K$3,$I30,B30,DiscountingCurve,Permanent,,ObjectOverwrite)</f>
        <v>obj_005f4#0000</v>
      </c>
      <c r="L30" s="138" t="str">
        <f>_xll.ohRangeRetrieveError(K30)</f>
        <v/>
      </c>
      <c r="M30" s="137"/>
    </row>
    <row r="31" spans="1:13" x14ac:dyDescent="0.2">
      <c r="A31" s="108"/>
      <c r="B31" s="143" t="s">
        <v>105</v>
      </c>
      <c r="C31" s="143" t="s">
        <v>10</v>
      </c>
      <c r="D31" s="143" t="s">
        <v>72</v>
      </c>
      <c r="E31" s="143" t="s">
        <v>69</v>
      </c>
      <c r="F31" s="118" t="str">
        <f t="shared" si="0"/>
        <v>Annual</v>
      </c>
      <c r="G31" s="118" t="s">
        <v>104</v>
      </c>
      <c r="H31" s="118" t="str">
        <f t="shared" si="2"/>
        <v>30/360 (Bond Basis)</v>
      </c>
      <c r="I31" s="142">
        <v>0</v>
      </c>
      <c r="J31" s="141" t="str">
        <f t="shared" si="1"/>
        <v>EURAB6E24Y_Quote</v>
      </c>
      <c r="K31" s="139" t="str">
        <f>_xll.qlSwapRateHelper2(,$J31,$C31,Calendar,$F31,$G31,$H31,$K$3,$I31,B31,DiscountingCurve,Permanent,,ObjectOverwrite)</f>
        <v>obj_00622#0000</v>
      </c>
      <c r="L31" s="138" t="str">
        <f>_xll.ohRangeRetrieveError(K31)</f>
        <v/>
      </c>
      <c r="M31" s="137"/>
    </row>
    <row r="32" spans="1:13" x14ac:dyDescent="0.2">
      <c r="A32" s="108"/>
      <c r="B32" s="143" t="s">
        <v>105</v>
      </c>
      <c r="C32" s="143" t="s">
        <v>9</v>
      </c>
      <c r="D32" s="143" t="s">
        <v>72</v>
      </c>
      <c r="E32" s="143" t="s">
        <v>69</v>
      </c>
      <c r="F32" s="118" t="str">
        <f t="shared" si="0"/>
        <v>Annual</v>
      </c>
      <c r="G32" s="118" t="s">
        <v>104</v>
      </c>
      <c r="H32" s="118" t="str">
        <f t="shared" si="2"/>
        <v>30/360 (Bond Basis)</v>
      </c>
      <c r="I32" s="142">
        <v>0</v>
      </c>
      <c r="J32" s="141" t="str">
        <f t="shared" si="1"/>
        <v>EURAB6E25Y_Quote</v>
      </c>
      <c r="K32" s="139" t="str">
        <f>_xll.qlSwapRateHelper2(,$J32,$C32,Calendar,$F32,$G32,$H32,$K$3,$I32,B32,DiscountingCurve,Permanent,,ObjectOverwrite)</f>
        <v>obj_00610#0000</v>
      </c>
      <c r="L32" s="138" t="str">
        <f>_xll.ohRangeRetrieveError(K32)</f>
        <v/>
      </c>
      <c r="M32" s="137"/>
    </row>
    <row r="33" spans="1:13" x14ac:dyDescent="0.2">
      <c r="A33" s="108"/>
      <c r="B33" s="143" t="s">
        <v>105</v>
      </c>
      <c r="C33" s="143" t="s">
        <v>8</v>
      </c>
      <c r="D33" s="143" t="s">
        <v>72</v>
      </c>
      <c r="E33" s="143" t="s">
        <v>69</v>
      </c>
      <c r="F33" s="118" t="str">
        <f t="shared" si="0"/>
        <v>Annual</v>
      </c>
      <c r="G33" s="118" t="s">
        <v>104</v>
      </c>
      <c r="H33" s="118" t="str">
        <f t="shared" si="2"/>
        <v>30/360 (Bond Basis)</v>
      </c>
      <c r="I33" s="142">
        <v>0</v>
      </c>
      <c r="J33" s="141" t="str">
        <f t="shared" si="1"/>
        <v>EURAB6E26Y_Quote</v>
      </c>
      <c r="K33" s="139" t="str">
        <f>_xll.qlSwapRateHelper2(,$J33,$C33,Calendar,$F33,$G33,$H33,$K$3,$I33,B33,DiscountingCurve,Permanent,,ObjectOverwrite)</f>
        <v>obj_00617#0000</v>
      </c>
      <c r="L33" s="138" t="str">
        <f>_xll.ohRangeRetrieveError(K33)</f>
        <v/>
      </c>
      <c r="M33" s="137"/>
    </row>
    <row r="34" spans="1:13" x14ac:dyDescent="0.2">
      <c r="A34" s="108"/>
      <c r="B34" s="143" t="s">
        <v>105</v>
      </c>
      <c r="C34" s="143" t="s">
        <v>7</v>
      </c>
      <c r="D34" s="143" t="s">
        <v>72</v>
      </c>
      <c r="E34" s="143" t="s">
        <v>69</v>
      </c>
      <c r="F34" s="118" t="str">
        <f t="shared" si="0"/>
        <v>Annual</v>
      </c>
      <c r="G34" s="118" t="s">
        <v>104</v>
      </c>
      <c r="H34" s="118" t="str">
        <f t="shared" si="2"/>
        <v>30/360 (Bond Basis)</v>
      </c>
      <c r="I34" s="142">
        <v>0</v>
      </c>
      <c r="J34" s="141" t="str">
        <f t="shared" si="1"/>
        <v>EURAB6E27Y_Quote</v>
      </c>
      <c r="K34" s="139" t="str">
        <f>_xll.qlSwapRateHelper2(,$J34,$C34,Calendar,$F34,$G34,$H34,$K$3,$I34,B34,DiscountingCurve,Permanent,,ObjectOverwrite)</f>
        <v>obj_00636#0000</v>
      </c>
      <c r="L34" s="138" t="str">
        <f>_xll.ohRangeRetrieveError(K34)</f>
        <v/>
      </c>
      <c r="M34" s="137"/>
    </row>
    <row r="35" spans="1:13" x14ac:dyDescent="0.2">
      <c r="A35" s="108"/>
      <c r="B35" s="143" t="s">
        <v>105</v>
      </c>
      <c r="C35" s="143" t="s">
        <v>6</v>
      </c>
      <c r="D35" s="143" t="s">
        <v>72</v>
      </c>
      <c r="E35" s="143" t="s">
        <v>69</v>
      </c>
      <c r="F35" s="118" t="str">
        <f t="shared" si="0"/>
        <v>Annual</v>
      </c>
      <c r="G35" s="118" t="s">
        <v>104</v>
      </c>
      <c r="H35" s="118" t="str">
        <f t="shared" si="2"/>
        <v>30/360 (Bond Basis)</v>
      </c>
      <c r="I35" s="142">
        <v>0</v>
      </c>
      <c r="J35" s="141" t="str">
        <f t="shared" si="1"/>
        <v>EURAB6E28Y_Quote</v>
      </c>
      <c r="K35" s="139" t="str">
        <f>_xll.qlSwapRateHelper2(,$J35,$C35,Calendar,$F35,$G35,$H35,$K$3,$I35,B35,DiscountingCurve,Permanent,,ObjectOverwrite)</f>
        <v>obj_005f7#0000</v>
      </c>
      <c r="L35" s="138" t="str">
        <f>_xll.ohRangeRetrieveError(K35)</f>
        <v/>
      </c>
      <c r="M35" s="137"/>
    </row>
    <row r="36" spans="1:13" x14ac:dyDescent="0.2">
      <c r="A36" s="108"/>
      <c r="B36" s="143" t="s">
        <v>105</v>
      </c>
      <c r="C36" s="143" t="s">
        <v>5</v>
      </c>
      <c r="D36" s="143" t="s">
        <v>72</v>
      </c>
      <c r="E36" s="143" t="s">
        <v>69</v>
      </c>
      <c r="F36" s="118" t="str">
        <f t="shared" si="0"/>
        <v>Annual</v>
      </c>
      <c r="G36" s="118" t="s">
        <v>104</v>
      </c>
      <c r="H36" s="118" t="str">
        <f t="shared" si="2"/>
        <v>30/360 (Bond Basis)</v>
      </c>
      <c r="I36" s="142">
        <v>0</v>
      </c>
      <c r="J36" s="141" t="str">
        <f t="shared" si="1"/>
        <v>EURAB6E29Y_Quote</v>
      </c>
      <c r="K36" s="139" t="str">
        <f>_xll.qlSwapRateHelper2(,$J36,$C36,Calendar,$F36,$G36,$H36,$K$3,$I36,B36,DiscountingCurve,Permanent,,ObjectOverwrite)</f>
        <v>obj_0063d#0000</v>
      </c>
      <c r="L36" s="138" t="str">
        <f>_xll.ohRangeRetrieveError(K36)</f>
        <v/>
      </c>
      <c r="M36" s="137"/>
    </row>
    <row r="37" spans="1:13" x14ac:dyDescent="0.2">
      <c r="A37" s="108"/>
      <c r="B37" s="143" t="s">
        <v>105</v>
      </c>
      <c r="C37" s="143" t="s">
        <v>4</v>
      </c>
      <c r="D37" s="143" t="s">
        <v>72</v>
      </c>
      <c r="E37" s="143" t="s">
        <v>69</v>
      </c>
      <c r="F37" s="118" t="str">
        <f t="shared" si="0"/>
        <v>Annual</v>
      </c>
      <c r="G37" s="118" t="s">
        <v>104</v>
      </c>
      <c r="H37" s="118" t="str">
        <f t="shared" si="2"/>
        <v>30/360 (Bond Basis)</v>
      </c>
      <c r="I37" s="142">
        <v>0</v>
      </c>
      <c r="J37" s="141" t="str">
        <f t="shared" si="1"/>
        <v>EURAB6E30Y_Quote</v>
      </c>
      <c r="K37" s="139" t="str">
        <f>_xll.qlSwapRateHelper2(,$J37,$C37,Calendar,$F37,$G37,$H37,$K$3,$I37,B37,DiscountingCurve,Permanent,,ObjectOverwrite)</f>
        <v>obj_00641#0000</v>
      </c>
      <c r="L37" s="138" t="str">
        <f>_xll.ohRangeRetrieveError(K37)</f>
        <v/>
      </c>
      <c r="M37" s="137"/>
    </row>
    <row r="38" spans="1:13" x14ac:dyDescent="0.2">
      <c r="A38" s="108"/>
      <c r="B38" s="143" t="s">
        <v>105</v>
      </c>
      <c r="C38" s="143" t="s">
        <v>3</v>
      </c>
      <c r="D38" s="143" t="s">
        <v>72</v>
      </c>
      <c r="E38" s="143" t="s">
        <v>69</v>
      </c>
      <c r="F38" s="118" t="str">
        <f t="shared" si="0"/>
        <v>Annual</v>
      </c>
      <c r="G38" s="118" t="s">
        <v>104</v>
      </c>
      <c r="H38" s="118" t="str">
        <f t="shared" si="2"/>
        <v>30/360 (Bond Basis)</v>
      </c>
      <c r="I38" s="142">
        <v>0</v>
      </c>
      <c r="J38" s="141" t="str">
        <f t="shared" si="1"/>
        <v>EURAB6E35Y_Quote</v>
      </c>
      <c r="K38" s="139" t="str">
        <f>_xll.qlSwapRateHelper2(,$J38,$C38,Calendar,$F38,$G38,$H38,$K$3,$I38,B38,DiscountingCurve,Permanent,,ObjectOverwrite)</f>
        <v>obj_005f3#0000</v>
      </c>
      <c r="L38" s="138" t="str">
        <f>_xll.ohRangeRetrieveError(K38)</f>
        <v/>
      </c>
      <c r="M38" s="137"/>
    </row>
    <row r="39" spans="1:13" x14ac:dyDescent="0.2">
      <c r="A39" s="108"/>
      <c r="B39" s="143" t="s">
        <v>105</v>
      </c>
      <c r="C39" s="143" t="s">
        <v>2</v>
      </c>
      <c r="D39" s="143" t="s">
        <v>72</v>
      </c>
      <c r="E39" s="143" t="s">
        <v>69</v>
      </c>
      <c r="F39" s="118" t="str">
        <f t="shared" si="0"/>
        <v>Annual</v>
      </c>
      <c r="G39" s="118" t="s">
        <v>104</v>
      </c>
      <c r="H39" s="118" t="str">
        <f t="shared" si="2"/>
        <v>30/360 (Bond Basis)</v>
      </c>
      <c r="I39" s="142">
        <v>0</v>
      </c>
      <c r="J39" s="141" t="str">
        <f t="shared" si="1"/>
        <v>EURAB6E40Y_Quote</v>
      </c>
      <c r="K39" s="139" t="str">
        <f>_xll.qlSwapRateHelper2(,$J39,$C39,Calendar,$F39,$G39,$H39,$K$3,$I39,B39,DiscountingCurve,Permanent,,ObjectOverwrite)</f>
        <v>obj_00621#0000</v>
      </c>
      <c r="L39" s="138" t="str">
        <f>_xll.ohRangeRetrieveError(K39)</f>
        <v/>
      </c>
      <c r="M39" s="137"/>
    </row>
    <row r="40" spans="1:13" x14ac:dyDescent="0.2">
      <c r="A40" s="108"/>
      <c r="B40" s="143" t="s">
        <v>105</v>
      </c>
      <c r="C40" s="143" t="s">
        <v>1</v>
      </c>
      <c r="D40" s="143" t="s">
        <v>72</v>
      </c>
      <c r="E40" s="143" t="s">
        <v>69</v>
      </c>
      <c r="F40" s="118" t="str">
        <f t="shared" si="0"/>
        <v>Annual</v>
      </c>
      <c r="G40" s="118" t="s">
        <v>104</v>
      </c>
      <c r="H40" s="118" t="str">
        <f t="shared" si="2"/>
        <v>30/360 (Bond Basis)</v>
      </c>
      <c r="I40" s="142">
        <v>0</v>
      </c>
      <c r="J40" s="141" t="str">
        <f t="shared" si="1"/>
        <v>EURAB6E50Y_Quote</v>
      </c>
      <c r="K40" s="139" t="str">
        <f>_xll.qlSwapRateHelper2(,$J40,$C40,Calendar,$F40,$G40,$H40,$K$3,$I40,B40,DiscountingCurve,Permanent,,ObjectOverwrite)</f>
        <v>obj_005fb#0000</v>
      </c>
      <c r="L40" s="138" t="str">
        <f>_xll.ohRangeRetrieveError(K40)</f>
        <v/>
      </c>
      <c r="M40" s="137"/>
    </row>
    <row r="41" spans="1:13" x14ac:dyDescent="0.2">
      <c r="A41" s="108"/>
      <c r="B41" s="143" t="s">
        <v>105</v>
      </c>
      <c r="C41" s="143" t="s">
        <v>0</v>
      </c>
      <c r="D41" s="143" t="s">
        <v>72</v>
      </c>
      <c r="E41" s="143" t="s">
        <v>69</v>
      </c>
      <c r="F41" s="118" t="str">
        <f t="shared" si="0"/>
        <v>Annual</v>
      </c>
      <c r="G41" s="118" t="s">
        <v>104</v>
      </c>
      <c r="H41" s="118" t="str">
        <f t="shared" si="2"/>
        <v>30/360 (Bond Basis)</v>
      </c>
      <c r="I41" s="142">
        <v>0</v>
      </c>
      <c r="J41" s="141" t="str">
        <f t="shared" si="1"/>
        <v>EURAB6E60Y_Quote</v>
      </c>
      <c r="K41" s="139" t="str">
        <f>_xll.qlSwapRateHelper2(,$J41,$C41,Calendar,$F41,$G41,$H41,$K$3,$I41,B41,DiscountingCurve,Permanent,,ObjectOverwrite)</f>
        <v>obj_00631#0000</v>
      </c>
      <c r="L41" s="138" t="str">
        <f>_xll.ohRangeRetrieveError(K41)</f>
        <v/>
      </c>
      <c r="M41" s="137"/>
    </row>
    <row r="42" spans="1:13" ht="13.5" thickBot="1" x14ac:dyDescent="0.25">
      <c r="A42" s="106"/>
      <c r="B42" s="105"/>
      <c r="C42" s="105"/>
      <c r="D42" s="105"/>
      <c r="E42" s="105"/>
      <c r="F42" s="105"/>
      <c r="G42" s="105"/>
      <c r="H42" s="105"/>
      <c r="I42" s="105"/>
      <c r="J42" s="105"/>
      <c r="K42" s="104"/>
      <c r="L42" s="104"/>
      <c r="M42" s="136"/>
    </row>
  </sheetData>
  <dataValidations count="1">
    <dataValidation type="list" allowBlank="1" showInputMessage="1" showErrorMessage="1" sqref="G5:G41">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33</vt:i4>
      </vt:variant>
    </vt:vector>
  </HeadingPairs>
  <TitlesOfParts>
    <vt:vector size="39" baseType="lpstr">
      <vt:lpstr>General Settings</vt:lpstr>
      <vt:lpstr>RateHelpers</vt:lpstr>
      <vt:lpstr>Selected</vt:lpstr>
      <vt:lpstr>Deposits</vt:lpstr>
      <vt:lpstr>Futures</vt:lpstr>
      <vt:lpstr>Swaps</vt:lpstr>
      <vt:lpstr>Accuracy</vt:lpstr>
      <vt:lpstr>BondBasisDayCounter</vt:lpstr>
      <vt:lpstr>Calendar</vt:lpstr>
      <vt:lpstr>Currency</vt:lpstr>
      <vt:lpstr>DepoInclusionCriteria</vt:lpstr>
      <vt:lpstr>Discounting</vt:lpstr>
      <vt:lpstr>Discounting2</vt:lpstr>
      <vt:lpstr>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2013-12-19T18:37:16Z</dcterms:created>
  <dcterms:modified xsi:type="dcterms:W3CDTF">2015-02-23T14:39:04Z</dcterms:modified>
</cp:coreProperties>
</file>