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7665" windowHeight="1182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6" i="2" l="1"/>
  <c r="K13" i="2" l="1"/>
  <c r="K12" i="2"/>
  <c r="L12" i="2"/>
  <c r="M12" i="2"/>
  <c r="P6" i="2"/>
  <c r="Q6" i="2"/>
  <c r="K10" i="2" l="1"/>
  <c r="Q12" i="2"/>
  <c r="K7" i="2" l="1"/>
  <c r="C14" i="2" a="1"/>
  <c r="Q5" i="2"/>
  <c r="P7" i="2"/>
  <c r="Q7" i="2"/>
  <c r="C14" i="2" l="1"/>
  <c r="C16" i="2"/>
  <c r="C15" i="2"/>
  <c r="C17" i="2"/>
  <c r="M7" i="2" l="1"/>
  <c r="L10" i="2"/>
  <c r="M10" i="2"/>
  <c r="K15" i="2" l="1"/>
  <c r="K14" i="2"/>
  <c r="K11" i="2"/>
  <c r="L15" i="2"/>
  <c r="U5" i="2"/>
  <c r="L13" i="2"/>
  <c r="U6" i="2"/>
  <c r="L11" i="2"/>
  <c r="D14" i="2" a="1"/>
  <c r="Q10" i="2"/>
  <c r="L14" i="2"/>
  <c r="D14" i="2" l="1"/>
  <c r="D15" i="2"/>
  <c r="D16" i="2"/>
  <c r="D17" i="2"/>
  <c r="M14" i="2"/>
  <c r="M11" i="2"/>
  <c r="M15" i="2"/>
  <c r="M13" i="2"/>
  <c r="Q13" i="2"/>
  <c r="Q11" i="2"/>
  <c r="Q14" i="2"/>
  <c r="Q15" i="2"/>
</calcChain>
</file>

<file path=xl/sharedStrings.xml><?xml version="1.0" encoding="utf-8"?>
<sst xmlns="http://schemas.openxmlformats.org/spreadsheetml/2006/main" count="100" uniqueCount="58">
  <si>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</si>
  <si>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</si>
  <si>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</si>
  <si>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</si>
  <si>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</si>
  <si>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</si>
  <si>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</si>
  <si>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</si>
  <si>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</si>
  <si>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</si>
  <si>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</si>
  <si>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</si>
  <si>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</si>
  <si>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</si>
  <si>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</si>
  <si>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</si>
  <si>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</si>
  <si>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</si>
  <si>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</si>
  <si>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</si>
  <si>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</si>
  <si>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</si>
  <si>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</si>
  <si>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</si>
  <si>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</si>
  <si>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</si>
  <si>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</si>
  <si>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</si>
  <si>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</si>
  <si>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</si>
  <si>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</si>
  <si>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</si>
  <si>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</si>
  <si>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</si>
  <si>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</si>
  <si>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</si>
  <si>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</si>
  <si>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</si>
  <si>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</si>
  <si>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</si>
  <si>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</si>
  <si>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</si>
  <si>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</si>
  <si>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</si>
  <si>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</si>
  <si>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</si>
  <si>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</si>
  <si>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</si>
  <si>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</si>
  <si>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</si>
  <si>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</si>
  <si>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</si>
  <si>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HIRM5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</si>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</sst>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0" xfId="0" applyFont="1" applyFill="1"/>
    <xf numFmtId="169" fontId="6" fillId="0" borderId="13" xfId="0" applyNumberFormat="1" applyFont="1" applyFill="1" applyBorder="1" applyAlignment="1">
      <alignment horizontal="right"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17:24:40</v>
        <stp/>
        <stp>{AA7FB9F7-513C-46E3-9E4B-BB4871495676}</stp>
        <tr r="Q5" s="2"/>
      </tp>
      <tp t="s">
        <v>Updated at 17:23:31</v>
        <stp/>
        <stp>{241A229B-AED9-4CB7-992A-D91058794C9C}</stp>
        <tr r="P7" s="2"/>
      </tp>
      <tp t="s">
        <v>Updated at 17:23:31</v>
        <stp/>
        <stp>{DDBC98C6-AF43-45F4-AD96-8969733D1CD0}</stp>
        <tr r="Q6" s="2"/>
      </tp>
      <tp t="s">
        <v>Updated at 17:23:31</v>
        <stp/>
        <stp>{26D909FD-D941-4442-A498-DD2F7C63C3A2}</stp>
        <tr r="P6" s="2"/>
      </tp>
      <tp t="s">
        <v>Updated at 17:23:31</v>
        <stp/>
        <stp>{1FC9E091-F998-4427-9456-564B295FC034}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8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5" t="s">
        <v>5</v>
      </c>
      <c r="B4" s="46" t="s">
        <v>39</v>
      </c>
      <c r="C4" s="46" t="s">
        <v>3</v>
      </c>
      <c r="D4" s="46" t="s">
        <v>25</v>
      </c>
      <c r="E4" s="46" t="s">
        <v>29</v>
      </c>
      <c r="F4" s="46" t="s">
        <v>31</v>
      </c>
      <c r="G4" s="46" t="s">
        <v>49</v>
      </c>
      <c r="H4" s="47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8" t="s">
        <v>17</v>
      </c>
      <c r="B5" s="49" t="s">
        <v>40</v>
      </c>
      <c r="C5" s="49" t="s">
        <v>16</v>
      </c>
      <c r="D5" s="49" t="s">
        <v>26</v>
      </c>
      <c r="E5" s="49" t="s">
        <v>34</v>
      </c>
      <c r="F5" s="49" t="s">
        <v>33</v>
      </c>
      <c r="G5" s="49" t="s">
        <v>49</v>
      </c>
      <c r="H5" s="50" t="s">
        <v>36</v>
      </c>
      <c r="I5" s="3"/>
      <c r="J5" s="7"/>
      <c r="K5" s="26" t="str">
        <f>VLOOKUP(Currency,FuturesTable,3,0)</f>
        <v>TYcm1t</v>
      </c>
      <c r="L5" s="27">
        <v>41992</v>
      </c>
      <c r="M5" s="44">
        <v>125.828125</v>
      </c>
      <c r="N5" s="28"/>
      <c r="O5" s="28"/>
      <c r="P5" s="28"/>
      <c r="Q5" s="29" t="str">
        <f>_xll.RData(K5,{"EXPIR_DATE","LAST"},,"FRQ:1S",,L5)</f>
        <v>Updated at 17:24:40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8" t="s">
        <v>18</v>
      </c>
      <c r="B6" s="49" t="s">
        <v>39</v>
      </c>
      <c r="C6" s="49" t="s">
        <v>15</v>
      </c>
      <c r="D6" s="49" t="s">
        <v>27</v>
      </c>
      <c r="E6" s="49" t="s">
        <v>32</v>
      </c>
      <c r="F6" s="49" t="s">
        <v>30</v>
      </c>
      <c r="G6" s="49" t="s">
        <v>49</v>
      </c>
      <c r="H6" s="50" t="s">
        <v>36</v>
      </c>
      <c r="I6" s="3"/>
      <c r="J6" s="20"/>
      <c r="K6" s="23" t="s">
        <v>52</v>
      </c>
      <c r="L6" s="24">
        <v>42170</v>
      </c>
      <c r="M6" s="33" t="str">
        <f>N6&amp;"/"&amp;O6</f>
        <v>99.36/99.46</v>
      </c>
      <c r="N6" s="30">
        <v>99.36</v>
      </c>
      <c r="O6" s="30">
        <v>99.460000000000008</v>
      </c>
      <c r="P6" s="30" t="str">
        <f>_xll.RData(K6,{"BID","ASK"},,"FRQ:1S",,N6)</f>
        <v>Updated at 17:23:31</v>
      </c>
      <c r="Q6" s="31" t="str">
        <f>_xll.RData(K6,{"EXPIR_DATE"},,"FRQ:1S",,L6)</f>
        <v>Updated at 17:23:31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8" t="s">
        <v>19</v>
      </c>
      <c r="B7" s="49" t="s">
        <v>40</v>
      </c>
      <c r="C7" s="49" t="s">
        <v>16</v>
      </c>
      <c r="D7" s="49" t="s">
        <v>41</v>
      </c>
      <c r="E7" s="49" t="s">
        <v>42</v>
      </c>
      <c r="F7" s="49" t="s">
        <v>43</v>
      </c>
      <c r="G7" s="49" t="s">
        <v>51</v>
      </c>
      <c r="H7" s="50" t="s">
        <v>37</v>
      </c>
      <c r="I7" s="3"/>
      <c r="J7" s="20"/>
      <c r="K7" s="23" t="str">
        <f>Currency&amp;VLOOKUP(Currency,FuturesTable,5,0)&amp;VLOOKUP(Currency,FuturesTable,6,0)&amp;"10Y"</f>
        <v>HKDQM3H10Y</v>
      </c>
      <c r="L7" s="24">
        <v>41919</v>
      </c>
      <c r="M7" s="33" t="str">
        <f>N7&amp;"/"&amp;O7</f>
        <v>2.34/2.44</v>
      </c>
      <c r="N7" s="30">
        <v>2.34</v>
      </c>
      <c r="O7" s="30">
        <v>2.44</v>
      </c>
      <c r="P7" s="30" t="str">
        <f>_xll.RData(K7&amp;"="&amp;VLOOKUP(Currency,FuturesTable,7,0),{"BID","ASK"},,"FRQ:1S",,N7)</f>
        <v>Updated at 17:23:31</v>
      </c>
      <c r="Q7" s="31" t="str">
        <f>_xll.RData(K7&amp;"="&amp;VLOOKUP(Currency,FuturesTable,7,0),"VALUE_DT1",,"FRQ:1S",,L7)</f>
        <v>Updated at 17:23:31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8" t="s">
        <v>20</v>
      </c>
      <c r="B8" s="49" t="s">
        <v>39</v>
      </c>
      <c r="C8" s="49" t="s">
        <v>53</v>
      </c>
      <c r="D8" s="49" t="s">
        <v>44</v>
      </c>
      <c r="E8" s="49" t="s">
        <v>32</v>
      </c>
      <c r="F8" s="49" t="s">
        <v>30</v>
      </c>
      <c r="G8" s="49" t="s">
        <v>49</v>
      </c>
      <c r="H8" s="50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8" t="s">
        <v>21</v>
      </c>
      <c r="B9" s="49" t="s">
        <v>39</v>
      </c>
      <c r="C9" s="49" t="s">
        <v>16</v>
      </c>
      <c r="D9" s="49" t="s">
        <v>45</v>
      </c>
      <c r="E9" s="49" t="s">
        <v>46</v>
      </c>
      <c r="F9" s="49" t="s">
        <v>47</v>
      </c>
      <c r="G9" s="49" t="s">
        <v>50</v>
      </c>
      <c r="H9" s="50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8" t="s">
        <v>22</v>
      </c>
      <c r="B10" s="49" t="s">
        <v>40</v>
      </c>
      <c r="C10" s="49" t="s">
        <v>16</v>
      </c>
      <c r="D10" s="49" t="s">
        <v>54</v>
      </c>
      <c r="E10" s="49" t="s">
        <v>42</v>
      </c>
      <c r="F10" s="49" t="s">
        <v>55</v>
      </c>
      <c r="G10" s="49" t="s">
        <v>56</v>
      </c>
      <c r="H10" s="50" t="s">
        <v>57</v>
      </c>
      <c r="I10" s="3"/>
      <c r="J10" s="7"/>
      <c r="K10" s="21" t="str">
        <f>PROPER(Currency)&amp;VLOOKUP(Currency,FuturesTable,8,0)&amp;VLOOKUP(Currency,FuturesTable,2,0)</f>
        <v>HkdHibor3M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8" t="s">
        <v>23</v>
      </c>
      <c r="B11" s="49" t="s">
        <v>40</v>
      </c>
      <c r="C11" s="49" t="s">
        <v>16</v>
      </c>
      <c r="D11" s="49" t="s">
        <v>54</v>
      </c>
      <c r="E11" s="49" t="s">
        <v>42</v>
      </c>
      <c r="F11" s="49" t="s">
        <v>43</v>
      </c>
      <c r="G11" s="49" t="s">
        <v>56</v>
      </c>
      <c r="H11" s="50" t="s">
        <v>37</v>
      </c>
      <c r="I11" s="3"/>
      <c r="J11" s="7"/>
      <c r="K11" s="23" t="str">
        <f>UPPER(Currency)&amp;"STD"</f>
        <v>HKDSTD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1" t="s">
        <v>24</v>
      </c>
      <c r="B12" s="52"/>
      <c r="C12" s="53"/>
      <c r="D12" s="54" t="s">
        <v>28</v>
      </c>
      <c r="E12" s="54" t="s">
        <v>29</v>
      </c>
      <c r="F12" s="54" t="s">
        <v>30</v>
      </c>
      <c r="G12" s="54"/>
      <c r="H12" s="55" t="s">
        <v>36</v>
      </c>
      <c r="I12" s="3"/>
      <c r="J12" s="7"/>
      <c r="K12" s="23" t="str">
        <f>UPPER(Currency)&amp;"ON"</f>
        <v>HKDON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HKD1M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HKD3M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HKD6M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9"/>
      <c r="K16" s="42"/>
      <c r="L16" s="42"/>
      <c r="M16" s="42"/>
      <c r="N16" s="42"/>
      <c r="O16" s="42"/>
      <c r="P16" s="42"/>
      <c r="Q16" s="42"/>
      <c r="R16" s="10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2"/>
      <c r="K101" s="2"/>
      <c r="L101" s="2"/>
      <c r="M101" s="2"/>
      <c r="N101" s="2"/>
      <c r="O101" s="2"/>
      <c r="P101" s="2"/>
      <c r="Q101" s="2"/>
      <c r="R101" s="2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2014-10-07T15:24:44Z</dcterms:modified>
</cp:coreProperties>
</file>