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05" yWindow="-15" windowWidth="12720" windowHeight="12105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Pricing'!$P$6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Pricing'!$Q$6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Pricing'!$O$6</definedName>
    <definedName name="FixedLegTenor" localSheetId="6">'STD2 Pricing'!$O$22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Z20" i="7" l="1"/>
  <c r="Z14" i="7"/>
  <c r="Z11" i="7"/>
  <c r="Z10" i="7"/>
  <c r="Z9" i="7"/>
  <c r="Z7" i="7"/>
  <c r="Z6" i="7"/>
  <c r="D6" i="2"/>
  <c r="M3" i="20" l="1"/>
  <c r="F3" i="20"/>
  <c r="AK14" i="7"/>
  <c r="AK11" i="7"/>
  <c r="AK10" i="7"/>
  <c r="AK9" i="7"/>
  <c r="AK7" i="7"/>
  <c r="AK6" i="7"/>
  <c r="AA10" i="7" l="1"/>
  <c r="AA11" i="7"/>
  <c r="AA14" i="7"/>
  <c r="AA9" i="7"/>
  <c r="AA7" i="7"/>
  <c r="AA6" i="7"/>
  <c r="F3" i="19"/>
  <c r="F3" i="18"/>
  <c r="F3" i="17"/>
  <c r="E27" i="7"/>
  <c r="D29" i="7"/>
  <c r="D17" i="7"/>
  <c r="C27" i="7"/>
  <c r="B24" i="7"/>
  <c r="E25" i="7"/>
  <c r="D19" i="7"/>
  <c r="E22" i="7"/>
  <c r="C25" i="7"/>
  <c r="E14" i="7"/>
  <c r="F14" i="7"/>
  <c r="E28" i="7"/>
  <c r="D20" i="7"/>
  <c r="B8" i="7"/>
  <c r="F24" i="7"/>
  <c r="F20" i="7"/>
  <c r="C20" i="7"/>
  <c r="E13" i="7"/>
  <c r="E23" i="7"/>
  <c r="D16" i="7"/>
  <c r="D22" i="7"/>
  <c r="C29" i="7"/>
  <c r="C14" i="7"/>
  <c r="E11" i="7"/>
  <c r="F7" i="7"/>
  <c r="F28" i="7"/>
  <c r="B17" i="7"/>
  <c r="C11" i="7"/>
  <c r="F27" i="7"/>
  <c r="B25" i="7"/>
  <c r="F29" i="7"/>
  <c r="B7" i="7"/>
  <c r="D8" i="7"/>
  <c r="D28" i="7"/>
  <c r="B11" i="7"/>
  <c r="D13" i="7"/>
  <c r="F26" i="7"/>
  <c r="E10" i="7"/>
  <c r="C26" i="7"/>
  <c r="E26" i="7"/>
  <c r="C12" i="7"/>
  <c r="D15" i="7"/>
  <c r="E21" i="7"/>
  <c r="F10" i="7"/>
  <c r="D25" i="7"/>
  <c r="D23" i="7"/>
  <c r="C7" i="7"/>
  <c r="C21" i="7"/>
  <c r="B14" i="7"/>
  <c r="D24" i="7"/>
  <c r="D26" i="7"/>
  <c r="B27" i="7"/>
  <c r="C23" i="7"/>
  <c r="E29" i="7"/>
  <c r="D10" i="7"/>
  <c r="B20" i="7"/>
  <c r="C22" i="7"/>
  <c r="F6" i="7"/>
  <c r="C8" i="7"/>
  <c r="D12" i="7"/>
  <c r="C24" i="7"/>
  <c r="B22" i="7"/>
  <c r="D21" i="7"/>
  <c r="D27" i="7"/>
  <c r="E9" i="7"/>
  <c r="E12" i="7"/>
  <c r="F11" i="7"/>
  <c r="D9" i="7"/>
  <c r="C9" i="7"/>
  <c r="E20" i="7"/>
  <c r="E17" i="7"/>
  <c r="D18" i="7"/>
  <c r="B26" i="7"/>
  <c r="D7" i="7"/>
  <c r="F9" i="7"/>
  <c r="F25" i="7"/>
  <c r="C17" i="7"/>
  <c r="D11" i="7"/>
  <c r="B29" i="7"/>
  <c r="B9" i="7"/>
  <c r="F23" i="7"/>
  <c r="C28" i="7"/>
  <c r="E24" i="7"/>
  <c r="B28" i="7"/>
  <c r="B23" i="7"/>
  <c r="D14" i="7"/>
  <c r="F22" i="7"/>
  <c r="AL7" i="7"/>
  <c r="AL6" i="7"/>
  <c r="AA20" i="7" l="1"/>
  <c r="X22" i="7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20" i="7"/>
  <c r="AL11" i="7"/>
  <c r="AL9" i="7"/>
  <c r="AL10" i="7"/>
  <c r="AK20" i="7"/>
  <c r="AL14" i="7"/>
  <c r="F26" i="20" l="1"/>
  <c r="F23" i="20"/>
  <c r="F22" i="20"/>
  <c r="F29" i="20"/>
  <c r="F28" i="20"/>
  <c r="F27" i="20"/>
  <c r="F25" i="20"/>
  <c r="F24" i="20"/>
  <c r="F25" i="19"/>
  <c r="F17" i="19"/>
  <c r="F9" i="19"/>
  <c r="F23" i="19"/>
  <c r="F7" i="19"/>
  <c r="F29" i="19"/>
  <c r="F28" i="19"/>
  <c r="F12" i="19"/>
  <c r="F19" i="19"/>
  <c r="F24" i="19"/>
  <c r="F16" i="19"/>
  <c r="F8" i="19"/>
  <c r="F15" i="19"/>
  <c r="F14" i="19"/>
  <c r="F6" i="19"/>
  <c r="F21" i="19"/>
  <c r="F11" i="19"/>
  <c r="F22" i="19"/>
  <c r="F13" i="19"/>
  <c r="F20" i="19"/>
  <c r="F27" i="19"/>
  <c r="F26" i="19"/>
  <c r="F18" i="19"/>
  <c r="F10" i="19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M8" i="14"/>
  <c r="M21" i="17"/>
  <c r="M27" i="14"/>
  <c r="G16" i="17"/>
  <c r="M11" i="14"/>
  <c r="M20" i="17"/>
  <c r="G15" i="17"/>
  <c r="G21" i="18"/>
  <c r="M22" i="20"/>
  <c r="M24" i="18"/>
  <c r="M25" i="17"/>
  <c r="M28" i="17"/>
  <c r="G20" i="18"/>
  <c r="F20" i="18" s="1"/>
  <c r="M6" i="17"/>
  <c r="M12" i="14"/>
  <c r="M29" i="14"/>
  <c r="M26" i="14"/>
  <c r="G18" i="18"/>
  <c r="H18" i="18" s="1"/>
  <c r="M6" i="18"/>
  <c r="M27" i="20"/>
  <c r="M10" i="17"/>
  <c r="M11" i="18"/>
  <c r="M8" i="17"/>
  <c r="F18" i="18"/>
  <c r="G16" i="18"/>
  <c r="F16" i="18" s="1"/>
  <c r="M7" i="14"/>
  <c r="G21" i="17"/>
  <c r="G22" i="18"/>
  <c r="G17" i="17"/>
  <c r="M25" i="20"/>
  <c r="M25" i="14"/>
  <c r="M23" i="14"/>
  <c r="M11" i="17"/>
  <c r="M3" i="19"/>
  <c r="M18" i="14"/>
  <c r="M29" i="17"/>
  <c r="M13" i="14"/>
  <c r="M20" i="19"/>
  <c r="M25" i="18"/>
  <c r="M22" i="14"/>
  <c r="M23" i="18"/>
  <c r="M23" i="17"/>
  <c r="M24" i="19"/>
  <c r="M19" i="19"/>
  <c r="G24" i="19"/>
  <c r="G18" i="17"/>
  <c r="M12" i="18"/>
  <c r="M9" i="17"/>
  <c r="M9" i="14"/>
  <c r="M26" i="19"/>
  <c r="M27" i="18"/>
  <c r="G12" i="17"/>
  <c r="G15" i="18"/>
  <c r="H18" i="17"/>
  <c r="F15" i="17"/>
  <c r="M29" i="19"/>
  <c r="F22" i="18"/>
  <c r="G25" i="17"/>
  <c r="H25" i="17" s="1"/>
  <c r="F18" i="17"/>
  <c r="M15" i="14"/>
  <c r="H16" i="17"/>
  <c r="M21" i="19"/>
  <c r="D20" i="2"/>
  <c r="G19" i="17"/>
  <c r="M13" i="18"/>
  <c r="M26" i="20"/>
  <c r="M18" i="19"/>
  <c r="H19" i="17"/>
  <c r="F21" i="18"/>
  <c r="M26" i="17"/>
  <c r="M21" i="14"/>
  <c r="M24" i="14"/>
  <c r="M28" i="20"/>
  <c r="M8" i="19"/>
  <c r="M25" i="19"/>
  <c r="H21" i="18"/>
  <c r="M17" i="14"/>
  <c r="M28" i="14"/>
  <c r="M24" i="20"/>
  <c r="G24" i="20" s="1"/>
  <c r="G14" i="17"/>
  <c r="M14" i="14"/>
  <c r="M28" i="19"/>
  <c r="G8" i="17"/>
  <c r="G11" i="17"/>
  <c r="M27" i="17"/>
  <c r="M17" i="19"/>
  <c r="M15" i="19"/>
  <c r="M8" i="18"/>
  <c r="G13" i="17"/>
  <c r="F13" i="17" s="1"/>
  <c r="M9" i="18"/>
  <c r="M7" i="18"/>
  <c r="M16" i="14"/>
  <c r="H22" i="18"/>
  <c r="M19" i="14"/>
  <c r="M10" i="18"/>
  <c r="M26" i="18"/>
  <c r="H14" i="17"/>
  <c r="G8" i="19"/>
  <c r="M22" i="19"/>
  <c r="M14" i="19"/>
  <c r="M28" i="18"/>
  <c r="M10" i="19"/>
  <c r="M11" i="19"/>
  <c r="M29" i="20"/>
  <c r="M27" i="19"/>
  <c r="M29" i="18"/>
  <c r="G29" i="18" s="1"/>
  <c r="M20" i="14"/>
  <c r="M23" i="19"/>
  <c r="G19" i="18"/>
  <c r="H19" i="18" s="1"/>
  <c r="G17" i="18"/>
  <c r="H17" i="18" s="1"/>
  <c r="M23" i="20"/>
  <c r="M22" i="17"/>
  <c r="F12" i="17"/>
  <c r="M13" i="19"/>
  <c r="G13" i="19"/>
  <c r="M24" i="17"/>
  <c r="G24" i="17" s="1"/>
  <c r="F19" i="18"/>
  <c r="M7" i="17"/>
  <c r="G7" i="17" s="1"/>
  <c r="M14" i="18"/>
  <c r="G6" i="18"/>
  <c r="H6" i="18" s="1"/>
  <c r="F17" i="17"/>
  <c r="M12" i="19"/>
  <c r="M9" i="19"/>
  <c r="M6" i="19"/>
  <c r="M7" i="19"/>
  <c r="G23" i="18"/>
  <c r="H23" i="18" s="1"/>
  <c r="H15" i="18"/>
  <c r="G22" i="19"/>
  <c r="H22" i="19" s="1"/>
  <c r="G12" i="19"/>
  <c r="H12" i="19" s="1"/>
  <c r="D12" i="2" l="1"/>
  <c r="F3" i="14"/>
  <c r="G9" i="19"/>
  <c r="G28" i="19"/>
  <c r="H17" i="17"/>
  <c r="H21" i="17"/>
  <c r="G18" i="14"/>
  <c r="G25" i="19"/>
  <c r="G13" i="18"/>
  <c r="G27" i="18"/>
  <c r="H20" i="18"/>
  <c r="F17" i="18"/>
  <c r="G12" i="18"/>
  <c r="G24" i="14"/>
  <c r="G26" i="14"/>
  <c r="H13" i="19"/>
  <c r="G18" i="19"/>
  <c r="G10" i="17"/>
  <c r="G11" i="18"/>
  <c r="G8" i="14"/>
  <c r="G24" i="18"/>
  <c r="G7" i="18"/>
  <c r="G22" i="20"/>
  <c r="H24" i="17"/>
  <c r="G14" i="18"/>
  <c r="G27" i="14"/>
  <c r="G23" i="19"/>
  <c r="H23" i="19" s="1"/>
  <c r="F15" i="18"/>
  <c r="F16" i="17"/>
  <c r="G12" i="14"/>
  <c r="G7" i="19"/>
  <c r="H7" i="19" s="1"/>
  <c r="G28" i="17"/>
  <c r="G22" i="17"/>
  <c r="G22" i="14"/>
  <c r="G23" i="17"/>
  <c r="G26" i="20"/>
  <c r="H15" i="17"/>
  <c r="G20" i="14"/>
  <c r="G9" i="17"/>
  <c r="G10" i="19"/>
  <c r="H10" i="19" s="1"/>
  <c r="G26" i="19"/>
  <c r="G9" i="14"/>
  <c r="G8" i="18"/>
  <c r="G17" i="19"/>
  <c r="F14" i="17"/>
  <c r="G26" i="17"/>
  <c r="G25" i="18"/>
  <c r="G27" i="19"/>
  <c r="G29" i="14"/>
  <c r="H7" i="17"/>
  <c r="G28" i="18"/>
  <c r="H24" i="19"/>
  <c r="G19" i="14"/>
  <c r="H28" i="18"/>
  <c r="H18" i="19"/>
  <c r="G6" i="17"/>
  <c r="H28" i="19"/>
  <c r="G11" i="14"/>
  <c r="G29" i="19"/>
  <c r="G16" i="14"/>
  <c r="G7" i="14"/>
  <c r="H10" i="17"/>
  <c r="G9" i="18"/>
  <c r="H9" i="18" s="1"/>
  <c r="G19" i="19"/>
  <c r="H19" i="19" s="1"/>
  <c r="G21" i="19"/>
  <c r="G14" i="14"/>
  <c r="G29" i="20"/>
  <c r="G26" i="18"/>
  <c r="H13" i="18"/>
  <c r="H29" i="18"/>
  <c r="G13" i="14"/>
  <c r="G10" i="18"/>
  <c r="G25" i="14"/>
  <c r="G17" i="14"/>
  <c r="G15" i="19"/>
  <c r="H15" i="19" s="1"/>
  <c r="G20" i="19"/>
  <c r="G6" i="19"/>
  <c r="G21" i="14"/>
  <c r="H26" i="19"/>
  <c r="H20" i="19"/>
  <c r="G27" i="17"/>
  <c r="H13" i="17"/>
  <c r="H12" i="17"/>
  <c r="G14" i="19"/>
  <c r="G15" i="14"/>
  <c r="G11" i="19"/>
  <c r="H8" i="17"/>
  <c r="G20" i="17"/>
  <c r="H20" i="17" s="1"/>
  <c r="H8" i="19"/>
  <c r="H9" i="19"/>
  <c r="G28" i="20"/>
  <c r="H11" i="17"/>
  <c r="G23" i="20"/>
  <c r="G23" i="14"/>
  <c r="G27" i="20"/>
  <c r="F19" i="17"/>
  <c r="M16" i="19"/>
  <c r="H6" i="19"/>
  <c r="G28" i="14"/>
  <c r="G25" i="20"/>
  <c r="H25" i="20" s="1"/>
  <c r="G29" i="17"/>
  <c r="H29" i="17" s="1"/>
  <c r="H16" i="18"/>
  <c r="H24" i="20"/>
  <c r="M6" i="14"/>
  <c r="J6" i="14" l="1"/>
  <c r="G16" i="19"/>
  <c r="H27" i="20"/>
  <c r="H26" i="20"/>
  <c r="H12" i="14"/>
  <c r="H28" i="14"/>
  <c r="H7" i="18"/>
  <c r="H24" i="14"/>
  <c r="H25" i="14"/>
  <c r="H14" i="19"/>
  <c r="H25" i="18"/>
  <c r="H26" i="18"/>
  <c r="H26" i="14"/>
  <c r="H12" i="18"/>
  <c r="H28" i="17"/>
  <c r="H23" i="14"/>
  <c r="H21" i="19"/>
  <c r="H27" i="17"/>
  <c r="H16" i="14"/>
  <c r="H17" i="14"/>
  <c r="H22" i="20"/>
  <c r="G6" i="14"/>
  <c r="H6" i="14"/>
  <c r="H6" i="17"/>
  <c r="H11" i="18"/>
  <c r="H9" i="14"/>
  <c r="H11" i="19"/>
  <c r="H8" i="18"/>
  <c r="H15" i="14"/>
  <c r="H29" i="19"/>
  <c r="H27" i="19"/>
  <c r="H19" i="14"/>
  <c r="H14" i="14"/>
  <c r="H23" i="17"/>
  <c r="H29" i="14"/>
  <c r="H11" i="14"/>
  <c r="H28" i="20"/>
  <c r="H17" i="19"/>
  <c r="H21" i="14"/>
  <c r="H9" i="17"/>
  <c r="H29" i="20"/>
  <c r="H18" i="14"/>
  <c r="H10" i="18"/>
  <c r="H25" i="19"/>
  <c r="H14" i="18"/>
  <c r="H22" i="14"/>
  <c r="H26" i="17"/>
  <c r="H13" i="14"/>
  <c r="H27" i="14"/>
  <c r="H27" i="18"/>
  <c r="H7" i="14"/>
  <c r="H16" i="19"/>
  <c r="H22" i="17"/>
  <c r="H20" i="14"/>
  <c r="H23" i="20"/>
  <c r="H24" i="18"/>
  <c r="H8" i="14"/>
  <c r="AI27" i="7"/>
  <c r="AI29" i="7"/>
  <c r="AI25" i="7"/>
  <c r="AI26" i="7"/>
  <c r="AI21" i="7"/>
  <c r="AI24" i="7"/>
  <c r="AI23" i="7"/>
  <c r="AI22" i="7"/>
  <c r="AI28" i="7"/>
  <c r="W23" i="7" l="1"/>
  <c r="W28" i="7"/>
  <c r="W22" i="7"/>
  <c r="W27" i="7"/>
  <c r="W29" i="7"/>
  <c r="W24" i="7"/>
  <c r="W26" i="7"/>
  <c r="W25" i="7"/>
  <c r="W21" i="7"/>
  <c r="AJ21" i="7"/>
  <c r="AJ28" i="7"/>
  <c r="AJ23" i="7"/>
  <c r="AJ29" i="7"/>
  <c r="AJ25" i="7"/>
  <c r="AJ27" i="7"/>
  <c r="AJ24" i="7"/>
  <c r="AJ26" i="7"/>
  <c r="AJ22" i="7"/>
  <c r="I18" i="19"/>
  <c r="I28" i="17"/>
  <c r="I25" i="20"/>
  <c r="I16" i="18"/>
  <c r="I24" i="18"/>
  <c r="I24" i="19"/>
  <c r="I23" i="19"/>
  <c r="I13" i="17"/>
  <c r="I26" i="20"/>
  <c r="I10" i="19"/>
  <c r="I22" i="19"/>
  <c r="I17" i="18"/>
  <c r="I17" i="17"/>
  <c r="I19" i="17"/>
  <c r="I23" i="17"/>
  <c r="I23" i="18"/>
  <c r="I8" i="18"/>
  <c r="I21" i="19"/>
  <c r="I24" i="20"/>
  <c r="I11" i="17"/>
  <c r="I16" i="14"/>
  <c r="I10" i="17"/>
  <c r="I8" i="19"/>
  <c r="I29" i="18"/>
  <c r="I27" i="19"/>
  <c r="I14" i="17"/>
  <c r="I7" i="17"/>
  <c r="I15" i="18"/>
  <c r="I15" i="14"/>
  <c r="I14" i="19"/>
  <c r="I18" i="18"/>
  <c r="I22" i="14"/>
  <c r="I26" i="18"/>
  <c r="I13" i="19"/>
  <c r="I6" i="19"/>
  <c r="I9" i="19"/>
  <c r="I29" i="19"/>
  <c r="I11" i="14"/>
  <c r="I25" i="14"/>
  <c r="I18" i="14"/>
  <c r="I12" i="17"/>
  <c r="I21" i="18"/>
  <c r="I26" i="19"/>
  <c r="I19" i="14"/>
  <c r="I14" i="18"/>
  <c r="I11" i="19"/>
  <c r="I17" i="19"/>
  <c r="I24" i="17"/>
  <c r="I7" i="19"/>
  <c r="I28" i="14"/>
  <c r="I9" i="17"/>
  <c r="I8" i="17"/>
  <c r="I28" i="18"/>
  <c r="I9" i="18"/>
  <c r="I21" i="14"/>
  <c r="I22" i="20"/>
  <c r="I25" i="18"/>
  <c r="I12" i="19"/>
  <c r="I6" i="18"/>
  <c r="I27" i="14"/>
  <c r="I26" i="17"/>
  <c r="I23" i="20"/>
  <c r="I13" i="14"/>
  <c r="I10" i="18"/>
  <c r="I15" i="17"/>
  <c r="I22" i="18"/>
  <c r="I6" i="14"/>
  <c r="I15" i="19"/>
  <c r="I25" i="17"/>
  <c r="I28" i="19"/>
  <c r="I19" i="19"/>
  <c r="I19" i="18"/>
  <c r="I18" i="17"/>
  <c r="I29" i="14"/>
  <c r="I11" i="18"/>
  <c r="I20" i="14"/>
  <c r="I26" i="14"/>
  <c r="I12" i="14"/>
  <c r="I17" i="14"/>
  <c r="I28" i="20"/>
  <c r="I29" i="20"/>
  <c r="I21" i="17"/>
  <c r="I22" i="17"/>
  <c r="I13" i="18"/>
  <c r="I25" i="19"/>
  <c r="I29" i="17"/>
  <c r="I16" i="17"/>
  <c r="I7" i="14"/>
  <c r="I27" i="20"/>
  <c r="I9" i="14"/>
  <c r="I20" i="17"/>
  <c r="I27" i="18"/>
  <c r="I24" i="14"/>
  <c r="I12" i="18"/>
  <c r="I20" i="18"/>
  <c r="I6" i="17"/>
  <c r="I23" i="14"/>
  <c r="I16" i="19"/>
  <c r="I7" i="18"/>
  <c r="I14" i="14"/>
  <c r="I20" i="19"/>
  <c r="I27" i="17"/>
  <c r="I8" i="14"/>
  <c r="J17" i="7" l="1"/>
  <c r="J23" i="7"/>
  <c r="R22" i="7"/>
  <c r="R6" i="7"/>
  <c r="J28" i="7"/>
  <c r="J11" i="7"/>
  <c r="R17" i="7"/>
  <c r="J8" i="7"/>
  <c r="R19" i="7"/>
  <c r="J9" i="7"/>
  <c r="R13" i="7"/>
  <c r="R29" i="7"/>
  <c r="N6" i="7"/>
  <c r="V12" i="7"/>
  <c r="Z28" i="7"/>
  <c r="V9" i="7"/>
  <c r="V10" i="7"/>
  <c r="N27" i="7"/>
  <c r="Z27" i="7"/>
  <c r="N22" i="7"/>
  <c r="N24" i="7"/>
  <c r="Z26" i="7"/>
  <c r="J26" i="7"/>
  <c r="R20" i="7"/>
  <c r="R10" i="7"/>
  <c r="R25" i="7"/>
  <c r="V17" i="7"/>
  <c r="V13" i="7"/>
  <c r="V20" i="7"/>
  <c r="J7" i="7"/>
  <c r="N21" i="7"/>
  <c r="V11" i="7"/>
  <c r="R26" i="7"/>
  <c r="N11" i="7"/>
  <c r="J20" i="7"/>
  <c r="R12" i="7"/>
  <c r="Z22" i="7"/>
  <c r="R14" i="7"/>
  <c r="J22" i="7"/>
  <c r="Z24" i="7"/>
  <c r="J14" i="7"/>
  <c r="N25" i="7"/>
  <c r="Z23" i="7"/>
  <c r="R18" i="7"/>
  <c r="R24" i="7"/>
  <c r="R11" i="7"/>
  <c r="J24" i="7"/>
  <c r="Z29" i="7"/>
  <c r="V14" i="7"/>
  <c r="R8" i="7"/>
  <c r="R16" i="7"/>
  <c r="R7" i="7"/>
  <c r="N26" i="7"/>
  <c r="R9" i="7"/>
  <c r="R21" i="7"/>
  <c r="R23" i="7"/>
  <c r="Z25" i="7"/>
  <c r="J29" i="7"/>
  <c r="R27" i="7"/>
  <c r="N29" i="7"/>
  <c r="R28" i="7"/>
  <c r="N12" i="7"/>
  <c r="R15" i="7"/>
  <c r="N23" i="7"/>
  <c r="N28" i="7"/>
  <c r="J6" i="7"/>
  <c r="J27" i="7"/>
  <c r="N8" i="7"/>
  <c r="N7" i="7"/>
  <c r="N20" i="7"/>
  <c r="N9" i="7"/>
  <c r="J25" i="7"/>
  <c r="N14" i="7"/>
  <c r="N17" i="7"/>
  <c r="AI14" i="7"/>
  <c r="AE11" i="7"/>
  <c r="AK27" i="7"/>
  <c r="AG29" i="7"/>
  <c r="AC28" i="7"/>
  <c r="AE7" i="7"/>
  <c r="AE12" i="7"/>
  <c r="AG21" i="7"/>
  <c r="AK29" i="7"/>
  <c r="AK25" i="7"/>
  <c r="AE25" i="7"/>
  <c r="AI17" i="7"/>
  <c r="AE22" i="7"/>
  <c r="AE6" i="7"/>
  <c r="AC11" i="7"/>
  <c r="AE20" i="7"/>
  <c r="AG15" i="7"/>
  <c r="AG23" i="7"/>
  <c r="AC17" i="7"/>
  <c r="AE28" i="7"/>
  <c r="AG8" i="7"/>
  <c r="AC20" i="7"/>
  <c r="AI13" i="7"/>
  <c r="AE24" i="7"/>
  <c r="AI12" i="7"/>
  <c r="AG17" i="7"/>
  <c r="AE9" i="7"/>
  <c r="AE23" i="7"/>
  <c r="AG19" i="7"/>
  <c r="AE14" i="7"/>
  <c r="AC29" i="7"/>
  <c r="AK23" i="7"/>
  <c r="AG12" i="7"/>
  <c r="AI20" i="7"/>
  <c r="AK26" i="7"/>
  <c r="AK28" i="7"/>
  <c r="AC8" i="7"/>
  <c r="AC25" i="7"/>
  <c r="AC23" i="7"/>
  <c r="AC6" i="7"/>
  <c r="AG16" i="7"/>
  <c r="AG18" i="7"/>
  <c r="AK22" i="7"/>
  <c r="AC7" i="7"/>
  <c r="AC26" i="7"/>
  <c r="AI9" i="7"/>
  <c r="AG10" i="7"/>
  <c r="AE17" i="7"/>
  <c r="AG27" i="7"/>
  <c r="AG24" i="7"/>
  <c r="AE21" i="7"/>
  <c r="AG26" i="7"/>
  <c r="AG22" i="7"/>
  <c r="AE29" i="7"/>
  <c r="AG11" i="7"/>
  <c r="AI11" i="7"/>
  <c r="AG25" i="7"/>
  <c r="AG6" i="7"/>
  <c r="AG28" i="7"/>
  <c r="AC24" i="7"/>
  <c r="AI10" i="7"/>
  <c r="AC9" i="7"/>
  <c r="AG7" i="7"/>
  <c r="AG14" i="7"/>
  <c r="AG20" i="7"/>
  <c r="AE27" i="7"/>
  <c r="AC27" i="7"/>
  <c r="AE26" i="7"/>
  <c r="AC22" i="7"/>
  <c r="AC14" i="7"/>
  <c r="AG13" i="7"/>
  <c r="AE8" i="7"/>
  <c r="AG9" i="7"/>
  <c r="AK24" i="7"/>
  <c r="K25" i="7" l="1"/>
  <c r="O23" i="7"/>
  <c r="S23" i="7"/>
  <c r="AA29" i="7"/>
  <c r="AA24" i="7"/>
  <c r="W11" i="7"/>
  <c r="S20" i="7"/>
  <c r="W9" i="7"/>
  <c r="K8" i="7"/>
  <c r="O9" i="7"/>
  <c r="S15" i="7"/>
  <c r="S21" i="7"/>
  <c r="K24" i="7"/>
  <c r="K22" i="7"/>
  <c r="O21" i="7"/>
  <c r="K26" i="7"/>
  <c r="AA28" i="7"/>
  <c r="S17" i="7"/>
  <c r="O20" i="7"/>
  <c r="O12" i="7"/>
  <c r="S9" i="7"/>
  <c r="S11" i="7"/>
  <c r="S14" i="7"/>
  <c r="K7" i="7"/>
  <c r="AA26" i="7"/>
  <c r="W12" i="7"/>
  <c r="K11" i="7"/>
  <c r="O7" i="7"/>
  <c r="S28" i="7"/>
  <c r="O26" i="7"/>
  <c r="S24" i="7"/>
  <c r="AA22" i="7"/>
  <c r="W20" i="7"/>
  <c r="O24" i="7"/>
  <c r="O6" i="7"/>
  <c r="K28" i="7"/>
  <c r="O8" i="7"/>
  <c r="O29" i="7"/>
  <c r="S7" i="7"/>
  <c r="S18" i="7"/>
  <c r="S12" i="7"/>
  <c r="W13" i="7"/>
  <c r="O22" i="7"/>
  <c r="S29" i="7"/>
  <c r="S6" i="7"/>
  <c r="K27" i="7"/>
  <c r="S27" i="7"/>
  <c r="S16" i="7"/>
  <c r="AA23" i="7"/>
  <c r="K20" i="7"/>
  <c r="W17" i="7"/>
  <c r="AA27" i="7"/>
  <c r="S13" i="7"/>
  <c r="S22" i="7"/>
  <c r="O17" i="7"/>
  <c r="K6" i="7"/>
  <c r="K29" i="7"/>
  <c r="S8" i="7"/>
  <c r="O25" i="7"/>
  <c r="O11" i="7"/>
  <c r="S25" i="7"/>
  <c r="O27" i="7"/>
  <c r="K9" i="7"/>
  <c r="K23" i="7"/>
  <c r="O14" i="7"/>
  <c r="O28" i="7"/>
  <c r="AA25" i="7"/>
  <c r="W14" i="7"/>
  <c r="K14" i="7"/>
  <c r="S26" i="7"/>
  <c r="S10" i="7"/>
  <c r="W10" i="7"/>
  <c r="S19" i="7"/>
  <c r="K17" i="7"/>
  <c r="AL23" i="7"/>
  <c r="AJ14" i="7"/>
  <c r="AH16" i="7"/>
  <c r="AD20" i="7"/>
  <c r="AH25" i="7"/>
  <c r="AH15" i="7"/>
  <c r="AL29" i="7"/>
  <c r="AH27" i="7"/>
  <c r="AD27" i="7"/>
  <c r="AD29" i="7"/>
  <c r="AD24" i="7"/>
  <c r="AJ10" i="7"/>
  <c r="AH8" i="7"/>
  <c r="AH26" i="7"/>
  <c r="AF20" i="7"/>
  <c r="AL27" i="7"/>
  <c r="AD7" i="7"/>
  <c r="AH22" i="7"/>
  <c r="AD25" i="7"/>
  <c r="AF14" i="7"/>
  <c r="AH13" i="7"/>
  <c r="AF23" i="7"/>
  <c r="AF28" i="7"/>
  <c r="AH14" i="7"/>
  <c r="AD11" i="7"/>
  <c r="AL24" i="7"/>
  <c r="AD23" i="7"/>
  <c r="AF27" i="7"/>
  <c r="AD8" i="7"/>
  <c r="AH19" i="7"/>
  <c r="AH20" i="7"/>
  <c r="AF9" i="7"/>
  <c r="AD17" i="7"/>
  <c r="AF17" i="7"/>
  <c r="AF6" i="7"/>
  <c r="AH28" i="7"/>
  <c r="AJ11" i="7"/>
  <c r="AD26" i="7"/>
  <c r="AL28" i="7"/>
  <c r="AF12" i="7"/>
  <c r="AH7" i="7"/>
  <c r="AH17" i="7"/>
  <c r="AH21" i="7"/>
  <c r="AH10" i="7"/>
  <c r="AF22" i="7"/>
  <c r="AH6" i="7"/>
  <c r="AD22" i="7"/>
  <c r="AL26" i="7"/>
  <c r="AF7" i="7"/>
  <c r="AD9" i="7"/>
  <c r="AJ12" i="7"/>
  <c r="AD28" i="7"/>
  <c r="AL22" i="7"/>
  <c r="AJ17" i="7"/>
  <c r="AD14" i="7"/>
  <c r="AH11" i="7"/>
  <c r="AJ20" i="7"/>
  <c r="AH29" i="7"/>
  <c r="AJ9" i="7"/>
  <c r="AF24" i="7"/>
  <c r="AH9" i="7"/>
  <c r="AD6" i="7"/>
  <c r="AF25" i="7"/>
  <c r="AF21" i="7"/>
  <c r="AF26" i="7"/>
  <c r="AH12" i="7"/>
  <c r="AF11" i="7"/>
  <c r="AH18" i="7"/>
  <c r="AJ13" i="7"/>
  <c r="AF8" i="7"/>
  <c r="AH23" i="7"/>
  <c r="AL25" i="7"/>
  <c r="AH24" i="7"/>
  <c r="AF29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<sst xmlns="http://schemas.openxmlformats.org/spreadsheetml/2006/main" count="535" uniqueCount="94">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</sst>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170" fontId="12" fillId="0" borderId="13" xfId="0" applyNumberFormat="1" applyFont="1" applyFill="1" applyBorder="1" applyAlignment="1">
      <alignment horizontal="center"/>
    </xf>
    <xf numFmtId="170" fontId="12" fillId="0" borderId="1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1.4423504810000001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>
        <v>1.0483362119999999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  <tp>
        <v>1.4423504810000001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>
        <v>1.0483362119999999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>
        <v>0.47223775600000001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>
        <v>0.48023117599999998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>
        <v>0.48023117599999998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>
        <v>1.21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0.8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2.02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1.72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1.51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0.47223775600000001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>
        <v>0.83714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0.43125056000000001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</main>
    <main first="pldatasource.rtgetrtdserver">
      <tp>
        <v>0.43125056000000001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>
        <v>0.83714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0.366750833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>
        <v>0.36777256200000003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>
        <v>0.10285999999999999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>
        <v>0.36777256200000003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>
        <v>0.10285999999999999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  <tp>
        <v>0.366750833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>
        <v>0.45649460400000003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>
        <v>0.06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>
        <v>7.0000000000000007E-2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>
        <v>0.06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>
        <v>0.11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>
        <v>0.1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>
        <v>0.12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>
        <v>0.13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>
        <v>0.06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>
        <v>7.0000000000000007E-2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>
        <v>0.06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>
        <v>0.11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>
        <v>0.1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>
        <v>0.12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>
        <v>0.13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>
        <v>0.45649460400000003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>
        <v>0.22286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0.37364000000000003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0.31070999999999999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0.53495000000000004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4.7899999999999998E-2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>
        <v>4.7899999999999998E-2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>
        <v>0.22286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0.37364000000000003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0.31070999999999999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0.53495000000000004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>
        <v>0.8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1.21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1.51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1.72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2.02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0.15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</main>
    <main first="pldatasource.rtgetrtdserver">
      <tp>
        <v>0.15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>
        <v>0.47598553100000002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>
        <v>0.472755539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>
        <v>0.47921625899999998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>
        <v>0.709649855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>
        <v>0.70898881999999996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>
        <v>0.70317613899999998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>
        <v>0.70792446799999997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>
        <v>0.68591491599999999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>
        <v>0.66086918500000003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>
        <v>0.62419651200000004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>
        <v>0.58227219399999997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>
        <v>0.526135511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>
        <v>0.8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>
        <v>1.21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>
        <v>0.44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>
        <v>2.02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>
        <v>1.51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1.72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</main>
    <main first="pldatasource.rtgetrtdserver">
      <tp>
        <v>2.4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>
        <v>2.29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>
        <v>2.5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>
        <v>0.395449728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>
        <v>0.42727208700000002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>
        <v>0.21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>
        <v>0.3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0.23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>
        <v>0.46435295700000001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>
        <v>0.44341164100000002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>
        <v>0.45314568599999999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>
        <v>0.24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>
        <v>0.37797774699999998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>
        <v>0.37791912700000002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>
        <v>0.37738937299999997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>
        <v>0.37782547500000002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>
        <v>0.373389105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>
        <v>1.090377151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1.3129819389999999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>
        <v>1.1881804970000001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>
        <v>1.2463194559999999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</main>
    <main first="pldatasource.rtgetrtdserver">
      <tp>
        <v>1.382388422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>
        <v>1.363016534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>
        <v>1.4018193889999999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>
        <v>0.22830397699999999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0.227560813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0.22286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>
        <v>0.22636061699999999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  <tp>
        <v>2.5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>
        <v>1.090377151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>
        <v>1.2463194559999999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>
        <v>1.1881804970000001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>
        <v>1.3129819389999999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</main>
    <main first="pldatasource.rtgetrtdserver">
      <tp>
        <v>2.5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</main>
    <main first="pldatasource.rtgetrtdserver">
      <tp>
        <v>2.4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0.61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  <tp>
        <v>2.29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0.3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0.21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0.42727208700000002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0.395449728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0.45314568599999999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>
        <v>0.44341164100000002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>
        <v>0.46435295700000001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>
        <v>0.23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>
        <v>0.24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  <tp>
        <v>2.29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</main>
    <main first="pldatasource.rtgetrtdserver">
      <tp>
        <v>2.4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0.44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>
        <v>1.21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>
        <v>0.8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>
        <v>1.72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>
        <v>1.51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>
        <v>2.02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</main>
    <main first="pldatasource.rtgetrtdserver">
      <tp>
        <v>0.61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</main>
    <main first="pldatasource.rtgetrtdserver">
      <tp>
        <v>2.29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>
        <v>2.4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>
        <v>2.5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</main>
    <main first="pldatasource.rtgetrtdserver">
      <tp>
        <v>0.709649855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>
        <v>0.70898881999999996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>
        <v>0.70317613899999998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>
        <v>0.70792446799999997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>
        <v>0.68591491599999999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>
        <v>0.66086918500000003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>
        <v>0.62419651200000004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>
        <v>0.58227219399999997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>
        <v>0.526135511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>
        <v>0.472755539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>
        <v>0.47598553100000002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>
        <v>0.47921625899999998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</main>
    <main first="pldatasource.rtgetrtdserver">
      <tp>
        <v>0.22830397699999999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0.227560813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>
        <v>0.22286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0.22636061699999999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1.363016534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>
        <v>1.382388422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>
        <v>1.4018193889999999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</main>
    <main first="pldatasource.rtgetrtdserver">
      <tp>
        <v>0.37797774699999998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>
        <v>0.37791912700000002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>
        <v>0.37738937299999997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>
        <v>0.37782547500000002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>
        <v>0.373389105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>
        <v>0.515909375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>
        <v>0.53468946399999995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>
        <v>0.57878768599999997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>
        <v>0.57878768599999997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0.53468946399999995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>
        <v>0.515909375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2</v>
          </cell>
        </row>
      </sheetData>
      <sheetData sheetId="1">
        <row r="6">
          <cell r="V6">
            <v>4.7899999999999998E-2</v>
          </cell>
        </row>
        <row r="7">
          <cell r="V7">
            <v>0.10285999999999999</v>
          </cell>
        </row>
        <row r="9">
          <cell r="V9">
            <v>0.22286</v>
          </cell>
        </row>
        <row r="10">
          <cell r="V10">
            <v>0.31070999999999999</v>
          </cell>
        </row>
        <row r="11">
          <cell r="V11">
            <v>0.37364000000000003</v>
          </cell>
        </row>
        <row r="12">
          <cell r="V12">
            <v>0.53495000000000004</v>
          </cell>
        </row>
        <row r="14">
          <cell r="V14">
            <v>0.83714</v>
          </cell>
        </row>
      </sheetData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J6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56" customWidth="1"/>
    <col min="3" max="3" width="23.42578125" style="56" bestFit="1" customWidth="1"/>
    <col min="4" max="4" width="28.5703125" style="56" bestFit="1" customWidth="1"/>
    <col min="5" max="5" width="2.7109375" style="56" customWidth="1"/>
    <col min="6" max="6" width="3.42578125" style="56" customWidth="1"/>
    <col min="7" max="16384" width="9.140625" style="56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4"/>
      <c r="B2" s="69" t="s">
        <v>4</v>
      </c>
      <c r="C2" s="70"/>
      <c r="D2" s="70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9" customFormat="1" ht="11.25" x14ac:dyDescent="0.2">
      <c r="A3" s="2"/>
      <c r="B3" s="57"/>
      <c r="C3" s="58"/>
      <c r="D3" s="58"/>
      <c r="E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7"/>
      <c r="C4" s="72" t="s">
        <v>5</v>
      </c>
      <c r="D4" s="60">
        <v>41922.576851851853</v>
      </c>
      <c r="E4" s="5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7"/>
      <c r="C5" s="72" t="s">
        <v>12</v>
      </c>
      <c r="D5" s="60">
        <f>_xll.qlSettingsEvaluationDate(Trigger)</f>
        <v>41922</v>
      </c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7"/>
      <c r="C6" s="73" t="s">
        <v>49</v>
      </c>
      <c r="D6" s="61">
        <f>[1]!TriggerCounter</f>
        <v>2</v>
      </c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2"/>
      <c r="C7" s="63"/>
      <c r="D7" s="63"/>
      <c r="E7" s="6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6.5" x14ac:dyDescent="0.3">
      <c r="A9" s="54"/>
      <c r="B9" s="69" t="s">
        <v>3</v>
      </c>
      <c r="C9" s="70"/>
      <c r="D9" s="70"/>
      <c r="E9" s="7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s="9" customFormat="1" ht="11.25" x14ac:dyDescent="0.2">
      <c r="A10" s="2"/>
      <c r="B10" s="57"/>
      <c r="C10" s="58"/>
      <c r="D10" s="58"/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7"/>
      <c r="C11" s="72" t="s">
        <v>6</v>
      </c>
      <c r="D11" s="65" t="s">
        <v>70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7"/>
      <c r="C12" s="72" t="s">
        <v>64</v>
      </c>
      <c r="D12" s="65" t="str">
        <f>Currency&amp;"ON"</f>
        <v>HKDON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7"/>
      <c r="C13" s="72" t="s">
        <v>11</v>
      </c>
      <c r="D13" s="66" t="str">
        <f>PROPER(Currency)&amp;"Hibor"</f>
        <v>HkdHibor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7"/>
      <c r="C14" s="72" t="s">
        <v>13</v>
      </c>
      <c r="D14" s="66" t="s">
        <v>19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7"/>
      <c r="C15" s="72" t="s">
        <v>9</v>
      </c>
      <c r="D15" s="67">
        <v>1</v>
      </c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7"/>
      <c r="C16" s="72" t="s">
        <v>61</v>
      </c>
      <c r="D16" s="66" t="s">
        <v>71</v>
      </c>
      <c r="E16" s="5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7"/>
      <c r="C17" s="72" t="s">
        <v>62</v>
      </c>
      <c r="D17" s="66" t="s">
        <v>71</v>
      </c>
      <c r="E17" s="5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7"/>
      <c r="C18" s="72" t="s">
        <v>60</v>
      </c>
      <c r="D18" s="66" t="b">
        <f>_xll.qlCalendarIsHoliday(LocalCalendar,_xll.qlCalendarAdvance(LiborCalendar,EvaluationDate,SettlementDays&amp;"D","f",FALSE,Trigger))</f>
        <v>0</v>
      </c>
      <c r="E18" s="5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7"/>
      <c r="C19" s="72" t="s">
        <v>7</v>
      </c>
      <c r="D19" s="66" t="str">
        <f>IF(D18,LocalCalendar,LiborCalendar)</f>
        <v>HongKong::HKEx</v>
      </c>
      <c r="E19" s="5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7"/>
      <c r="C20" s="73" t="s">
        <v>10</v>
      </c>
      <c r="D20" s="68">
        <f>_xll.qlCalendarAdvance(Calendar,EvaluationDate,SettlementDays&amp;"d","following",FALSE)</f>
        <v>41925</v>
      </c>
      <c r="E20" s="5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7"/>
      <c r="C21" s="73" t="s">
        <v>42</v>
      </c>
      <c r="D21" s="68" t="s">
        <v>43</v>
      </c>
      <c r="E21" s="5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2"/>
      <c r="C22" s="63"/>
      <c r="D22" s="63"/>
      <c r="E22" s="6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8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7" style="1" customWidth="1"/>
    <col min="9" max="9" width="13.140625" style="1" customWidth="1"/>
    <col min="10" max="10" width="7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3.140625" style="1" bestFit="1" customWidth="1"/>
    <col min="26" max="27" width="8" style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92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40"/>
      <c r="C2" s="22" t="s">
        <v>2</v>
      </c>
      <c r="D2" s="22">
        <v>0</v>
      </c>
      <c r="E2" s="41" t="s">
        <v>0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4"/>
      <c r="C3" s="8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6" t="s">
        <v>67</v>
      </c>
      <c r="B4" s="82"/>
      <c r="C4" s="30"/>
      <c r="D4" s="30"/>
      <c r="E4" s="83"/>
      <c r="F4" s="83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40</v>
      </c>
      <c r="U4" s="10"/>
      <c r="V4" s="10"/>
      <c r="W4" s="10"/>
      <c r="X4" s="10" t="s">
        <v>72</v>
      </c>
      <c r="Y4" s="10"/>
      <c r="Z4" s="10"/>
      <c r="AA4" s="10"/>
      <c r="AB4" s="80" t="s">
        <v>51</v>
      </c>
      <c r="AC4" s="30" t="s">
        <v>17</v>
      </c>
      <c r="AD4" s="83"/>
      <c r="AE4" s="30" t="s">
        <v>19</v>
      </c>
      <c r="AF4" s="83"/>
      <c r="AG4" s="30" t="s">
        <v>14</v>
      </c>
      <c r="AH4" s="83"/>
      <c r="AI4" s="30" t="s">
        <v>40</v>
      </c>
      <c r="AJ4" s="83"/>
      <c r="AK4" s="30" t="s">
        <v>72</v>
      </c>
      <c r="AL4" s="83"/>
      <c r="AM4" s="38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3" customFormat="1" ht="11.25" customHeight="1" x14ac:dyDescent="0.2">
      <c r="A5" s="20" t="s">
        <v>63</v>
      </c>
      <c r="B5" s="20" t="s">
        <v>17</v>
      </c>
      <c r="C5" s="20" t="s">
        <v>19</v>
      </c>
      <c r="D5" s="20" t="s">
        <v>14</v>
      </c>
      <c r="E5" s="20" t="s">
        <v>40</v>
      </c>
      <c r="F5" s="20" t="s">
        <v>72</v>
      </c>
      <c r="G5" s="31"/>
      <c r="H5" s="32" t="s">
        <v>63</v>
      </c>
      <c r="I5" s="32" t="s">
        <v>47</v>
      </c>
      <c r="J5" s="24" t="s">
        <v>0</v>
      </c>
      <c r="K5" s="24" t="s">
        <v>1</v>
      </c>
      <c r="L5" s="32" t="s">
        <v>63</v>
      </c>
      <c r="M5" s="32" t="s">
        <v>47</v>
      </c>
      <c r="N5" s="24" t="s">
        <v>0</v>
      </c>
      <c r="O5" s="24" t="s">
        <v>1</v>
      </c>
      <c r="P5" s="32" t="s">
        <v>63</v>
      </c>
      <c r="Q5" s="32" t="s">
        <v>47</v>
      </c>
      <c r="R5" s="24" t="s">
        <v>0</v>
      </c>
      <c r="S5" s="24" t="s">
        <v>1</v>
      </c>
      <c r="T5" s="32" t="s">
        <v>63</v>
      </c>
      <c r="U5" s="32" t="s">
        <v>47</v>
      </c>
      <c r="V5" s="24" t="s">
        <v>0</v>
      </c>
      <c r="W5" s="24" t="s">
        <v>1</v>
      </c>
      <c r="X5" s="32" t="s">
        <v>63</v>
      </c>
      <c r="Y5" s="32" t="s">
        <v>47</v>
      </c>
      <c r="Z5" s="24" t="s">
        <v>0</v>
      </c>
      <c r="AA5" s="24" t="s">
        <v>1</v>
      </c>
      <c r="AB5" s="80" t="s">
        <v>51</v>
      </c>
      <c r="AC5" s="20" t="s">
        <v>52</v>
      </c>
      <c r="AD5" s="20" t="s">
        <v>53</v>
      </c>
      <c r="AE5" s="20" t="s">
        <v>52</v>
      </c>
      <c r="AF5" s="20" t="s">
        <v>53</v>
      </c>
      <c r="AG5" s="20" t="s">
        <v>52</v>
      </c>
      <c r="AH5" s="20" t="s">
        <v>53</v>
      </c>
      <c r="AI5" s="20" t="s">
        <v>52</v>
      </c>
      <c r="AJ5" s="20" t="s">
        <v>53</v>
      </c>
      <c r="AK5" s="20" t="s">
        <v>52</v>
      </c>
      <c r="AL5" s="20" t="s">
        <v>53</v>
      </c>
      <c r="AM5" s="39" t="s">
        <v>51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</row>
    <row r="6" spans="1:65" ht="11.25" customHeight="1" x14ac:dyDescent="0.2">
      <c r="A6" s="105" t="s">
        <v>15</v>
      </c>
      <c r="B6" s="102" t="str">
        <f>IF(Contribute="abcd",IF($D$2&lt;&gt;-1,_xll.RtContribute(SourceAlias,I6,Fields,J6:K6,"SCOPE:SERVER"),_xll.RtContribute(SourceAlias,"DDS_INSERT_S",$D$2:$F$2,I6:K6,"SCOPE:SERVER FTC:ALL")),"stopped")</f>
        <v>stopped</v>
      </c>
      <c r="C6" s="17" t="str">
        <f>IF(Contribute="abcd",IF($D$2&lt;&gt;-1,_xll.RtContribute(SourceAlias,M6,Fields,N6:O6,"SCOPE:SERVER"),_xll.RtContribute(SourceAlias,"DDS_INSERT_S",$D$2:$F$2,M6:O6,"SCOPE:SERVER FTC:ALL")),"stopped")</f>
        <v>stopped</v>
      </c>
      <c r="D6" s="17" t="str">
        <f>IF(Contribute="abcd",IF($D$2&lt;&gt;-1,_xll.RtContribute(SourceAlias,Q6,Fields,R6:S6,"SCOPE:SERVER"),_xll.RtContribute(SourceAlias,"DDS_INSERT_S",$D$2:$F$2,Q6:S6,"SCOPE:SERVER FTC:ALL")),"stopped")</f>
        <v>stopped</v>
      </c>
      <c r="E6" s="17" t="s">
        <v>51</v>
      </c>
      <c r="F6" s="17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105" t="str">
        <f>A6&amp;"D"</f>
        <v>OND</v>
      </c>
      <c r="I6" s="11" t="str">
        <f>Currency&amp;$H$4&amp;H6&amp;"="</f>
        <v>HKD1MOND=</v>
      </c>
      <c r="J6" s="12">
        <f>'1M Pricing'!I6*100</f>
        <v>0.2283039772974505</v>
      </c>
      <c r="K6" s="12">
        <f>J6</f>
        <v>0.2283039772974505</v>
      </c>
      <c r="L6" s="105" t="str">
        <f t="shared" ref="L6:L11" si="0">A6&amp;"D"</f>
        <v>OND</v>
      </c>
      <c r="M6" s="11" t="str">
        <f t="shared" ref="M6:M12" si="1">Currency&amp;$L$4&amp;L6&amp;"="</f>
        <v>HKD3MOND=</v>
      </c>
      <c r="N6" s="12">
        <f>'3M Pricing'!I6*100</f>
        <v>0.37797774744041673</v>
      </c>
      <c r="O6" s="12">
        <f>N6</f>
        <v>0.37797774744041673</v>
      </c>
      <c r="P6" s="105" t="str">
        <f t="shared" ref="P6:P14" si="2">A6&amp;"D"</f>
        <v>OND</v>
      </c>
      <c r="Q6" s="11" t="str">
        <f t="shared" ref="Q6:Q29" si="3">Currency&amp;$P$4&amp;P6&amp;"="</f>
        <v>HKD6MOND=</v>
      </c>
      <c r="R6" s="12">
        <f>'6M Pricing'!I6*100</f>
        <v>0.70964985490051824</v>
      </c>
      <c r="S6" s="12">
        <f>R6</f>
        <v>0.70964985490051824</v>
      </c>
      <c r="T6" s="105"/>
      <c r="U6" s="11"/>
      <c r="V6" s="12"/>
      <c r="W6" s="12"/>
      <c r="X6" s="105" t="str">
        <f>A6&amp;"D"</f>
        <v>OND</v>
      </c>
      <c r="Y6" s="11" t="str">
        <f>Currency&amp;LEFT($X$4,3)&amp;X6&amp;"="</f>
        <v>HKDSTDOND=</v>
      </c>
      <c r="Z6" s="87">
        <f>[1]Hibor!$V6</f>
        <v>4.7899999999999998E-2</v>
      </c>
      <c r="AA6" s="87">
        <f t="shared" ref="AA6:AA29" si="4">Z6</f>
        <v>4.7899999999999998E-2</v>
      </c>
      <c r="AB6" s="80" t="s">
        <v>51</v>
      </c>
      <c r="AC6" s="87">
        <f>ROUND(ABS(_xll.RtGet(SourceAlias,$I6,BID)-J6),4)</f>
        <v>0</v>
      </c>
      <c r="AD6" s="87">
        <f>ABS(_xll.RtGet(SourceAlias,$I6,ASK)-K6)</f>
        <v>2.9745050866836209E-10</v>
      </c>
      <c r="AE6" s="87">
        <f>ABS(_xll.RtGet(SourceAlias,$M6,BID)-N6)</f>
        <v>4.4041675861805629E-10</v>
      </c>
      <c r="AF6" s="87">
        <f>ABS(_xll.RtGet(SourceAlias,$M6,ASK)-O6)</f>
        <v>4.4041675861805629E-10</v>
      </c>
      <c r="AG6" s="87">
        <f>ABS(_xll.RtGet(SourceAlias,$Q6,BID)-R6)</f>
        <v>9.9481756166142077E-11</v>
      </c>
      <c r="AH6" s="87">
        <f>ABS(_xll.RtGet(SourceAlias,$Q6,ASK)-S6)</f>
        <v>9.9481756166142077E-11</v>
      </c>
      <c r="AI6" s="87"/>
      <c r="AJ6" s="87"/>
      <c r="AK6" s="87">
        <f>ABS(_xll.RtGet(SourceAlias,$Y6,BID)-Z6)</f>
        <v>0</v>
      </c>
      <c r="AL6" s="87">
        <f>ABS(_xll.RtGet(SourceAlias,$Y6,ASK)-AA6)</f>
        <v>0</v>
      </c>
      <c r="AM6" s="38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106" t="s">
        <v>78</v>
      </c>
      <c r="B7" s="103" t="str">
        <f>IF(Contribute="abcd",IF($D$2&lt;&gt;-1,_xll.RtContribute(SourceAlias,I7,Fields,J7:K7,"SCOPE:SERVER"),_xll.RtContribute(SourceAlias,"DDS_INSERT_S",$D$2:$F$2,I7:K7,"SCOPE:SERVER FTC:ALL")),"stopped")</f>
        <v>stopped</v>
      </c>
      <c r="C7" s="18" t="str">
        <f>IF(Contribute="abcd",IF($D$2&lt;&gt;-1,_xll.RtContribute(SourceAlias,M7,Fields,N7:O7,"SCOPE:SERVER"),_xll.RtContribute(SourceAlias,"DDS_INSERT_S",$D$2:$F$2,M7:O7,"SCOPE:SERVER FTC:ALL")),"stopped")</f>
        <v>stopped</v>
      </c>
      <c r="D7" s="18" t="str">
        <f>IF(Contribute="abcd",IF($D$2&lt;&gt;-1,_xll.RtContribute(SourceAlias,Q7,Fields,R7:S7,"SCOPE:SERVER"),_xll.RtContribute(SourceAlias,"DDS_INSERT_S",$D$2:$F$2,Q7:S7,"SCOPE:SERVER FTC:ALL")),"stopped")</f>
        <v>stopped</v>
      </c>
      <c r="E7" s="18" t="s">
        <v>51</v>
      </c>
      <c r="F7" s="18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106" t="str">
        <f>A7&amp;"D"</f>
        <v>1WD</v>
      </c>
      <c r="I7" s="13" t="str">
        <f>Currency&amp;$H$4&amp;H7&amp;"="</f>
        <v>HKD1M1WD=</v>
      </c>
      <c r="J7" s="14">
        <f>'1M Pricing'!I7*100</f>
        <v>0.22756081322194976</v>
      </c>
      <c r="K7" s="14">
        <f t="shared" ref="K7:K29" si="5">J7</f>
        <v>0.22756081322194976</v>
      </c>
      <c r="L7" s="106" t="str">
        <f t="shared" si="0"/>
        <v>1WD</v>
      </c>
      <c r="M7" s="13" t="str">
        <f t="shared" si="1"/>
        <v>HKD3M1WD=</v>
      </c>
      <c r="N7" s="14">
        <f>'3M Pricing'!I7*100</f>
        <v>0.37791912726873161</v>
      </c>
      <c r="O7" s="14">
        <f t="shared" ref="O7:O29" si="6">N7</f>
        <v>0.37791912726873161</v>
      </c>
      <c r="P7" s="106" t="str">
        <f t="shared" si="2"/>
        <v>1WD</v>
      </c>
      <c r="Q7" s="13" t="str">
        <f t="shared" si="3"/>
        <v>HKD6M1WD=</v>
      </c>
      <c r="R7" s="14">
        <f>'6M Pricing'!I7*100</f>
        <v>0.70898881986907503</v>
      </c>
      <c r="S7" s="14">
        <f t="shared" ref="S7:S29" si="7">R7</f>
        <v>0.70898881986907503</v>
      </c>
      <c r="T7" s="106"/>
      <c r="U7" s="13"/>
      <c r="V7" s="14"/>
      <c r="W7" s="14"/>
      <c r="X7" s="106" t="str">
        <f>A7&amp;"D"</f>
        <v>1WD</v>
      </c>
      <c r="Y7" s="13" t="str">
        <f>Currency&amp;LEFT($X$4,3)&amp;X7&amp;"="</f>
        <v>HKDSTD1WD=</v>
      </c>
      <c r="Z7" s="89">
        <f>[1]Hibor!$V7</f>
        <v>0.10285999999999999</v>
      </c>
      <c r="AA7" s="89">
        <f t="shared" si="4"/>
        <v>0.10285999999999999</v>
      </c>
      <c r="AB7" s="80" t="s">
        <v>51</v>
      </c>
      <c r="AC7" s="89">
        <f>ABS(_xll.RtGet(SourceAlias,$I7,BID)-J7)</f>
        <v>2.219497641231527E-10</v>
      </c>
      <c r="AD7" s="89">
        <f>ABS(_xll.RtGet(SourceAlias,$I7,ASK)-K7)</f>
        <v>2.219497641231527E-10</v>
      </c>
      <c r="AE7" s="89">
        <f>ABS(_xll.RtGet(SourceAlias,$M7,BID)-N7)</f>
        <v>2.6873159253426593E-10</v>
      </c>
      <c r="AF7" s="89">
        <f>ABS(_xll.RtGet(SourceAlias,$M7,ASK)-O7)</f>
        <v>2.6873159253426593E-10</v>
      </c>
      <c r="AG7" s="89">
        <f>ABS(_xll.RtGet(SourceAlias,$Q7,BID)-R7)</f>
        <v>1.3092493755806345E-10</v>
      </c>
      <c r="AH7" s="89">
        <f>ABS(_xll.RtGet(SourceAlias,$Q7,ASK)-S7)</f>
        <v>1.3092493755806345E-10</v>
      </c>
      <c r="AI7" s="89"/>
      <c r="AJ7" s="89"/>
      <c r="AK7" s="89">
        <f>ABS(_xll.RtGet(SourceAlias,$Y7,BID)-Z7)</f>
        <v>0</v>
      </c>
      <c r="AL7" s="89">
        <f>ABS(_xll.RtGet(SourceAlias,$Y7,ASK)-AA7)</f>
        <v>0</v>
      </c>
      <c r="AM7" s="38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106" t="s">
        <v>16</v>
      </c>
      <c r="B8" s="103" t="str">
        <f>IF(Contribute="abcd",IF($D$2&lt;&gt;-1,_xll.RtContribute(SourceAlias,I8,Fields,J8:K8,"SCOPE:SERVER"),_xll.RtContribute(SourceAlias,"DDS_INSERT_S",$D$2:$F$2,I8:K8,"SCOPE:SERVER FTC:ALL")),"stopped")</f>
        <v>stopped</v>
      </c>
      <c r="C8" s="18" t="str">
        <f>IF(Contribute="abcd",IF($D$2&lt;&gt;-1,_xll.RtContribute(SourceAlias,M8,Fields,N8:O8,"SCOPE:SERVER"),_xll.RtContribute(SourceAlias,"DDS_INSERT_S",$D$2:$F$2,M8:O8,"SCOPE:SERVER FTC:ALL")),"stopped")</f>
        <v>stopped</v>
      </c>
      <c r="D8" s="18" t="str">
        <f>IF(Contribute="abcd",IF($D$2&lt;&gt;-1,_xll.RtContribute(SourceAlias,Q8,Fields,R8:S8,"SCOPE:SERVER"),_xll.RtContribute(SourceAlias,"DDS_INSERT_S",$D$2:$F$2,Q8:S8,"SCOPE:SERVER FTC:ALL")),"stopped")</f>
        <v>stopped</v>
      </c>
      <c r="E8" s="18" t="s">
        <v>51</v>
      </c>
      <c r="F8" s="18" t="s">
        <v>51</v>
      </c>
      <c r="G8" s="2" t="s">
        <v>51</v>
      </c>
      <c r="H8" s="106" t="str">
        <f>A8&amp;"D"</f>
        <v>2WD</v>
      </c>
      <c r="I8" s="13" t="str">
        <f>Currency&amp;$H$4&amp;H8&amp;"="</f>
        <v>HKD1M2WD=</v>
      </c>
      <c r="J8" s="14">
        <f>'1M Pricing'!I8*100</f>
        <v>0.22636061715044664</v>
      </c>
      <c r="K8" s="14">
        <f t="shared" si="5"/>
        <v>0.22636061715044664</v>
      </c>
      <c r="L8" s="106" t="str">
        <f t="shared" si="0"/>
        <v>2WD</v>
      </c>
      <c r="M8" s="13" t="str">
        <f t="shared" si="1"/>
        <v>HKD3M2WD=</v>
      </c>
      <c r="N8" s="14">
        <f>'3M Pricing'!I8*100</f>
        <v>0.37782547489022067</v>
      </c>
      <c r="O8" s="14">
        <f t="shared" si="6"/>
        <v>0.37782547489022067</v>
      </c>
      <c r="P8" s="106" t="str">
        <f t="shared" si="2"/>
        <v>2WD</v>
      </c>
      <c r="Q8" s="13" t="str">
        <f t="shared" si="3"/>
        <v>HKD6M2WD=</v>
      </c>
      <c r="R8" s="14">
        <f>'6M Pricing'!I8*100</f>
        <v>0.70792446756212657</v>
      </c>
      <c r="S8" s="14">
        <f t="shared" si="7"/>
        <v>0.70792446756212657</v>
      </c>
      <c r="T8" s="106"/>
      <c r="U8" s="13"/>
      <c r="V8" s="14"/>
      <c r="W8" s="14"/>
      <c r="X8" s="106"/>
      <c r="Y8" s="13"/>
      <c r="Z8" s="101"/>
      <c r="AA8" s="89"/>
      <c r="AB8" s="80" t="s">
        <v>51</v>
      </c>
      <c r="AC8" s="89">
        <f>ABS(_xll.RtGet(SourceAlias,$I8,BID)-J8)</f>
        <v>1.5044665513386235E-10</v>
      </c>
      <c r="AD8" s="89">
        <f>ABS(_xll.RtGet(SourceAlias,$I8,ASK)-K8)</f>
        <v>1.5044665513386235E-10</v>
      </c>
      <c r="AE8" s="89">
        <f>ABS(_xll.RtGet(SourceAlias,$M8,BID)-N8)</f>
        <v>1.0977935227529656E-10</v>
      </c>
      <c r="AF8" s="89">
        <f>ABS(_xll.RtGet(SourceAlias,$M8,ASK)-O8)</f>
        <v>1.0977935227529656E-10</v>
      </c>
      <c r="AG8" s="89">
        <f>ABS(_xll.RtGet(SourceAlias,$Q8,BID)-R8)</f>
        <v>4.3787340420209375E-10</v>
      </c>
      <c r="AH8" s="89">
        <f>ABS(_xll.RtGet(SourceAlias,$Q8,ASK)-S8)</f>
        <v>4.3787340420209375E-10</v>
      </c>
      <c r="AI8" s="89"/>
      <c r="AJ8" s="89"/>
      <c r="AK8" s="89"/>
      <c r="AL8" s="89"/>
      <c r="AM8" s="38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106" t="s">
        <v>17</v>
      </c>
      <c r="B9" s="103" t="str">
        <f>IF(Contribute="abcd",IF($D$2&lt;&gt;-1,_xll.RtContribute(SourceAlias,I9,Fields,J9:K9,"SCOPE:SERVER"),_xll.RtContribute(SourceAlias,"DDS_INSERT_S",$D$2:$F$2,I9:K9,"SCOPE:SERVER FTC:ALL")),"stopped")</f>
        <v>stopped</v>
      </c>
      <c r="C9" s="18" t="str">
        <f>IF(Contribute="abcd",IF($D$2&lt;&gt;-1,_xll.RtContribute(SourceAlias,M9,Fields,N9:O9,"SCOPE:SERVER"),_xll.RtContribute(SourceAlias,"DDS_INSERT_S",$D$2:$F$2,M9:O9,"SCOPE:SERVER FTC:ALL")),"stopped")</f>
        <v>stopped</v>
      </c>
      <c r="D9" s="18" t="str">
        <f>IF(Contribute="abcd",IF($D$2&lt;&gt;-1,_xll.RtContribute(SourceAlias,Q9,Fields,R9:S9,"SCOPE:SERVER"),_xll.RtContribute(SourceAlias,"DDS_INSERT_S",$D$2:$F$2,Q9:S9,"SCOPE:SERVER FTC:ALL")),"stopped")</f>
        <v>stopped</v>
      </c>
      <c r="E9" s="18" t="str">
        <f>IF(Contribute="abcd",IF($D$2&lt;&gt;-1,_xll.RtContribute(SourceAlias,U9,Fields,V9:W9,"SCOPE:SERVER"),_xll.RtContribute(SourceAlias,"DDS_INSERT_S",$D$2:$F$2,V9:W9,"SCOPE:SERVER FTC:ALL")),"stopped")</f>
        <v>stopped</v>
      </c>
      <c r="F9" s="18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106" t="str">
        <f>A9&amp;"D"</f>
        <v>1MD</v>
      </c>
      <c r="I9" s="13" t="str">
        <f>Currency&amp;$H$4&amp;H9&amp;"="</f>
        <v>HKD1M1MD=</v>
      </c>
      <c r="J9" s="14">
        <f>'1M Pricing'!I9*100</f>
        <v>0.22285999999994305</v>
      </c>
      <c r="K9" s="14">
        <f t="shared" si="5"/>
        <v>0.22285999999994305</v>
      </c>
      <c r="L9" s="106" t="str">
        <f t="shared" si="0"/>
        <v>1MD</v>
      </c>
      <c r="M9" s="13" t="str">
        <f t="shared" si="1"/>
        <v>HKD3M1MD=</v>
      </c>
      <c r="N9" s="14">
        <f>'3M Pricing'!I9*100</f>
        <v>0.37738937349451884</v>
      </c>
      <c r="O9" s="14">
        <f t="shared" si="6"/>
        <v>0.37738937349451884</v>
      </c>
      <c r="P9" s="106" t="str">
        <f t="shared" si="2"/>
        <v>1MD</v>
      </c>
      <c r="Q9" s="13" t="str">
        <f t="shared" si="3"/>
        <v>HKD6M1MD=</v>
      </c>
      <c r="R9" s="14">
        <f>'6M Pricing'!I9*100</f>
        <v>0.70317613880543917</v>
      </c>
      <c r="S9" s="14">
        <f t="shared" si="7"/>
        <v>0.70317613880543917</v>
      </c>
      <c r="T9" s="106" t="str">
        <f t="shared" ref="T9:T14" si="8">A9&amp;"D"</f>
        <v>1MD</v>
      </c>
      <c r="U9" s="13" t="str">
        <f t="shared" ref="U9:U14" si="9">Currency&amp;$T$4&amp;T9&amp;"="</f>
        <v>HKDOIS1MD=</v>
      </c>
      <c r="V9" s="14">
        <f>'ON Pricing'!I9*100</f>
        <v>6.0000000445263081E-2</v>
      </c>
      <c r="W9" s="14">
        <f t="shared" ref="W9:W29" si="10">V9</f>
        <v>6.0000000445263081E-2</v>
      </c>
      <c r="X9" s="106" t="str">
        <f>A9&amp;"D"</f>
        <v>1MD</v>
      </c>
      <c r="Y9" s="13" t="str">
        <f>Currency&amp;LEFT($X$4,3)&amp;X9&amp;"="</f>
        <v>HKDSTD1MD=</v>
      </c>
      <c r="Z9" s="89">
        <f>[1]Hibor!$V9</f>
        <v>0.22286</v>
      </c>
      <c r="AA9" s="89">
        <f t="shared" si="4"/>
        <v>0.22286</v>
      </c>
      <c r="AB9" s="80" t="s">
        <v>51</v>
      </c>
      <c r="AC9" s="89">
        <f>ABS(_xll.RtGet(SourceAlias,$I9,BID)-J9)</f>
        <v>5.6954441163270531E-14</v>
      </c>
      <c r="AD9" s="89">
        <f>ABS(_xll.RtGet(SourceAlias,$I9,ASK)-K9)</f>
        <v>5.6954441163270531E-14</v>
      </c>
      <c r="AE9" s="89">
        <f>ABS(_xll.RtGet(SourceAlias,$M9,BID)-N9)</f>
        <v>4.945188702976111E-10</v>
      </c>
      <c r="AF9" s="89">
        <f>ABS(_xll.RtGet(SourceAlias,$M9,ASK)-O9)</f>
        <v>4.945188702976111E-10</v>
      </c>
      <c r="AG9" s="89">
        <f>ABS(_xll.RtGet(SourceAlias,$Q9,BID)-R9)</f>
        <v>1.9456081190583063E-10</v>
      </c>
      <c r="AH9" s="89">
        <f>ABS(_xll.RtGet(SourceAlias,$Q9,ASK)-S9)</f>
        <v>1.9456081190583063E-10</v>
      </c>
      <c r="AI9" s="89">
        <f>ABS(_xll.RtGet(SourceAlias,$U9,BID)-V9)</f>
        <v>4.4526308334846831E-10</v>
      </c>
      <c r="AJ9" s="89">
        <f>ABS(_xll.RtGet(SourceAlias,$U9,ASK)-W9)</f>
        <v>4.4526308334846831E-10</v>
      </c>
      <c r="AK9" s="89">
        <f>ABS(_xll.RtGet(SourceAlias,$Y9,BID)-Z9)</f>
        <v>0</v>
      </c>
      <c r="AL9" s="89">
        <f>ABS(_xll.RtGet(SourceAlias,$Y9,ASK)-AA9)</f>
        <v>0</v>
      </c>
      <c r="AM9" s="38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106" t="s">
        <v>18</v>
      </c>
      <c r="B10" s="103" t="s">
        <v>51</v>
      </c>
      <c r="C10" s="18" t="s">
        <v>51</v>
      </c>
      <c r="D10" s="18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8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8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106"/>
      <c r="I10" s="13"/>
      <c r="J10" s="14"/>
      <c r="K10" s="14"/>
      <c r="L10" s="106"/>
      <c r="M10" s="13"/>
      <c r="N10" s="14"/>
      <c r="O10" s="14"/>
      <c r="P10" s="106" t="str">
        <f t="shared" si="2"/>
        <v>2MD</v>
      </c>
      <c r="Q10" s="13" t="str">
        <f t="shared" si="3"/>
        <v>HKD6M2MD=</v>
      </c>
      <c r="R10" s="14">
        <f>'6M Pricing'!I10*100</f>
        <v>0.68591491597368304</v>
      </c>
      <c r="S10" s="14">
        <f t="shared" si="7"/>
        <v>0.68591491597368304</v>
      </c>
      <c r="T10" s="106" t="str">
        <f t="shared" si="8"/>
        <v>2MD</v>
      </c>
      <c r="U10" s="13" t="str">
        <f t="shared" si="9"/>
        <v>HKDOIS2MD=</v>
      </c>
      <c r="V10" s="14">
        <f>'ON Pricing'!I10*100</f>
        <v>5.999999989693152E-2</v>
      </c>
      <c r="W10" s="14">
        <f t="shared" si="10"/>
        <v>5.999999989693152E-2</v>
      </c>
      <c r="X10" s="106" t="str">
        <f>A10&amp;"D"</f>
        <v>2MD</v>
      </c>
      <c r="Y10" s="13" t="str">
        <f>Currency&amp;LEFT($X$4,3)&amp;X10&amp;"="</f>
        <v>HKDSTD2MD=</v>
      </c>
      <c r="Z10" s="89">
        <f>[1]Hibor!$V10</f>
        <v>0.31070999999999999</v>
      </c>
      <c r="AA10" s="89">
        <f t="shared" si="4"/>
        <v>0.31070999999999999</v>
      </c>
      <c r="AB10" s="80" t="s">
        <v>51</v>
      </c>
      <c r="AC10" s="89"/>
      <c r="AD10" s="89"/>
      <c r="AE10" s="89"/>
      <c r="AF10" s="89"/>
      <c r="AG10" s="89">
        <f>ABS(_xll.RtGet(SourceAlias,$Q10,BID)-R10)</f>
        <v>2.6316948620319636E-11</v>
      </c>
      <c r="AH10" s="89">
        <f>ABS(_xll.RtGet(SourceAlias,$Q10,ASK)-S10)</f>
        <v>2.6316948620319636E-11</v>
      </c>
      <c r="AI10" s="89">
        <f>ABS(_xll.RtGet(SourceAlias,$U10,BID)-V10)</f>
        <v>1.0306847736396563E-10</v>
      </c>
      <c r="AJ10" s="89">
        <f>ABS(_xll.RtGet(SourceAlias,$U10,ASK)-W10)</f>
        <v>1.0306847736396563E-10</v>
      </c>
      <c r="AK10" s="89">
        <f>ABS(_xll.RtGet(SourceAlias,$Y10,BID)-Z10)</f>
        <v>0</v>
      </c>
      <c r="AL10" s="89">
        <f>ABS(_xll.RtGet(SourceAlias,$Y10,ASK)-AA10)</f>
        <v>0</v>
      </c>
      <c r="AM10" s="38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106" t="s">
        <v>19</v>
      </c>
      <c r="B11" s="103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8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8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8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8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106" t="str">
        <f>A11</f>
        <v>3M</v>
      </c>
      <c r="I11" s="13" t="str">
        <f>Currency&amp;$H$4&amp;H11&amp;"="</f>
        <v>HKD1M3M=</v>
      </c>
      <c r="J11" s="14">
        <f>'1M Pricing'!I11*100</f>
        <v>0.20999999999323751</v>
      </c>
      <c r="K11" s="14">
        <f t="shared" si="5"/>
        <v>0.20999999999323751</v>
      </c>
      <c r="L11" s="106" t="str">
        <f t="shared" si="0"/>
        <v>3MD</v>
      </c>
      <c r="M11" s="13" t="str">
        <f t="shared" si="1"/>
        <v>HKD3M3MD=</v>
      </c>
      <c r="N11" s="14">
        <f>'3M Pricing'!I11*100</f>
        <v>0.37338910541889753</v>
      </c>
      <c r="O11" s="14">
        <f t="shared" si="6"/>
        <v>0.37338910541889753</v>
      </c>
      <c r="P11" s="106" t="str">
        <f t="shared" si="2"/>
        <v>3MD</v>
      </c>
      <c r="Q11" s="13" t="str">
        <f t="shared" si="3"/>
        <v>HKD6M3MD=</v>
      </c>
      <c r="R11" s="14">
        <f>'6M Pricing'!I11*100</f>
        <v>0.66086918489751745</v>
      </c>
      <c r="S11" s="14">
        <f t="shared" si="7"/>
        <v>0.66086918489751745</v>
      </c>
      <c r="T11" s="106" t="str">
        <f t="shared" si="8"/>
        <v>3MD</v>
      </c>
      <c r="U11" s="13" t="str">
        <f t="shared" si="9"/>
        <v>HKDOIS3MD=</v>
      </c>
      <c r="V11" s="14">
        <f>'ON Pricing'!I11*100</f>
        <v>7.0000000015819602E-2</v>
      </c>
      <c r="W11" s="14">
        <f t="shared" si="10"/>
        <v>7.0000000015819602E-2</v>
      </c>
      <c r="X11" s="106" t="str">
        <f>A11&amp;"D"</f>
        <v>3MD</v>
      </c>
      <c r="Y11" s="13" t="str">
        <f>Currency&amp;LEFT($X$4,3)&amp;X11&amp;"="</f>
        <v>HKDSTD3MD=</v>
      </c>
      <c r="Z11" s="89">
        <f>[1]Hibor!$V11</f>
        <v>0.37364000000000003</v>
      </c>
      <c r="AA11" s="89">
        <f t="shared" si="4"/>
        <v>0.37364000000000003</v>
      </c>
      <c r="AB11" s="80" t="s">
        <v>51</v>
      </c>
      <c r="AC11" s="89">
        <f>ABS(_xll.RtGet(SourceAlias,$I11,BID)-J11)</f>
        <v>6.762479465294291E-12</v>
      </c>
      <c r="AD11" s="89">
        <f>ABS(_xll.RtGet(SourceAlias,$I11,ASK)-K11)</f>
        <v>6.762479465294291E-12</v>
      </c>
      <c r="AE11" s="89">
        <f>ABS(_xll.RtGet(SourceAlias,$M11,BID)-N11)</f>
        <v>4.1889752777635181E-10</v>
      </c>
      <c r="AF11" s="89">
        <f>ABS(_xll.RtGet(SourceAlias,$M11,ASK)-O11)</f>
        <v>4.1889752777635181E-10</v>
      </c>
      <c r="AG11" s="89">
        <f>ABS(_xll.RtGet(SourceAlias,$Q11,BID)-R11)</f>
        <v>1.0248257797940141E-10</v>
      </c>
      <c r="AH11" s="89">
        <f>ABS(_xll.RtGet(SourceAlias,$Q11,ASK)-S11)</f>
        <v>1.0248257797940141E-10</v>
      </c>
      <c r="AI11" s="89">
        <f>ABS(_xll.RtGet(SourceAlias,$U11,BID)-V11)</f>
        <v>1.5819595633459471E-11</v>
      </c>
      <c r="AJ11" s="89">
        <f>ABS(_xll.RtGet(SourceAlias,$U11,ASK)-W11)</f>
        <v>1.5819595633459471E-11</v>
      </c>
      <c r="AK11" s="89">
        <f>ABS(_xll.RtGet(SourceAlias,$Y11,BID)-Z11)</f>
        <v>0</v>
      </c>
      <c r="AL11" s="89">
        <f>ABS(_xll.RtGet(SourceAlias,$Y11,ASK)-AA11)</f>
        <v>0</v>
      </c>
      <c r="AM11" s="38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106" t="s">
        <v>20</v>
      </c>
      <c r="B12" s="103" t="s">
        <v>51</v>
      </c>
      <c r="C12" s="81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8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8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8" t="s">
        <v>51</v>
      </c>
      <c r="G12" s="2" t="s">
        <v>51</v>
      </c>
      <c r="H12" s="106"/>
      <c r="I12" s="13"/>
      <c r="J12" s="14"/>
      <c r="K12" s="14"/>
      <c r="L12" s="106" t="s">
        <v>79</v>
      </c>
      <c r="M12" s="13" t="str">
        <f t="shared" si="1"/>
        <v>HKD3M1X4F=</v>
      </c>
      <c r="N12" s="14">
        <f>'3M Pricing'!I12*100</f>
        <v>0.36777256195038482</v>
      </c>
      <c r="O12" s="14">
        <f t="shared" si="6"/>
        <v>0.36777256195038482</v>
      </c>
      <c r="P12" s="106" t="str">
        <f t="shared" si="2"/>
        <v>4MD</v>
      </c>
      <c r="Q12" s="13" t="str">
        <f t="shared" si="3"/>
        <v>HKD6M4MD=</v>
      </c>
      <c r="R12" s="14">
        <f>'6M Pricing'!I12*100</f>
        <v>0.62419651191679082</v>
      </c>
      <c r="S12" s="14">
        <f t="shared" si="7"/>
        <v>0.62419651191679082</v>
      </c>
      <c r="T12" s="106" t="str">
        <f t="shared" si="8"/>
        <v>4MD</v>
      </c>
      <c r="U12" s="13" t="str">
        <f t="shared" si="9"/>
        <v>HKDOIS4MD=</v>
      </c>
      <c r="V12" s="14">
        <f>'ON Pricing'!I12*100</f>
        <v>9.9999999996365718E-2</v>
      </c>
      <c r="W12" s="14">
        <f t="shared" si="10"/>
        <v>9.9999999996365718E-2</v>
      </c>
      <c r="X12" s="106"/>
      <c r="Y12" s="13"/>
      <c r="Z12" s="101"/>
      <c r="AA12" s="89"/>
      <c r="AB12" s="80" t="s">
        <v>51</v>
      </c>
      <c r="AC12" s="89"/>
      <c r="AD12" s="89"/>
      <c r="AE12" s="89">
        <f>ABS(_xll.RtGet(SourceAlias,$M12,BID)-N12)</f>
        <v>4.9615200836683471E-11</v>
      </c>
      <c r="AF12" s="89">
        <f>ABS(_xll.RtGet(SourceAlias,$M12,ASK)-O12)</f>
        <v>4.9615200836683471E-11</v>
      </c>
      <c r="AG12" s="89">
        <f>ABS(_xll.RtGet(SourceAlias,$Q12,BID)-R12)</f>
        <v>8.3209217294211157E-11</v>
      </c>
      <c r="AH12" s="89">
        <f>ABS(_xll.RtGet(SourceAlias,$Q12,ASK)-S12)</f>
        <v>8.3209217294211157E-11</v>
      </c>
      <c r="AI12" s="89">
        <f>ABS(_xll.RtGet(SourceAlias,$U12,BID)-V12)</f>
        <v>3.6342873155348343E-12</v>
      </c>
      <c r="AJ12" s="89">
        <f>ABS(_xll.RtGet(SourceAlias,$U12,ASK)-W12)</f>
        <v>3.6342873155348343E-12</v>
      </c>
      <c r="AK12" s="89"/>
      <c r="AL12" s="89"/>
      <c r="AM12" s="38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106" t="s">
        <v>21</v>
      </c>
      <c r="B13" s="103" t="s">
        <v>51</v>
      </c>
      <c r="C13" s="81" t="s">
        <v>51</v>
      </c>
      <c r="D13" s="18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8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8" t="s">
        <v>51</v>
      </c>
      <c r="G13" s="2" t="s">
        <v>51</v>
      </c>
      <c r="H13" s="106"/>
      <c r="I13" s="13"/>
      <c r="J13" s="14"/>
      <c r="K13" s="14"/>
      <c r="L13" s="106"/>
      <c r="M13" s="13"/>
      <c r="N13" s="14"/>
      <c r="O13" s="14"/>
      <c r="P13" s="106" t="str">
        <f t="shared" si="2"/>
        <v>5MD</v>
      </c>
      <c r="Q13" s="13" t="str">
        <f t="shared" si="3"/>
        <v>HKD6M5MD=</v>
      </c>
      <c r="R13" s="14">
        <f>'6M Pricing'!I13*100</f>
        <v>0.58227219437130373</v>
      </c>
      <c r="S13" s="14">
        <f t="shared" si="7"/>
        <v>0.58227219437130373</v>
      </c>
      <c r="T13" s="106" t="str">
        <f t="shared" si="8"/>
        <v>5MD</v>
      </c>
      <c r="U13" s="13" t="str">
        <f t="shared" si="9"/>
        <v>HKDOIS5MD=</v>
      </c>
      <c r="V13" s="14">
        <f>'ON Pricing'!I13*100</f>
        <v>0.11000000000058274</v>
      </c>
      <c r="W13" s="14">
        <f t="shared" si="10"/>
        <v>0.11000000000058274</v>
      </c>
      <c r="X13" s="106"/>
      <c r="Y13" s="13"/>
      <c r="Z13" s="101"/>
      <c r="AA13" s="89"/>
      <c r="AB13" s="80" t="s">
        <v>51</v>
      </c>
      <c r="AC13" s="89"/>
      <c r="AD13" s="89"/>
      <c r="AE13" s="89"/>
      <c r="AF13" s="89"/>
      <c r="AG13" s="89">
        <f>ABS(_xll.RtGet(SourceAlias,$Q13,BID)-R13)</f>
        <v>3.7130376551175459E-10</v>
      </c>
      <c r="AH13" s="89">
        <f>ABS(_xll.RtGet(SourceAlias,$Q13,ASK)-S13)</f>
        <v>3.7130376551175459E-10</v>
      </c>
      <c r="AI13" s="89">
        <f>ABS(_xll.RtGet(SourceAlias,$U13,BID)-V13)</f>
        <v>5.8274218783793685E-13</v>
      </c>
      <c r="AJ13" s="89">
        <f>ABS(_xll.RtGet(SourceAlias,$U13,ASK)-W13)</f>
        <v>5.8274218783793685E-13</v>
      </c>
      <c r="AK13" s="89"/>
      <c r="AL13" s="89"/>
      <c r="AM13" s="38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106" t="s">
        <v>14</v>
      </c>
      <c r="B14" s="103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81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8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8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8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106" t="str">
        <f>A14</f>
        <v>6M</v>
      </c>
      <c r="I14" s="13" t="str">
        <f>Currency&amp;$H$4&amp;H14&amp;"="</f>
        <v>HKD1M6M=</v>
      </c>
      <c r="J14" s="14">
        <f>'1M Pricing'!I14*100</f>
        <v>0.23000000000004153</v>
      </c>
      <c r="K14" s="14">
        <f t="shared" si="5"/>
        <v>0.23000000000004153</v>
      </c>
      <c r="L14" s="106" t="s">
        <v>80</v>
      </c>
      <c r="M14" s="13" t="str">
        <f>Currency&amp;$L$4&amp;L14&amp;"="</f>
        <v>HKD3M3X6F=</v>
      </c>
      <c r="N14" s="14">
        <f>'3M Pricing'!I14*100</f>
        <v>0.36675083327172781</v>
      </c>
      <c r="O14" s="14">
        <f t="shared" si="6"/>
        <v>0.36675083327172781</v>
      </c>
      <c r="P14" s="106" t="str">
        <f t="shared" si="2"/>
        <v>6MD</v>
      </c>
      <c r="Q14" s="13" t="str">
        <f t="shared" si="3"/>
        <v>HKD6M6MD=</v>
      </c>
      <c r="R14" s="14">
        <f>'6M Pricing'!I14*100</f>
        <v>0.52613551078341159</v>
      </c>
      <c r="S14" s="14">
        <f t="shared" si="7"/>
        <v>0.52613551078341159</v>
      </c>
      <c r="T14" s="106" t="str">
        <f t="shared" si="8"/>
        <v>6MD</v>
      </c>
      <c r="U14" s="13" t="str">
        <f t="shared" si="9"/>
        <v>HKDOIS6MD=</v>
      </c>
      <c r="V14" s="14">
        <f>'ON Pricing'!I14*100</f>
        <v>0.11999999999998065</v>
      </c>
      <c r="W14" s="14">
        <f t="shared" si="10"/>
        <v>0.11999999999998065</v>
      </c>
      <c r="X14" s="106" t="str">
        <f>A14&amp;"D"</f>
        <v>6MD</v>
      </c>
      <c r="Y14" s="13" t="str">
        <f>Currency&amp;LEFT($X$4,3)&amp;X14&amp;"="</f>
        <v>HKDSTD6MD=</v>
      </c>
      <c r="Z14" s="89">
        <f>[1]Hibor!$V12</f>
        <v>0.53495000000000004</v>
      </c>
      <c r="AA14" s="89">
        <f t="shared" si="4"/>
        <v>0.53495000000000004</v>
      </c>
      <c r="AB14" s="80" t="s">
        <v>51</v>
      </c>
      <c r="AC14" s="89">
        <f>ABS(_xll.RtGet(SourceAlias,$I14,BID)-J14)</f>
        <v>4.1522341120980855E-14</v>
      </c>
      <c r="AD14" s="89">
        <f>ABS(_xll.RtGet(SourceAlias,$I14,ASK)-K14)</f>
        <v>4.1522341120980855E-14</v>
      </c>
      <c r="AE14" s="89">
        <f>ABS(_xll.RtGet(SourceAlias,$M14,BID)-N14)</f>
        <v>2.7172780692197307E-10</v>
      </c>
      <c r="AF14" s="89">
        <f>ABS(_xll.RtGet(SourceAlias,$M14,ASK)-O14)</f>
        <v>2.7172780692197307E-10</v>
      </c>
      <c r="AG14" s="89">
        <f>ABS(_xll.RtGet(SourceAlias,$Q14,BID)-R14)</f>
        <v>2.1658841387051098E-10</v>
      </c>
      <c r="AH14" s="89">
        <f>ABS(_xll.RtGet(SourceAlias,$Q14,ASK)-S14)</f>
        <v>2.1658841387051098E-10</v>
      </c>
      <c r="AI14" s="89">
        <f>ABS(_xll.RtGet(SourceAlias,$U14,BID)-V14)</f>
        <v>1.9345636204093353E-14</v>
      </c>
      <c r="AJ14" s="89">
        <f>ABS(_xll.RtGet(SourceAlias,$U14,ASK)-W14)</f>
        <v>1.9345636204093353E-14</v>
      </c>
      <c r="AK14" s="89">
        <f>ABS(_xll.RtGet(SourceAlias,$Y14,BID)-Z14)</f>
        <v>0</v>
      </c>
      <c r="AL14" s="89">
        <f>ABS(_xll.RtGet(SourceAlias,$Y14,ASK)-AA14)</f>
        <v>0</v>
      </c>
      <c r="AM14" s="38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106" t="s">
        <v>74</v>
      </c>
      <c r="B15" s="103" t="s">
        <v>51</v>
      </c>
      <c r="C15" s="81" t="s">
        <v>51</v>
      </c>
      <c r="D15" s="18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8" t="s">
        <v>51</v>
      </c>
      <c r="F15" s="18" t="s">
        <v>51</v>
      </c>
      <c r="G15" s="2" t="s">
        <v>51</v>
      </c>
      <c r="H15" s="106"/>
      <c r="I15" s="13"/>
      <c r="J15" s="14"/>
      <c r="K15" s="14"/>
      <c r="L15" s="106"/>
      <c r="M15" s="13"/>
      <c r="N15" s="14"/>
      <c r="O15" s="14"/>
      <c r="P15" s="106" t="s">
        <v>82</v>
      </c>
      <c r="Q15" s="13" t="str">
        <f t="shared" si="3"/>
        <v>HKD6M1X7F=</v>
      </c>
      <c r="R15" s="14">
        <f>'6M Pricing'!I15*100</f>
        <v>0.45649460409127918</v>
      </c>
      <c r="S15" s="14">
        <f t="shared" si="7"/>
        <v>0.45649460409127918</v>
      </c>
      <c r="T15" s="106"/>
      <c r="U15" s="13"/>
      <c r="V15" s="14"/>
      <c r="W15" s="14"/>
      <c r="X15" s="106"/>
      <c r="Y15" s="13"/>
      <c r="Z15" s="89"/>
      <c r="AA15" s="89"/>
      <c r="AB15" s="80"/>
      <c r="AC15" s="89"/>
      <c r="AD15" s="89"/>
      <c r="AE15" s="89"/>
      <c r="AF15" s="89"/>
      <c r="AG15" s="89">
        <f>ABS(_xll.RtGet(SourceAlias,$Q15,BID)-R15)</f>
        <v>9.1279150904455264E-11</v>
      </c>
      <c r="AH15" s="89">
        <f>ABS(_xll.RtGet(SourceAlias,$Q15,ASK)-S15)</f>
        <v>9.1279150904455264E-11</v>
      </c>
      <c r="AI15" s="89"/>
      <c r="AJ15" s="89"/>
      <c r="AK15" s="89"/>
      <c r="AL15" s="89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106" t="s">
        <v>75</v>
      </c>
      <c r="B16" s="103" t="s">
        <v>51</v>
      </c>
      <c r="C16" s="81" t="s">
        <v>51</v>
      </c>
      <c r="D16" s="18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8" t="s">
        <v>51</v>
      </c>
      <c r="F16" s="18" t="s">
        <v>51</v>
      </c>
      <c r="G16" s="2" t="s">
        <v>51</v>
      </c>
      <c r="H16" s="106"/>
      <c r="I16" s="13"/>
      <c r="J16" s="14"/>
      <c r="K16" s="14"/>
      <c r="L16" s="106"/>
      <c r="M16" s="13"/>
      <c r="N16" s="14"/>
      <c r="O16" s="14"/>
      <c r="P16" s="106" t="s">
        <v>83</v>
      </c>
      <c r="Q16" s="13" t="str">
        <f t="shared" si="3"/>
        <v>HKD6M2X8F=</v>
      </c>
      <c r="R16" s="14">
        <f>'6M Pricing'!I16*100</f>
        <v>0.47223775558982933</v>
      </c>
      <c r="S16" s="14">
        <f t="shared" si="7"/>
        <v>0.47223775558982933</v>
      </c>
      <c r="T16" s="106"/>
      <c r="U16" s="13"/>
      <c r="V16" s="14"/>
      <c r="W16" s="14"/>
      <c r="X16" s="106"/>
      <c r="Y16" s="13"/>
      <c r="Z16" s="101"/>
      <c r="AA16" s="89"/>
      <c r="AB16" s="80"/>
      <c r="AC16" s="89"/>
      <c r="AD16" s="89"/>
      <c r="AE16" s="89"/>
      <c r="AF16" s="89"/>
      <c r="AG16" s="89">
        <f>ABS(_xll.RtGet(SourceAlias,$Q16,BID)-R16)</f>
        <v>4.10170675202437E-10</v>
      </c>
      <c r="AH16" s="89">
        <f>ABS(_xll.RtGet(SourceAlias,$Q16,ASK)-S16)</f>
        <v>4.10170675202437E-10</v>
      </c>
      <c r="AI16" s="89"/>
      <c r="AJ16" s="89"/>
      <c r="AK16" s="89"/>
      <c r="AL16" s="89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106" t="s">
        <v>22</v>
      </c>
      <c r="B17" s="103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81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8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8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8" t="s">
        <v>51</v>
      </c>
      <c r="G17" s="2" t="s">
        <v>51</v>
      </c>
      <c r="H17" s="106" t="str">
        <f>A17</f>
        <v>9M</v>
      </c>
      <c r="I17" s="13" t="str">
        <f>Currency&amp;$H$4&amp;H17&amp;"="</f>
        <v>HKD1M9M=</v>
      </c>
      <c r="J17" s="14">
        <f>'1M Pricing'!I17*100</f>
        <v>0.24000000008327455</v>
      </c>
      <c r="K17" s="14">
        <f t="shared" si="5"/>
        <v>0.24000000008327455</v>
      </c>
      <c r="L17" s="106" t="s">
        <v>81</v>
      </c>
      <c r="M17" s="13" t="str">
        <f>Currency&amp;$L$4&amp;L17&amp;"="</f>
        <v>HKD3M6X9F=</v>
      </c>
      <c r="N17" s="14">
        <f>'3M Pricing'!I17*100</f>
        <v>0.43125056029903081</v>
      </c>
      <c r="O17" s="14">
        <f t="shared" si="6"/>
        <v>0.43125056029903081</v>
      </c>
      <c r="P17" s="106" t="s">
        <v>84</v>
      </c>
      <c r="Q17" s="13" t="str">
        <f t="shared" si="3"/>
        <v>HKD6M3X9F=</v>
      </c>
      <c r="R17" s="14">
        <f>'6M Pricing'!I17*100</f>
        <v>0.48023117582233377</v>
      </c>
      <c r="S17" s="14">
        <f t="shared" si="7"/>
        <v>0.48023117582233377</v>
      </c>
      <c r="T17" s="106" t="str">
        <f>A17&amp;"D"</f>
        <v>9MD</v>
      </c>
      <c r="U17" s="13" t="str">
        <f>Currency&amp;$T$4&amp;T17&amp;"="</f>
        <v>HKDOIS9MD=</v>
      </c>
      <c r="V17" s="14">
        <f>'ON Pricing'!I17*100</f>
        <v>0.13000000000005993</v>
      </c>
      <c r="W17" s="14">
        <f t="shared" si="10"/>
        <v>0.13000000000005993</v>
      </c>
      <c r="X17" s="106"/>
      <c r="Y17" s="13"/>
      <c r="Z17" s="89"/>
      <c r="AA17" s="89"/>
      <c r="AB17" s="80" t="s">
        <v>51</v>
      </c>
      <c r="AC17" s="89">
        <f>ABS(_xll.RtGet(SourceAlias,$I17,BID)-J17)</f>
        <v>8.3274553919210348E-11</v>
      </c>
      <c r="AD17" s="89">
        <f>ABS(_xll.RtGet(SourceAlias,$I17,ASK)-K17)</f>
        <v>8.3274553919210348E-11</v>
      </c>
      <c r="AE17" s="89">
        <f>ABS(_xll.RtGet(SourceAlias,$M17,BID)-N17)</f>
        <v>2.9903080012161354E-10</v>
      </c>
      <c r="AF17" s="89">
        <f>ABS(_xll.RtGet(SourceAlias,$M17,ASK)-O17)</f>
        <v>2.9903080012161354E-10</v>
      </c>
      <c r="AG17" s="89">
        <f>ABS(_xll.RtGet(SourceAlias,$Q17,BID)-R17)</f>
        <v>1.7766621507320224E-10</v>
      </c>
      <c r="AH17" s="89">
        <f>ABS(_xll.RtGet(SourceAlias,$Q17,ASK)-S17)</f>
        <v>1.7766621507320224E-10</v>
      </c>
      <c r="AI17" s="89">
        <f>ABS(_xll.RtGet(SourceAlias,$U17,BID)-V17)</f>
        <v>5.9924287754142824E-14</v>
      </c>
      <c r="AJ17" s="89">
        <f>ABS(_xll.RtGet(SourceAlias,$U17,ASK)-W17)</f>
        <v>5.9924287754142824E-14</v>
      </c>
      <c r="AK17" s="89"/>
      <c r="AL17" s="89"/>
      <c r="AM17" s="38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106" t="s">
        <v>76</v>
      </c>
      <c r="B18" s="103" t="s">
        <v>51</v>
      </c>
      <c r="C18" s="81" t="s">
        <v>51</v>
      </c>
      <c r="D18" s="18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8" t="s">
        <v>51</v>
      </c>
      <c r="F18" s="18" t="s">
        <v>51</v>
      </c>
      <c r="G18" s="2" t="s">
        <v>51</v>
      </c>
      <c r="H18" s="106"/>
      <c r="I18" s="13"/>
      <c r="J18" s="14"/>
      <c r="K18" s="14"/>
      <c r="L18" s="106"/>
      <c r="M18" s="13"/>
      <c r="N18" s="14"/>
      <c r="O18" s="14"/>
      <c r="P18" s="106" t="s">
        <v>85</v>
      </c>
      <c r="Q18" s="13" t="str">
        <f t="shared" si="3"/>
        <v>HKD6M4X10F=</v>
      </c>
      <c r="R18" s="14">
        <f>'6M Pricing'!I18*100</f>
        <v>0.51590937478836452</v>
      </c>
      <c r="S18" s="14">
        <f t="shared" si="7"/>
        <v>0.51590937478836452</v>
      </c>
      <c r="T18" s="106"/>
      <c r="U18" s="13"/>
      <c r="V18" s="14"/>
      <c r="W18" s="14"/>
      <c r="X18" s="106"/>
      <c r="Y18" s="13"/>
      <c r="Z18" s="89"/>
      <c r="AA18" s="89"/>
      <c r="AB18" s="80"/>
      <c r="AC18" s="89"/>
      <c r="AD18" s="89"/>
      <c r="AE18" s="89"/>
      <c r="AF18" s="89"/>
      <c r="AG18" s="89">
        <f>ABS(_xll.RtGet(SourceAlias,$Q18,BID)-R18)</f>
        <v>2.1163548691305323E-10</v>
      </c>
      <c r="AH18" s="89">
        <f>ABS(_xll.RtGet(SourceAlias,$Q18,ASK)-S18)</f>
        <v>2.1163548691305323E-10</v>
      </c>
      <c r="AI18" s="89"/>
      <c r="AJ18" s="89"/>
      <c r="AK18" s="89"/>
      <c r="AL18" s="89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106" t="s">
        <v>77</v>
      </c>
      <c r="B19" s="103" t="s">
        <v>51</v>
      </c>
      <c r="C19" s="81" t="s">
        <v>51</v>
      </c>
      <c r="D19" s="18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8" t="s">
        <v>51</v>
      </c>
      <c r="F19" s="18" t="s">
        <v>51</v>
      </c>
      <c r="G19" s="2" t="s">
        <v>51</v>
      </c>
      <c r="H19" s="106"/>
      <c r="I19" s="13"/>
      <c r="J19" s="14"/>
      <c r="K19" s="14"/>
      <c r="L19" s="106"/>
      <c r="M19" s="13"/>
      <c r="N19" s="14"/>
      <c r="O19" s="14"/>
      <c r="P19" s="106" t="s">
        <v>87</v>
      </c>
      <c r="Q19" s="13" t="str">
        <f t="shared" si="3"/>
        <v>HKD6M5X11F=</v>
      </c>
      <c r="R19" s="14">
        <f>'6M Pricing'!I19*100</f>
        <v>0.53468946428479602</v>
      </c>
      <c r="S19" s="14">
        <f t="shared" si="7"/>
        <v>0.53468946428479602</v>
      </c>
      <c r="T19" s="106"/>
      <c r="U19" s="13"/>
      <c r="V19" s="14"/>
      <c r="W19" s="14"/>
      <c r="X19" s="106"/>
      <c r="Y19" s="13"/>
      <c r="Z19" s="89"/>
      <c r="AA19" s="89"/>
      <c r="AB19" s="80"/>
      <c r="AC19" s="89"/>
      <c r="AD19" s="89"/>
      <c r="AE19" s="89"/>
      <c r="AF19" s="89"/>
      <c r="AG19" s="89">
        <f>ABS(_xll.RtGet(SourceAlias,$Q19,BID)-R19)</f>
        <v>2.8479607561138209E-10</v>
      </c>
      <c r="AH19" s="89">
        <f>ABS(_xll.RtGet(SourceAlias,$Q19,ASK)-S19)</f>
        <v>2.8479607561138209E-10</v>
      </c>
      <c r="AI19" s="89"/>
      <c r="AJ19" s="89"/>
      <c r="AK19" s="89"/>
      <c r="AL19" s="89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106" t="s">
        <v>23</v>
      </c>
      <c r="B20" s="103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8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8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8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8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106" t="str">
        <f>A20</f>
        <v>1Y</v>
      </c>
      <c r="I20" s="13" t="str">
        <f>Currency&amp;$H$4&amp;H20&amp;"="</f>
        <v>HKD1M1Y=</v>
      </c>
      <c r="J20" s="14">
        <f>'1M Pricing'!I20*100</f>
        <v>0.30000000006080707</v>
      </c>
      <c r="K20" s="14">
        <f t="shared" si="5"/>
        <v>0.30000000006080707</v>
      </c>
      <c r="L20" s="106" t="str">
        <f t="shared" ref="L20:L29" si="11">A20</f>
        <v>1Y</v>
      </c>
      <c r="M20" s="13" t="str">
        <f t="shared" ref="M20:M29" si="12">Currency&amp;$L$4&amp;L20&amp;"="</f>
        <v>HKD3M1Y=</v>
      </c>
      <c r="N20" s="14">
        <f>'3M Pricing'!I20*100</f>
        <v>0.43999999999993855</v>
      </c>
      <c r="O20" s="14">
        <f t="shared" si="6"/>
        <v>0.43999999999993855</v>
      </c>
      <c r="P20" s="106" t="s">
        <v>86</v>
      </c>
      <c r="Q20" s="13" t="str">
        <f t="shared" si="3"/>
        <v>HKD6M6X12F=</v>
      </c>
      <c r="R20" s="14">
        <f>'6M Pricing'!I20*100</f>
        <v>0.57878768605019071</v>
      </c>
      <c r="S20" s="14">
        <f t="shared" si="7"/>
        <v>0.57878768605019071</v>
      </c>
      <c r="T20" s="106" t="str">
        <f t="shared" ref="T20:T29" si="13">A20&amp;"D"</f>
        <v>1YD</v>
      </c>
      <c r="U20" s="13" t="str">
        <f t="shared" ref="U20:U29" si="14">Currency&amp;$T$4&amp;T20&amp;"="</f>
        <v>HKDOIS1YD=</v>
      </c>
      <c r="V20" s="14">
        <f>'ON Pricing'!I20*100</f>
        <v>0.14999999999997807</v>
      </c>
      <c r="W20" s="14">
        <f t="shared" si="10"/>
        <v>0.14999999999997807</v>
      </c>
      <c r="X20" s="106" t="str">
        <f>A20&amp;"D"</f>
        <v>1YD</v>
      </c>
      <c r="Y20" s="13" t="str">
        <f>Currency&amp;LEFT($X$4,3)&amp;X20&amp;"="</f>
        <v>HKDSTD1YD=</v>
      </c>
      <c r="Z20" s="89">
        <f>[1]Hibor!$V14</f>
        <v>0.83714</v>
      </c>
      <c r="AA20" s="89">
        <f t="shared" si="4"/>
        <v>0.83714</v>
      </c>
      <c r="AB20" s="80" t="s">
        <v>51</v>
      </c>
      <c r="AC20" s="89">
        <f>ABS(_xll.RtGet(SourceAlias,$I20,BID)-J20)</f>
        <v>6.0807081592173517E-11</v>
      </c>
      <c r="AD20" s="89">
        <f>ABS(_xll.RtGet(SourceAlias,$I20,ASK)-K20)</f>
        <v>6.0807081592173517E-11</v>
      </c>
      <c r="AE20" s="89">
        <f>ABS(_xll.RtGet(SourceAlias,$M20,BID)-N20)</f>
        <v>6.1450844413002415E-14</v>
      </c>
      <c r="AF20" s="89">
        <f>ABS(_xll.RtGet(SourceAlias,$M20,ASK)-O20)</f>
        <v>6.1450844413002415E-14</v>
      </c>
      <c r="AG20" s="89">
        <f>ABS(_xll.RtGet(SourceAlias,$Q20,BID)-R20)</f>
        <v>5.0190740452649152E-11</v>
      </c>
      <c r="AH20" s="89">
        <f>ABS(_xll.RtGet(SourceAlias,$Q20,ASK)-S20)</f>
        <v>5.0190740452649152E-11</v>
      </c>
      <c r="AI20" s="89">
        <f>ABS(_xll.RtGet(SourceAlias,$U20,BID)-V20)</f>
        <v>2.1926904736346842E-14</v>
      </c>
      <c r="AJ20" s="89">
        <f>ABS(_xll.RtGet(SourceAlias,$U20,ASK)-W20)</f>
        <v>2.1926904736346842E-14</v>
      </c>
      <c r="AK20" s="89">
        <f>ABS(_xll.RtGet(SourceAlias,$Y20,BID)-Z20)</f>
        <v>0</v>
      </c>
      <c r="AL20" s="89">
        <f>ABS(_xll.RtGet(SourceAlias,$Y20,ASK)-AA20)</f>
        <v>0</v>
      </c>
      <c r="AM20" s="38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">
      <c r="A21" s="106" t="s">
        <v>48</v>
      </c>
      <c r="B21" s="103" t="s">
        <v>51</v>
      </c>
      <c r="C21" s="18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8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8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8" t="s">
        <v>51</v>
      </c>
      <c r="G21" s="2" t="s">
        <v>51</v>
      </c>
      <c r="H21" s="106"/>
      <c r="I21" s="13"/>
      <c r="J21" s="14"/>
      <c r="K21" s="14"/>
      <c r="L21" s="106" t="str">
        <f t="shared" si="11"/>
        <v>18M</v>
      </c>
      <c r="M21" s="13" t="str">
        <f t="shared" si="12"/>
        <v>HKD3M18M=</v>
      </c>
      <c r="N21" s="14">
        <f>'3M Pricing'!I21*100</f>
        <v>0.6100000000339566</v>
      </c>
      <c r="O21" s="14">
        <f t="shared" si="6"/>
        <v>0.6100000000339566</v>
      </c>
      <c r="P21" s="106" t="s">
        <v>88</v>
      </c>
      <c r="Q21" s="13" t="str">
        <f t="shared" si="3"/>
        <v>HKD6M12X18F=</v>
      </c>
      <c r="R21" s="14">
        <f>'6M Pricing'!I21*100</f>
        <v>1.0483362123812661</v>
      </c>
      <c r="S21" s="14">
        <f t="shared" si="7"/>
        <v>1.0483362123812661</v>
      </c>
      <c r="T21" s="106" t="str">
        <f t="shared" si="13"/>
        <v>18MD</v>
      </c>
      <c r="U21" s="13" t="str">
        <f t="shared" si="14"/>
        <v>HKDOIS18MD=</v>
      </c>
      <c r="V21" s="109"/>
      <c r="W21" s="89">
        <f t="shared" si="10"/>
        <v>0</v>
      </c>
      <c r="X21" s="106"/>
      <c r="Y21" s="13"/>
      <c r="Z21" s="14"/>
      <c r="AA21" s="14"/>
      <c r="AB21" s="80" t="s">
        <v>51</v>
      </c>
      <c r="AC21" s="89"/>
      <c r="AD21" s="89"/>
      <c r="AE21" s="89">
        <f>ABS(_xll.RtGet(SourceAlias,$M21,BID)-N21)</f>
        <v>3.3956615297370263E-11</v>
      </c>
      <c r="AF21" s="89">
        <f>ABS(_xll.RtGet(SourceAlias,$M21,ASK)-O21)</f>
        <v>3.3956615297370263E-11</v>
      </c>
      <c r="AG21" s="89">
        <f>ABS(_xll.RtGet(SourceAlias,$Q21,BID)-R21)</f>
        <v>3.8126612977862351E-10</v>
      </c>
      <c r="AH21" s="89">
        <f>ABS(_xll.RtGet(SourceAlias,$Q21,ASK)-S21)</f>
        <v>3.8126612977862351E-10</v>
      </c>
      <c r="AI21" s="89">
        <f>ABS(_xll.RtGet(SourceAlias,$U21,BID)-V21)</f>
        <v>0</v>
      </c>
      <c r="AJ21" s="89">
        <f>ABS(_xll.RtGet(SourceAlias,$U21,ASK)-W21)</f>
        <v>0</v>
      </c>
      <c r="AK21" s="89"/>
      <c r="AL21" s="89"/>
      <c r="AM21" s="38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">
      <c r="A22" s="106" t="s">
        <v>24</v>
      </c>
      <c r="B22" s="103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8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8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8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8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28" t="str">
        <f t="shared" ref="H22:H29" si="15">A22</f>
        <v>2Y</v>
      </c>
      <c r="I22" s="88" t="str">
        <f t="shared" ref="I22:I29" si="16">Currency&amp;$H$4&amp;H22&amp;"="</f>
        <v>HKD1M2Y=</v>
      </c>
      <c r="J22" s="89" t="e">
        <f>'1M Pricing'!I22*100</f>
        <v>#NUM!</v>
      </c>
      <c r="K22" s="89" t="e">
        <f t="shared" si="5"/>
        <v>#NUM!</v>
      </c>
      <c r="L22" s="106" t="str">
        <f t="shared" si="11"/>
        <v>2Y</v>
      </c>
      <c r="M22" s="13" t="str">
        <f t="shared" si="12"/>
        <v>HKD3M2Y=</v>
      </c>
      <c r="N22" s="14">
        <f>'3M Pricing'!I22*100</f>
        <v>0.80000000000381888</v>
      </c>
      <c r="O22" s="14">
        <f t="shared" si="6"/>
        <v>0.80000000000381888</v>
      </c>
      <c r="P22" s="106" t="s">
        <v>89</v>
      </c>
      <c r="Q22" s="13" t="str">
        <f t="shared" si="3"/>
        <v>HKD6M18X24F=</v>
      </c>
      <c r="R22" s="14">
        <f>'6M Pricing'!I22*100</f>
        <v>1.4423504808033365</v>
      </c>
      <c r="S22" s="14">
        <f t="shared" si="7"/>
        <v>1.4423504808033365</v>
      </c>
      <c r="T22" s="106" t="str">
        <f t="shared" si="13"/>
        <v>2YD</v>
      </c>
      <c r="U22" s="13" t="str">
        <f t="shared" si="14"/>
        <v>HKDOIS2YD=</v>
      </c>
      <c r="V22" s="109"/>
      <c r="W22" s="89">
        <f t="shared" si="10"/>
        <v>0</v>
      </c>
      <c r="X22" s="106" t="str">
        <f t="shared" ref="X22:X29" si="17">A22</f>
        <v>2Y</v>
      </c>
      <c r="Y22" s="13" t="str">
        <f t="shared" ref="Y22:Y29" si="18">Currency&amp;LEFT($X$4,3)&amp;X22&amp;"="</f>
        <v>HKDSTD2Y=</v>
      </c>
      <c r="Z22" s="89">
        <f>'STD2 Pricing'!I22*100</f>
        <v>0.80000000000381888</v>
      </c>
      <c r="AA22" s="89">
        <f t="shared" si="4"/>
        <v>0.80000000000381888</v>
      </c>
      <c r="AB22" s="80" t="s">
        <v>51</v>
      </c>
      <c r="AC22" s="89" t="e">
        <f>ABS(_xll.RtGet(SourceAlias,$I22,BID)-J22)</f>
        <v>#NUM!</v>
      </c>
      <c r="AD22" s="89" t="e">
        <f>ABS(_xll.RtGet(SourceAlias,$I22,ASK)-K22)</f>
        <v>#NUM!</v>
      </c>
      <c r="AE22" s="89">
        <f>ABS(_xll.RtGet(SourceAlias,$M22,BID)-N22)</f>
        <v>3.818834137803151E-12</v>
      </c>
      <c r="AF22" s="89">
        <f>ABS(_xll.RtGet(SourceAlias,$M22,ASK)-O22)</f>
        <v>3.818834137803151E-12</v>
      </c>
      <c r="AG22" s="89">
        <f>ABS(_xll.RtGet(SourceAlias,$Q22,BID)-R22)</f>
        <v>1.9666357431447068E-10</v>
      </c>
      <c r="AH22" s="89">
        <f>ABS(_xll.RtGet(SourceAlias,$Q22,ASK)-S22)</f>
        <v>1.9666357431447068E-10</v>
      </c>
      <c r="AI22" s="89">
        <f>ABS(_xll.RtGet(SourceAlias,$U22,BID)-V22)</f>
        <v>0</v>
      </c>
      <c r="AJ22" s="89">
        <f>ABS(_xll.RtGet(SourceAlias,$U22,ASK)-W22)</f>
        <v>0</v>
      </c>
      <c r="AK22" s="89">
        <f>ABS(_xll.RtGet(SourceAlias,$Y22,BID)-Z22)</f>
        <v>3.818834137803151E-12</v>
      </c>
      <c r="AL22" s="89">
        <f>ABS(_xll.RtGet(SourceAlias,$Y22,ASK)-AA22)</f>
        <v>3.818834137803151E-12</v>
      </c>
      <c r="AM22" s="38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">
      <c r="A23" s="106" t="s">
        <v>25</v>
      </c>
      <c r="B23" s="103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8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8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8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8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28" t="str">
        <f t="shared" si="15"/>
        <v>3Y</v>
      </c>
      <c r="I23" s="88" t="str">
        <f t="shared" si="16"/>
        <v>HKD1M3Y=</v>
      </c>
      <c r="J23" s="89" t="e">
        <f>'1M Pricing'!I23*100</f>
        <v>#NUM!</v>
      </c>
      <c r="K23" s="89" t="e">
        <f t="shared" si="5"/>
        <v>#NUM!</v>
      </c>
      <c r="L23" s="106" t="str">
        <f t="shared" si="11"/>
        <v>3Y</v>
      </c>
      <c r="M23" s="13" t="str">
        <f t="shared" si="12"/>
        <v>HKD3M3Y=</v>
      </c>
      <c r="N23" s="14">
        <f>'3M Pricing'!I23*100</f>
        <v>1.210000000021233</v>
      </c>
      <c r="O23" s="14">
        <f t="shared" si="6"/>
        <v>1.210000000021233</v>
      </c>
      <c r="P23" s="106" t="str">
        <f t="shared" ref="P23:P29" si="19">A23</f>
        <v>3Y</v>
      </c>
      <c r="Q23" s="13" t="str">
        <f t="shared" si="3"/>
        <v>HKD6M3Y=</v>
      </c>
      <c r="R23" s="14">
        <f>'6M Pricing'!I23*100</f>
        <v>1.0903771507520796</v>
      </c>
      <c r="S23" s="14">
        <f t="shared" si="7"/>
        <v>1.0903771507520796</v>
      </c>
      <c r="T23" s="106" t="str">
        <f t="shared" si="13"/>
        <v>3YD</v>
      </c>
      <c r="U23" s="13" t="str">
        <f t="shared" si="14"/>
        <v>HKDOIS3YD=</v>
      </c>
      <c r="V23" s="109"/>
      <c r="W23" s="89">
        <f t="shared" si="10"/>
        <v>0</v>
      </c>
      <c r="X23" s="106" t="str">
        <f t="shared" si="17"/>
        <v>3Y</v>
      </c>
      <c r="Y23" s="13" t="str">
        <f t="shared" si="18"/>
        <v>HKDSTD3Y=</v>
      </c>
      <c r="Z23" s="89">
        <f>'STD2 Pricing'!I23*100</f>
        <v>1.210000000021233</v>
      </c>
      <c r="AA23" s="89">
        <f t="shared" si="4"/>
        <v>1.210000000021233</v>
      </c>
      <c r="AB23" s="80" t="s">
        <v>51</v>
      </c>
      <c r="AC23" s="89" t="e">
        <f>ABS(_xll.RtGet(SourceAlias,$I23,BID)-J23)</f>
        <v>#NUM!</v>
      </c>
      <c r="AD23" s="89" t="e">
        <f>ABS(_xll.RtGet(SourceAlias,$I23,ASK)-K23)</f>
        <v>#NUM!</v>
      </c>
      <c r="AE23" s="89">
        <f>ABS(_xll.RtGet(SourceAlias,$M23,BID)-N23)</f>
        <v>2.1233015345956119E-11</v>
      </c>
      <c r="AF23" s="89">
        <f>ABS(_xll.RtGet(SourceAlias,$M23,ASK)-O23)</f>
        <v>2.1233015345956119E-11</v>
      </c>
      <c r="AG23" s="89">
        <f>ABS(_xll.RtGet(SourceAlias,$Q23,BID)-R23)</f>
        <v>2.4792035091536491E-10</v>
      </c>
      <c r="AH23" s="89">
        <f>ABS(_xll.RtGet(SourceAlias,$Q23,ASK)-S23)</f>
        <v>2.4792035091536491E-10</v>
      </c>
      <c r="AI23" s="89">
        <f>ABS(_xll.RtGet(SourceAlias,$U23,BID)-V23)</f>
        <v>0</v>
      </c>
      <c r="AJ23" s="89">
        <f>ABS(_xll.RtGet(SourceAlias,$U23,ASK)-W23)</f>
        <v>0</v>
      </c>
      <c r="AK23" s="89">
        <f>ABS(_xll.RtGet(SourceAlias,$Y23,BID)-Z23)</f>
        <v>2.1233015345956119E-11</v>
      </c>
      <c r="AL23" s="89">
        <f>ABS(_xll.RtGet(SourceAlias,$Y23,ASK)-AA23)</f>
        <v>2.1233015345956119E-11</v>
      </c>
      <c r="AM23" s="38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">
      <c r="A24" s="106" t="s">
        <v>26</v>
      </c>
      <c r="B24" s="103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8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8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8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8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28" t="str">
        <f t="shared" si="15"/>
        <v>4Y</v>
      </c>
      <c r="I24" s="88" t="str">
        <f t="shared" si="16"/>
        <v>HKD1M4Y=</v>
      </c>
      <c r="J24" s="89" t="e">
        <f>'1M Pricing'!I24*100</f>
        <v>#NUM!</v>
      </c>
      <c r="K24" s="89" t="e">
        <f t="shared" si="5"/>
        <v>#NUM!</v>
      </c>
      <c r="L24" s="106" t="str">
        <f t="shared" si="11"/>
        <v>4Y</v>
      </c>
      <c r="M24" s="13" t="str">
        <f t="shared" si="12"/>
        <v>HKD3M4Y=</v>
      </c>
      <c r="N24" s="14">
        <f>'3M Pricing'!I24*100</f>
        <v>1.510000000000933</v>
      </c>
      <c r="O24" s="14">
        <f t="shared" si="6"/>
        <v>1.510000000000933</v>
      </c>
      <c r="P24" s="106" t="str">
        <f t="shared" si="19"/>
        <v>4Y</v>
      </c>
      <c r="Q24" s="13" t="str">
        <f t="shared" si="3"/>
        <v>HKD6M4Y=</v>
      </c>
      <c r="R24" s="14">
        <f>'6M Pricing'!I24*100</f>
        <v>1.1881804967792147</v>
      </c>
      <c r="S24" s="14">
        <f t="shared" si="7"/>
        <v>1.1881804967792147</v>
      </c>
      <c r="T24" s="106" t="str">
        <f t="shared" si="13"/>
        <v>4YD</v>
      </c>
      <c r="U24" s="13" t="str">
        <f t="shared" si="14"/>
        <v>HKDOIS4YD=</v>
      </c>
      <c r="V24" s="109"/>
      <c r="W24" s="89">
        <f t="shared" si="10"/>
        <v>0</v>
      </c>
      <c r="X24" s="106" t="str">
        <f t="shared" si="17"/>
        <v>4Y</v>
      </c>
      <c r="Y24" s="13" t="str">
        <f t="shared" si="18"/>
        <v>HKDSTD4Y=</v>
      </c>
      <c r="Z24" s="89">
        <f>'STD2 Pricing'!I24*100</f>
        <v>1.510000000000933</v>
      </c>
      <c r="AA24" s="89">
        <f t="shared" si="4"/>
        <v>1.510000000000933</v>
      </c>
      <c r="AB24" s="80" t="s">
        <v>51</v>
      </c>
      <c r="AC24" s="89" t="e">
        <f>ABS(_xll.RtGet(SourceAlias,$I24,BID)-J24)</f>
        <v>#NUM!</v>
      </c>
      <c r="AD24" s="89" t="e">
        <f>ABS(_xll.RtGet(SourceAlias,$I24,ASK)-K24)</f>
        <v>#NUM!</v>
      </c>
      <c r="AE24" s="89">
        <f>ABS(_xll.RtGet(SourceAlias,$M24,BID)-N24)</f>
        <v>9.3303142989498156E-13</v>
      </c>
      <c r="AF24" s="89">
        <f>ABS(_xll.RtGet(SourceAlias,$M24,ASK)-O24)</f>
        <v>9.3303142989498156E-13</v>
      </c>
      <c r="AG24" s="89">
        <f>ABS(_xll.RtGet(SourceAlias,$Q24,BID)-R24)</f>
        <v>2.2078538997050146E-10</v>
      </c>
      <c r="AH24" s="89">
        <f>ABS(_xll.RtGet(SourceAlias,$Q24,ASK)-S24)</f>
        <v>2.2078538997050146E-10</v>
      </c>
      <c r="AI24" s="89">
        <f>ABS(_xll.RtGet(SourceAlias,$U24,BID)-V24)</f>
        <v>0</v>
      </c>
      <c r="AJ24" s="89">
        <f>ABS(_xll.RtGet(SourceAlias,$U24,ASK)-W24)</f>
        <v>0</v>
      </c>
      <c r="AK24" s="89">
        <f>ABS(_xll.RtGet(SourceAlias,$Y24,BID)-Z24)</f>
        <v>9.3303142989498156E-13</v>
      </c>
      <c r="AL24" s="89">
        <f>ABS(_xll.RtGet(SourceAlias,$Y24,ASK)-AA24)</f>
        <v>9.3303142989498156E-13</v>
      </c>
      <c r="AM24" s="38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">
      <c r="A25" s="106" t="s">
        <v>27</v>
      </c>
      <c r="B25" s="103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8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8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8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8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28" t="str">
        <f t="shared" si="15"/>
        <v>5Y</v>
      </c>
      <c r="I25" s="88" t="str">
        <f t="shared" si="16"/>
        <v>HKD1M5Y=</v>
      </c>
      <c r="J25" s="89" t="e">
        <f>'1M Pricing'!I25*100</f>
        <v>#NUM!</v>
      </c>
      <c r="K25" s="89" t="e">
        <f t="shared" si="5"/>
        <v>#NUM!</v>
      </c>
      <c r="L25" s="106" t="str">
        <f t="shared" si="11"/>
        <v>5Y</v>
      </c>
      <c r="M25" s="13" t="str">
        <f t="shared" si="12"/>
        <v>HKD3M5Y=</v>
      </c>
      <c r="N25" s="14">
        <f>'3M Pricing'!I25*100</f>
        <v>1.7199999999996207</v>
      </c>
      <c r="O25" s="14">
        <f t="shared" si="6"/>
        <v>1.7199999999996207</v>
      </c>
      <c r="P25" s="106" t="str">
        <f t="shared" si="19"/>
        <v>5Y</v>
      </c>
      <c r="Q25" s="13" t="str">
        <f t="shared" si="3"/>
        <v>HKD6M5Y=</v>
      </c>
      <c r="R25" s="14">
        <f>'6M Pricing'!I25*100</f>
        <v>1.2463194559864343</v>
      </c>
      <c r="S25" s="14">
        <f t="shared" si="7"/>
        <v>1.2463194559864343</v>
      </c>
      <c r="T25" s="106" t="str">
        <f t="shared" si="13"/>
        <v>5YD</v>
      </c>
      <c r="U25" s="13" t="str">
        <f t="shared" si="14"/>
        <v>HKDOIS5YD=</v>
      </c>
      <c r="V25" s="109"/>
      <c r="W25" s="89">
        <f t="shared" si="10"/>
        <v>0</v>
      </c>
      <c r="X25" s="106" t="str">
        <f t="shared" si="17"/>
        <v>5Y</v>
      </c>
      <c r="Y25" s="13" t="str">
        <f t="shared" si="18"/>
        <v>HKDSTD5Y=</v>
      </c>
      <c r="Z25" s="89">
        <f>'STD2 Pricing'!I25*100</f>
        <v>1.7199999999996207</v>
      </c>
      <c r="AA25" s="89">
        <f t="shared" si="4"/>
        <v>1.7199999999996207</v>
      </c>
      <c r="AB25" s="80" t="s">
        <v>51</v>
      </c>
      <c r="AC25" s="89" t="e">
        <f>ABS(_xll.RtGet(SourceAlias,$I25,BID)-J25)</f>
        <v>#NUM!</v>
      </c>
      <c r="AD25" s="89" t="e">
        <f>ABS(_xll.RtGet(SourceAlias,$I25,ASK)-K25)</f>
        <v>#NUM!</v>
      </c>
      <c r="AE25" s="89">
        <f>ABS(_xll.RtGet(SourceAlias,$M25,BID)-N25)</f>
        <v>3.7925218521195347E-13</v>
      </c>
      <c r="AF25" s="89">
        <f>ABS(_xll.RtGet(SourceAlias,$M25,ASK)-O25)</f>
        <v>3.7925218521195347E-13</v>
      </c>
      <c r="AG25" s="89">
        <f>ABS(_xll.RtGet(SourceAlias,$Q25,BID)-R25)</f>
        <v>1.3565593093289863E-11</v>
      </c>
      <c r="AH25" s="89">
        <f>ABS(_xll.RtGet(SourceAlias,$Q25,ASK)-S25)</f>
        <v>1.3565593093289863E-11</v>
      </c>
      <c r="AI25" s="89">
        <f>ABS(_xll.RtGet(SourceAlias,$U25,BID)-V25)</f>
        <v>0</v>
      </c>
      <c r="AJ25" s="89">
        <f>ABS(_xll.RtGet(SourceAlias,$U25,ASK)-W25)</f>
        <v>0</v>
      </c>
      <c r="AK25" s="89">
        <f>ABS(_xll.RtGet(SourceAlias,$Y25,BID)-Z25)</f>
        <v>3.7925218521195347E-13</v>
      </c>
      <c r="AL25" s="89">
        <f>ABS(_xll.RtGet(SourceAlias,$Y25,ASK)-AA25)</f>
        <v>3.7925218521195347E-13</v>
      </c>
      <c r="AM25" s="38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">
      <c r="A26" s="106" t="s">
        <v>28</v>
      </c>
      <c r="B26" s="103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8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8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8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8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28" t="str">
        <f t="shared" si="15"/>
        <v>7Y</v>
      </c>
      <c r="I26" s="88" t="str">
        <f t="shared" si="16"/>
        <v>HKD1M7Y=</v>
      </c>
      <c r="J26" s="89" t="e">
        <f>'1M Pricing'!I26*100</f>
        <v>#NUM!</v>
      </c>
      <c r="K26" s="89" t="e">
        <f t="shared" si="5"/>
        <v>#NUM!</v>
      </c>
      <c r="L26" s="106" t="str">
        <f t="shared" si="11"/>
        <v>7Y</v>
      </c>
      <c r="M26" s="13" t="str">
        <f t="shared" si="12"/>
        <v>HKD3M7Y=</v>
      </c>
      <c r="N26" s="14">
        <f>'3M Pricing'!I26*100</f>
        <v>2.0200000000020961</v>
      </c>
      <c r="O26" s="14">
        <f t="shared" si="6"/>
        <v>2.0200000000020961</v>
      </c>
      <c r="P26" s="106" t="str">
        <f t="shared" si="19"/>
        <v>7Y</v>
      </c>
      <c r="Q26" s="13" t="str">
        <f t="shared" si="3"/>
        <v>HKD6M7Y=</v>
      </c>
      <c r="R26" s="14">
        <f>'6M Pricing'!I26*100</f>
        <v>1.3129819394805038</v>
      </c>
      <c r="S26" s="14">
        <f t="shared" si="7"/>
        <v>1.3129819394805038</v>
      </c>
      <c r="T26" s="106" t="str">
        <f t="shared" si="13"/>
        <v>7YD</v>
      </c>
      <c r="U26" s="13" t="str">
        <f t="shared" si="14"/>
        <v>HKDOIS7YD=</v>
      </c>
      <c r="V26" s="109"/>
      <c r="W26" s="89">
        <f t="shared" si="10"/>
        <v>0</v>
      </c>
      <c r="X26" s="106" t="str">
        <f t="shared" si="17"/>
        <v>7Y</v>
      </c>
      <c r="Y26" s="13" t="str">
        <f t="shared" si="18"/>
        <v>HKDSTD7Y=</v>
      </c>
      <c r="Z26" s="89">
        <f>'STD2 Pricing'!I26*100</f>
        <v>2.0200000000020961</v>
      </c>
      <c r="AA26" s="89">
        <f t="shared" si="4"/>
        <v>2.0200000000020961</v>
      </c>
      <c r="AB26" s="80" t="s">
        <v>51</v>
      </c>
      <c r="AC26" s="89" t="e">
        <f>ABS(_xll.RtGet(SourceAlias,$I26,BID)-J26)</f>
        <v>#NUM!</v>
      </c>
      <c r="AD26" s="89" t="e">
        <f>ABS(_xll.RtGet(SourceAlias,$I26,ASK)-K26)</f>
        <v>#NUM!</v>
      </c>
      <c r="AE26" s="89">
        <f>ABS(_xll.RtGet(SourceAlias,$M26,BID)-N26)</f>
        <v>2.0961010704922955E-12</v>
      </c>
      <c r="AF26" s="89">
        <f>ABS(_xll.RtGet(SourceAlias,$M26,ASK)-O26)</f>
        <v>2.0961010704922955E-12</v>
      </c>
      <c r="AG26" s="89">
        <f>ABS(_xll.RtGet(SourceAlias,$Q26,BID)-R26)</f>
        <v>4.8050385892395298E-10</v>
      </c>
      <c r="AH26" s="89">
        <f>ABS(_xll.RtGet(SourceAlias,$Q26,ASK)-S26)</f>
        <v>4.8050385892395298E-10</v>
      </c>
      <c r="AI26" s="89">
        <f>ABS(_xll.RtGet(SourceAlias,$U26,BID)-V26)</f>
        <v>0</v>
      </c>
      <c r="AJ26" s="89">
        <f>ABS(_xll.RtGet(SourceAlias,$U26,ASK)-W26)</f>
        <v>0</v>
      </c>
      <c r="AK26" s="89">
        <f>ABS(_xll.RtGet(SourceAlias,$Y26,BID)-Z26)</f>
        <v>2.0961010704922955E-12</v>
      </c>
      <c r="AL26" s="89">
        <f>ABS(_xll.RtGet(SourceAlias,$Y26,ASK)-AA26)</f>
        <v>2.0961010704922955E-12</v>
      </c>
      <c r="AM26" s="38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">
      <c r="A27" s="106" t="s">
        <v>29</v>
      </c>
      <c r="B27" s="103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8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8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8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8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28" t="str">
        <f t="shared" si="15"/>
        <v>10Y</v>
      </c>
      <c r="I27" s="88" t="str">
        <f t="shared" si="16"/>
        <v>HKD1M10Y=</v>
      </c>
      <c r="J27" s="89" t="e">
        <f>'1M Pricing'!I27*100</f>
        <v>#NUM!</v>
      </c>
      <c r="K27" s="89" t="e">
        <f t="shared" si="5"/>
        <v>#NUM!</v>
      </c>
      <c r="L27" s="106" t="str">
        <f t="shared" si="11"/>
        <v>10Y</v>
      </c>
      <c r="M27" s="13" t="str">
        <f t="shared" si="12"/>
        <v>HKD3M10Y=</v>
      </c>
      <c r="N27" s="14">
        <f>'3M Pricing'!I27*100</f>
        <v>2.2899999999986855</v>
      </c>
      <c r="O27" s="14">
        <f t="shared" si="6"/>
        <v>2.2899999999986855</v>
      </c>
      <c r="P27" s="106" t="str">
        <f t="shared" si="19"/>
        <v>10Y</v>
      </c>
      <c r="Q27" s="13" t="str">
        <f t="shared" si="3"/>
        <v>HKD6M10Y=</v>
      </c>
      <c r="R27" s="14">
        <f>'6M Pricing'!I27*100</f>
        <v>1.3630165342429961</v>
      </c>
      <c r="S27" s="14">
        <f t="shared" si="7"/>
        <v>1.3630165342429961</v>
      </c>
      <c r="T27" s="106" t="str">
        <f t="shared" si="13"/>
        <v>10YD</v>
      </c>
      <c r="U27" s="13" t="str">
        <f t="shared" si="14"/>
        <v>HKDOIS10YD=</v>
      </c>
      <c r="V27" s="109"/>
      <c r="W27" s="89">
        <f t="shared" si="10"/>
        <v>0</v>
      </c>
      <c r="X27" s="106" t="str">
        <f t="shared" si="17"/>
        <v>10Y</v>
      </c>
      <c r="Y27" s="13" t="str">
        <f t="shared" si="18"/>
        <v>HKDSTD10Y=</v>
      </c>
      <c r="Z27" s="89">
        <f>'STD2 Pricing'!I27*100</f>
        <v>2.2899999999986855</v>
      </c>
      <c r="AA27" s="89">
        <f t="shared" si="4"/>
        <v>2.2899999999986855</v>
      </c>
      <c r="AB27" s="80" t="s">
        <v>51</v>
      </c>
      <c r="AC27" s="89" t="e">
        <f>ABS(_xll.RtGet(SourceAlias,$I27,BID)-J27)</f>
        <v>#NUM!</v>
      </c>
      <c r="AD27" s="89" t="e">
        <f>ABS(_xll.RtGet(SourceAlias,$I27,ASK)-K27)</f>
        <v>#NUM!</v>
      </c>
      <c r="AE27" s="89">
        <f>ABS(_xll.RtGet(SourceAlias,$M27,BID)-N27)</f>
        <v>1.3145040611561853E-12</v>
      </c>
      <c r="AF27" s="89">
        <f>ABS(_xll.RtGet(SourceAlias,$M27,ASK)-O27)</f>
        <v>1.3145040611561853E-12</v>
      </c>
      <c r="AG27" s="89">
        <f>ABS(_xll.RtGet(SourceAlias,$Q27,BID)-R27)</f>
        <v>2.4299606771194249E-10</v>
      </c>
      <c r="AH27" s="89">
        <f>ABS(_xll.RtGet(SourceAlias,$Q27,ASK)-S27)</f>
        <v>2.4299606771194249E-10</v>
      </c>
      <c r="AI27" s="89">
        <f>ABS(_xll.RtGet(SourceAlias,$U27,BID)-V27)</f>
        <v>0</v>
      </c>
      <c r="AJ27" s="89">
        <f>ABS(_xll.RtGet(SourceAlias,$U27,ASK)-W27)</f>
        <v>0</v>
      </c>
      <c r="AK27" s="89">
        <f>ABS(_xll.RtGet(SourceAlias,$Y27,BID)-Z27)</f>
        <v>1.3145040611561853E-12</v>
      </c>
      <c r="AL27" s="89">
        <f>ABS(_xll.RtGet(SourceAlias,$Y27,ASK)-AA27)</f>
        <v>1.3145040611561853E-12</v>
      </c>
      <c r="AM27" s="38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106" t="s">
        <v>30</v>
      </c>
      <c r="B28" s="103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8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8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8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8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28" t="str">
        <f t="shared" si="15"/>
        <v>12Y</v>
      </c>
      <c r="I28" s="88" t="str">
        <f t="shared" si="16"/>
        <v>HKD1M12Y=</v>
      </c>
      <c r="J28" s="89" t="e">
        <f>'1M Pricing'!I28*100</f>
        <v>#NUM!</v>
      </c>
      <c r="K28" s="89" t="e">
        <f t="shared" si="5"/>
        <v>#NUM!</v>
      </c>
      <c r="L28" s="106" t="str">
        <f t="shared" si="11"/>
        <v>12Y</v>
      </c>
      <c r="M28" s="13" t="str">
        <f t="shared" si="12"/>
        <v>HKD3M12Y=</v>
      </c>
      <c r="N28" s="14">
        <f>'3M Pricing'!I28*100</f>
        <v>2.3999999999913078</v>
      </c>
      <c r="O28" s="14">
        <f t="shared" si="6"/>
        <v>2.3999999999913078</v>
      </c>
      <c r="P28" s="106" t="str">
        <f t="shared" si="19"/>
        <v>12Y</v>
      </c>
      <c r="Q28" s="13" t="str">
        <f t="shared" si="3"/>
        <v>HKD6M12Y=</v>
      </c>
      <c r="R28" s="14">
        <f>'6M Pricing'!I28*100</f>
        <v>1.3823884223126133</v>
      </c>
      <c r="S28" s="14">
        <f>R28</f>
        <v>1.3823884223126133</v>
      </c>
      <c r="T28" s="106" t="str">
        <f t="shared" si="13"/>
        <v>12YD</v>
      </c>
      <c r="U28" s="13" t="str">
        <f t="shared" si="14"/>
        <v>HKDOIS12YD=</v>
      </c>
      <c r="V28" s="109"/>
      <c r="W28" s="89">
        <f t="shared" si="10"/>
        <v>0</v>
      </c>
      <c r="X28" s="106" t="str">
        <f t="shared" si="17"/>
        <v>12Y</v>
      </c>
      <c r="Y28" s="13" t="str">
        <f t="shared" si="18"/>
        <v>HKDSTD12Y=</v>
      </c>
      <c r="Z28" s="89">
        <f>'STD2 Pricing'!I28*100</f>
        <v>2.3999999999913078</v>
      </c>
      <c r="AA28" s="89">
        <f t="shared" si="4"/>
        <v>2.3999999999913078</v>
      </c>
      <c r="AB28" s="80" t="s">
        <v>51</v>
      </c>
      <c r="AC28" s="89" t="e">
        <f>ABS(_xll.RtGet(SourceAlias,$I28,BID)-J28)</f>
        <v>#NUM!</v>
      </c>
      <c r="AD28" s="89" t="e">
        <f>ABS(_xll.RtGet(SourceAlias,$I28,ASK)-K28)</f>
        <v>#NUM!</v>
      </c>
      <c r="AE28" s="89">
        <f>ABS(_xll.RtGet(SourceAlias,$M28,BID)-N28)</f>
        <v>8.6921581043952756E-12</v>
      </c>
      <c r="AF28" s="89">
        <f>ABS(_xll.RtGet(SourceAlias,$M28,ASK)-O28)</f>
        <v>8.6921581043952756E-12</v>
      </c>
      <c r="AG28" s="89">
        <f>ABS(_xll.RtGet(SourceAlias,$Q28,BID)-R28)</f>
        <v>3.126132686048777E-10</v>
      </c>
      <c r="AH28" s="89">
        <f>ABS(_xll.RtGet(SourceAlias,$Q28,ASK)-S28)</f>
        <v>3.126132686048777E-10</v>
      </c>
      <c r="AI28" s="89">
        <f>ABS(_xll.RtGet(SourceAlias,$U28,BID)-V28)</f>
        <v>0</v>
      </c>
      <c r="AJ28" s="89">
        <f>ABS(_xll.RtGet(SourceAlias,$U28,ASK)-W28)</f>
        <v>0</v>
      </c>
      <c r="AK28" s="89">
        <f>ABS(_xll.RtGet(SourceAlias,$Y28,BID)-Z28)</f>
        <v>8.6921581043952756E-12</v>
      </c>
      <c r="AL28" s="89">
        <f>ABS(_xll.RtGet(SourceAlias,$Y28,ASK)-AA28)</f>
        <v>8.6921581043952756E-12</v>
      </c>
      <c r="AM28" s="38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">
      <c r="A29" s="107" t="s">
        <v>31</v>
      </c>
      <c r="B29" s="10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9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9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9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9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29" t="str">
        <f t="shared" si="15"/>
        <v>15Y</v>
      </c>
      <c r="I29" s="90" t="str">
        <f t="shared" si="16"/>
        <v>HKD1M15Y=</v>
      </c>
      <c r="J29" s="91" t="e">
        <f>'1M Pricing'!I29*100</f>
        <v>#NUM!</v>
      </c>
      <c r="K29" s="91" t="e">
        <f t="shared" si="5"/>
        <v>#NUM!</v>
      </c>
      <c r="L29" s="107" t="str">
        <f t="shared" si="11"/>
        <v>15Y</v>
      </c>
      <c r="M29" s="15" t="str">
        <f t="shared" si="12"/>
        <v>HKD3M15Y=</v>
      </c>
      <c r="N29" s="16">
        <f>'3M Pricing'!I29*100</f>
        <v>2.4999999999954694</v>
      </c>
      <c r="O29" s="16">
        <f t="shared" si="6"/>
        <v>2.4999999999954694</v>
      </c>
      <c r="P29" s="107" t="str">
        <f t="shared" si="19"/>
        <v>15Y</v>
      </c>
      <c r="Q29" s="15" t="str">
        <f t="shared" si="3"/>
        <v>HKD6M15Y=</v>
      </c>
      <c r="R29" s="16">
        <f>'6M Pricing'!I29*100</f>
        <v>1.4018193888486419</v>
      </c>
      <c r="S29" s="16">
        <f t="shared" si="7"/>
        <v>1.4018193888486419</v>
      </c>
      <c r="T29" s="107" t="str">
        <f t="shared" si="13"/>
        <v>15YD</v>
      </c>
      <c r="U29" s="15" t="str">
        <f t="shared" si="14"/>
        <v>HKDOIS15YD=</v>
      </c>
      <c r="V29" s="110"/>
      <c r="W29" s="91">
        <f t="shared" si="10"/>
        <v>0</v>
      </c>
      <c r="X29" s="107" t="str">
        <f t="shared" si="17"/>
        <v>15Y</v>
      </c>
      <c r="Y29" s="15" t="str">
        <f t="shared" si="18"/>
        <v>HKDSTD15Y=</v>
      </c>
      <c r="Z29" s="91">
        <f>'STD2 Pricing'!I29*100</f>
        <v>2.4999999999954694</v>
      </c>
      <c r="AA29" s="91">
        <f t="shared" si="4"/>
        <v>2.4999999999954694</v>
      </c>
      <c r="AB29" s="80" t="s">
        <v>51</v>
      </c>
      <c r="AC29" s="91" t="e">
        <f>ABS(_xll.RtGet(SourceAlias,$I29,BID)-J29)</f>
        <v>#NUM!</v>
      </c>
      <c r="AD29" s="91" t="e">
        <f>ABS(_xll.RtGet(SourceAlias,$I29,ASK)-K29)</f>
        <v>#NUM!</v>
      </c>
      <c r="AE29" s="91">
        <f>ABS(_xll.RtGet(SourceAlias,$M29,BID)-N29)</f>
        <v>4.5305981188903388E-12</v>
      </c>
      <c r="AF29" s="91">
        <f>ABS(_xll.RtGet(SourceAlias,$M29,ASK)-O29)</f>
        <v>4.5305981188903388E-12</v>
      </c>
      <c r="AG29" s="91">
        <f>ABS(_xll.RtGet(SourceAlias,$Q29,BID)-R29)</f>
        <v>1.5135803721477714E-10</v>
      </c>
      <c r="AH29" s="91">
        <f>ABS(_xll.RtGet(SourceAlias,$Q29,ASK)-S29)</f>
        <v>1.5135803721477714E-10</v>
      </c>
      <c r="AI29" s="91">
        <f>ABS(_xll.RtGet(SourceAlias,$U29,BID)-V29)</f>
        <v>0</v>
      </c>
      <c r="AJ29" s="91">
        <f>ABS(_xll.RtGet(SourceAlias,$U29,ASK)-W29)</f>
        <v>0</v>
      </c>
      <c r="AK29" s="91">
        <f>ABS(_xll.RtGet(SourceAlias,$Y29,BID)-Z29)</f>
        <v>4.5305981188903388E-12</v>
      </c>
      <c r="AL29" s="91">
        <f>ABS(_xll.RtGet(SourceAlias,$Y29,ASK)-AA29)</f>
        <v>4.5305981188903388E-12</v>
      </c>
      <c r="AM29" s="38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2"/>
      <c r="B30" s="2"/>
      <c r="C30" s="2"/>
      <c r="D30" s="2"/>
      <c r="E30" s="2"/>
      <c r="F30" s="2"/>
      <c r="G30" s="3"/>
      <c r="H30" s="74"/>
      <c r="I30" s="74"/>
      <c r="J30" s="2"/>
      <c r="K30" s="2"/>
      <c r="L30" s="74"/>
      <c r="M30" s="74"/>
      <c r="N30" s="2"/>
      <c r="O30" s="2"/>
      <c r="P30" s="74"/>
      <c r="Q30" s="74"/>
      <c r="R30" s="2"/>
      <c r="S30" s="2"/>
      <c r="T30" s="74"/>
      <c r="U30" s="74"/>
      <c r="V30" s="2"/>
      <c r="W30" s="2"/>
      <c r="X30" s="74"/>
      <c r="Y30" s="74"/>
      <c r="Z30" s="2"/>
      <c r="AA30" s="2"/>
      <c r="AB30" s="2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2"/>
      <c r="B31" s="2"/>
      <c r="C31" s="2"/>
      <c r="D31" s="2"/>
      <c r="E31" s="2"/>
      <c r="F31" s="2"/>
      <c r="G31" s="3"/>
      <c r="H31" s="74"/>
      <c r="I31" s="74"/>
      <c r="J31" s="2"/>
      <c r="K31" s="2"/>
      <c r="L31" s="74"/>
      <c r="M31" s="2"/>
      <c r="N31" s="2"/>
      <c r="O31" s="2"/>
      <c r="P31" s="74"/>
      <c r="Q31" s="74"/>
      <c r="R31" s="2"/>
      <c r="S31" s="2"/>
      <c r="T31" s="74"/>
      <c r="U31" s="74"/>
      <c r="V31" s="2"/>
      <c r="W31" s="2"/>
      <c r="X31" s="74"/>
      <c r="Y31" s="74"/>
      <c r="Z31" s="2"/>
      <c r="AA31" s="2"/>
      <c r="AB31" s="2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2"/>
      <c r="B32" s="2"/>
      <c r="C32" s="2"/>
      <c r="D32" s="2"/>
      <c r="E32" s="2"/>
      <c r="F32" s="2"/>
      <c r="G32" s="3"/>
      <c r="H32" s="74"/>
      <c r="I32" s="74"/>
      <c r="J32" s="2"/>
      <c r="K32" s="2"/>
      <c r="L32" s="74"/>
      <c r="M32" s="2"/>
      <c r="N32" s="2"/>
      <c r="O32" s="2"/>
      <c r="P32" s="74"/>
      <c r="Q32" s="74"/>
      <c r="R32" s="2"/>
      <c r="S32" s="2"/>
      <c r="T32" s="74"/>
      <c r="U32" s="74"/>
      <c r="V32" s="2"/>
      <c r="W32" s="2"/>
      <c r="X32" s="74"/>
      <c r="Y32" s="74"/>
      <c r="Z32" s="2"/>
      <c r="AA32" s="2"/>
      <c r="AB32" s="2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2"/>
      <c r="B33" s="2"/>
      <c r="C33" s="2"/>
      <c r="D33" s="2"/>
      <c r="E33" s="2"/>
      <c r="F33" s="2"/>
      <c r="G33" s="3"/>
      <c r="H33" s="74"/>
      <c r="I33" s="74"/>
      <c r="J33" s="2"/>
      <c r="K33" s="2"/>
      <c r="L33" s="74"/>
      <c r="M33" s="2"/>
      <c r="N33" s="2"/>
      <c r="O33" s="2"/>
      <c r="P33" s="74"/>
      <c r="Q33" s="74"/>
      <c r="R33" s="2"/>
      <c r="S33" s="2"/>
      <c r="T33" s="74"/>
      <c r="U33" s="74"/>
      <c r="V33" s="2"/>
      <c r="W33" s="2"/>
      <c r="X33" s="74"/>
      <c r="Y33" s="74"/>
      <c r="Z33" s="2"/>
      <c r="AA33" s="2"/>
      <c r="AB33" s="2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2"/>
      <c r="B34" s="2"/>
      <c r="C34" s="2"/>
      <c r="D34" s="2"/>
      <c r="E34" s="2"/>
      <c r="F34" s="2"/>
      <c r="G34" s="3"/>
      <c r="H34" s="74"/>
      <c r="I34" s="74"/>
      <c r="J34" s="2"/>
      <c r="K34" s="2"/>
      <c r="L34" s="74"/>
      <c r="M34" s="2"/>
      <c r="N34" s="2"/>
      <c r="O34" s="2"/>
      <c r="P34" s="74"/>
      <c r="Q34" s="74"/>
      <c r="R34" s="2"/>
      <c r="S34" s="2"/>
      <c r="T34" s="74"/>
      <c r="U34" s="74"/>
      <c r="V34" s="2"/>
      <c r="W34" s="2"/>
      <c r="X34" s="74"/>
      <c r="Y34" s="74"/>
      <c r="Z34" s="2"/>
      <c r="AA34" s="2"/>
      <c r="AB34" s="2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2"/>
      <c r="B35" s="2"/>
      <c r="C35" s="2"/>
      <c r="D35" s="2"/>
      <c r="E35" s="2"/>
      <c r="F35" s="2"/>
      <c r="G35" s="3"/>
      <c r="H35" s="74"/>
      <c r="I35" s="74"/>
      <c r="J35" s="2"/>
      <c r="K35" s="2"/>
      <c r="L35" s="74"/>
      <c r="M35" s="2"/>
      <c r="N35" s="2"/>
      <c r="O35" s="2"/>
      <c r="P35" s="74"/>
      <c r="Q35" s="74"/>
      <c r="R35" s="2"/>
      <c r="S35" s="2"/>
      <c r="T35" s="74"/>
      <c r="U35" s="74"/>
      <c r="V35" s="2"/>
      <c r="W35" s="2"/>
      <c r="X35" s="74"/>
      <c r="Y35" s="74"/>
      <c r="Z35" s="2"/>
      <c r="AA35" s="2"/>
      <c r="AB35" s="2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2"/>
      <c r="B36" s="2"/>
      <c r="C36" s="2"/>
      <c r="D36" s="2"/>
      <c r="E36" s="2"/>
      <c r="F36" s="2"/>
      <c r="G36" s="3"/>
      <c r="H36" s="74"/>
      <c r="I36" s="74"/>
      <c r="J36" s="2"/>
      <c r="K36" s="2"/>
      <c r="L36" s="74"/>
      <c r="M36" s="2"/>
      <c r="N36" s="2"/>
      <c r="O36" s="2"/>
      <c r="P36" s="74"/>
      <c r="Q36" s="74"/>
      <c r="R36" s="2"/>
      <c r="S36" s="2"/>
      <c r="T36" s="74"/>
      <c r="U36" s="74"/>
      <c r="V36" s="2"/>
      <c r="W36" s="2"/>
      <c r="X36" s="74"/>
      <c r="Y36" s="74"/>
      <c r="Z36" s="2"/>
      <c r="AA36" s="2"/>
      <c r="AB36" s="2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2"/>
      <c r="B37" s="2"/>
      <c r="C37" s="2"/>
      <c r="D37" s="2"/>
      <c r="E37" s="2"/>
      <c r="F37" s="2"/>
      <c r="G37" s="3"/>
      <c r="H37" s="74"/>
      <c r="I37" s="74"/>
      <c r="J37" s="2"/>
      <c r="K37" s="2"/>
      <c r="L37" s="74"/>
      <c r="M37" s="2"/>
      <c r="N37" s="2"/>
      <c r="O37" s="2"/>
      <c r="P37" s="74"/>
      <c r="Q37" s="74"/>
      <c r="R37" s="2"/>
      <c r="S37" s="2"/>
      <c r="T37" s="74"/>
      <c r="U37" s="74"/>
      <c r="V37" s="2"/>
      <c r="W37" s="2"/>
      <c r="X37" s="74"/>
      <c r="Y37" s="74"/>
      <c r="Z37" s="2"/>
      <c r="AA37" s="2"/>
      <c r="AB37" s="2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2"/>
      <c r="B38" s="2"/>
      <c r="C38" s="2"/>
      <c r="D38" s="2"/>
      <c r="E38" s="2"/>
      <c r="F38" s="2"/>
      <c r="G38" s="3"/>
      <c r="H38" s="74"/>
      <c r="I38" s="74"/>
      <c r="J38" s="2"/>
      <c r="K38" s="2"/>
      <c r="L38" s="74"/>
      <c r="M38" s="2"/>
      <c r="N38" s="2"/>
      <c r="O38" s="2"/>
      <c r="P38" s="74"/>
      <c r="Q38" s="74"/>
      <c r="R38" s="2"/>
      <c r="S38" s="2"/>
      <c r="T38" s="74"/>
      <c r="U38" s="74"/>
      <c r="V38" s="2"/>
      <c r="W38" s="2"/>
      <c r="X38" s="74"/>
      <c r="Y38" s="74"/>
      <c r="Z38" s="2"/>
      <c r="AA38" s="2"/>
      <c r="AB38" s="2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2"/>
      <c r="B39" s="2"/>
      <c r="C39" s="2"/>
      <c r="D39" s="2"/>
      <c r="E39" s="2"/>
      <c r="F39" s="2"/>
      <c r="G39" s="3"/>
      <c r="H39" s="74"/>
      <c r="I39" s="74"/>
      <c r="J39" s="2"/>
      <c r="K39" s="2"/>
      <c r="L39" s="74"/>
      <c r="M39" s="2"/>
      <c r="N39" s="2"/>
      <c r="O39" s="2"/>
      <c r="P39" s="74"/>
      <c r="Q39" s="74"/>
      <c r="R39" s="2"/>
      <c r="S39" s="2"/>
      <c r="T39" s="74"/>
      <c r="U39" s="74"/>
      <c r="V39" s="2"/>
      <c r="W39" s="2"/>
      <c r="X39" s="74"/>
      <c r="Y39" s="74"/>
      <c r="Z39" s="2"/>
      <c r="AA39" s="2"/>
      <c r="AB39" s="2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3"/>
      <c r="AG56" s="2"/>
      <c r="AH56" s="3"/>
      <c r="AI56" s="2"/>
      <c r="AJ56" s="3"/>
      <c r="AK56" s="2"/>
      <c r="AL56" s="3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3"/>
      <c r="AG57" s="2"/>
      <c r="AH57" s="3"/>
      <c r="AI57" s="2"/>
      <c r="AJ57" s="3"/>
      <c r="AK57" s="2"/>
      <c r="AL57" s="3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3"/>
      <c r="AG58" s="2"/>
      <c r="AH58" s="3"/>
      <c r="AI58" s="2"/>
      <c r="AJ58" s="3"/>
      <c r="AK58" s="2"/>
      <c r="AL58" s="3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3"/>
      <c r="AG60" s="2"/>
      <c r="AH60" s="3"/>
      <c r="AI60" s="2"/>
      <c r="AJ60" s="3"/>
      <c r="AK60" s="2"/>
      <c r="AL60" s="3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3"/>
      <c r="AG61" s="2"/>
      <c r="AH61" s="3"/>
      <c r="AI61" s="2"/>
      <c r="AJ61" s="3"/>
      <c r="AK61" s="2"/>
      <c r="AL61" s="3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3"/>
      <c r="AG62" s="2"/>
      <c r="AH62" s="3"/>
      <c r="AI62" s="2"/>
      <c r="AJ62" s="3"/>
      <c r="AK62" s="2"/>
      <c r="AL62" s="3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3"/>
      <c r="AG63" s="2"/>
      <c r="AH63" s="3"/>
      <c r="AI63" s="2"/>
      <c r="AJ63" s="3"/>
      <c r="AK63" s="2"/>
      <c r="AL63" s="3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3"/>
      <c r="AG64" s="2"/>
      <c r="AH64" s="3"/>
      <c r="AI64" s="2"/>
      <c r="AJ64" s="3"/>
      <c r="AK64" s="2"/>
      <c r="AL64" s="3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3"/>
      <c r="AG65" s="2"/>
      <c r="AH65" s="3"/>
      <c r="AI65" s="2"/>
      <c r="AJ65" s="3"/>
      <c r="AK65" s="2"/>
      <c r="AL65" s="3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3"/>
      <c r="AG66" s="2"/>
      <c r="AH66" s="3"/>
      <c r="AI66" s="2"/>
      <c r="AJ66" s="3"/>
      <c r="AK66" s="2"/>
      <c r="AL66" s="3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3"/>
      <c r="AG67" s="2"/>
      <c r="AH67" s="3"/>
      <c r="AI67" s="2"/>
      <c r="AJ67" s="3"/>
      <c r="AK67" s="2"/>
      <c r="AL67" s="3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3"/>
      <c r="AG68" s="2"/>
      <c r="AH68" s="3"/>
      <c r="AI68" s="2"/>
      <c r="AJ68" s="3"/>
      <c r="AK68" s="2"/>
      <c r="AL68" s="3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3"/>
      <c r="AG70" s="2"/>
      <c r="AH70" s="3"/>
      <c r="AI70" s="2"/>
      <c r="AJ70" s="3"/>
      <c r="AK70" s="2"/>
      <c r="AL70" s="3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3"/>
      <c r="AG71" s="2"/>
      <c r="AH71" s="3"/>
      <c r="AI71" s="2"/>
      <c r="AJ71" s="3"/>
      <c r="AK71" s="2"/>
      <c r="AL71" s="3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3"/>
      <c r="AG72" s="2"/>
      <c r="AH72" s="3"/>
      <c r="AI72" s="2"/>
      <c r="AJ72" s="3"/>
      <c r="AK72" s="2"/>
      <c r="AL72" s="3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3"/>
      <c r="AG73" s="2"/>
      <c r="AH73" s="3"/>
      <c r="AI73" s="2"/>
      <c r="AJ73" s="3"/>
      <c r="AK73" s="2"/>
      <c r="AL73" s="3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3"/>
      <c r="AG74" s="2"/>
      <c r="AH74" s="3"/>
      <c r="AI74" s="2"/>
      <c r="AJ74" s="3"/>
      <c r="AK74" s="2"/>
      <c r="AL74" s="3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3"/>
      <c r="AG76" s="2"/>
      <c r="AH76" s="3"/>
      <c r="AI76" s="2"/>
      <c r="AJ76" s="3"/>
      <c r="AK76" s="2"/>
      <c r="AL76" s="3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3"/>
      <c r="AG78" s="2"/>
      <c r="AH78" s="3"/>
      <c r="AI78" s="2"/>
      <c r="AJ78" s="3"/>
      <c r="AK78" s="2"/>
      <c r="AL78" s="3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17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HKD1M</v>
      </c>
      <c r="G3" s="79"/>
      <c r="H3" s="79"/>
      <c r="I3" s="79"/>
      <c r="J3" s="79"/>
      <c r="K3" s="79"/>
      <c r="L3" s="5"/>
      <c r="M3" s="29" t="str">
        <f>IborIndexFamily&amp;CurveTenor</f>
        <v>HkdHibor1M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2.2830397729745049E-3</v>
      </c>
      <c r="J6" s="49" t="str">
        <f>Contribution!I6</f>
        <v>HKD1MOND=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obj_0020d#0000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2.2756081322194976E-3</v>
      </c>
      <c r="J7" s="35" t="str">
        <f>Contribution!I7</f>
        <v>HKD1M1WD=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obj_001c8#0000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2.2636061715044665E-3</v>
      </c>
      <c r="J8" s="35" t="str">
        <f>Contribution!I8</f>
        <v>HKD1M2WD=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obj_001b6#0000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9" t="s">
        <v>17</v>
      </c>
      <c r="E9" s="28" t="s">
        <v>46</v>
      </c>
      <c r="F9" s="46">
        <f t="shared" si="0"/>
        <v>41922</v>
      </c>
      <c r="G9" s="46">
        <f>_xll.qlInterestRateIndexValueDate(M9,F9,Trigger)</f>
        <v>41925</v>
      </c>
      <c r="H9" s="46">
        <f>_xll.qlInterestRateIndexMaturity(M9,G9,Trigger)</f>
        <v>41956</v>
      </c>
      <c r="I9" s="47">
        <f>_xll.qlIndexFixing(M3,F9,TRUE,AllTriggers)</f>
        <v>2.2285999999994304E-3</v>
      </c>
      <c r="J9" s="37" t="str">
        <f>Contribution!I9</f>
        <v>HKD1M1MD=</v>
      </c>
      <c r="K9" s="37"/>
      <c r="L9" s="38"/>
      <c r="M9" s="108" t="str">
        <f>_xll.qlIborIndex(,"Hibor",IF(OR(D9="ON",D9="TN",D9="SN"),"1D",IF(D9="SW","1W",D9)),SettlementDays,Currency,Calendar,BDayConvention,EndOfMonth,DayCounter,YieldCurve,,Trigger)</f>
        <v>obj_001da#0000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2"/>
      <c r="G10" s="45"/>
      <c r="H10" s="45"/>
      <c r="I10" s="44"/>
      <c r="J10" s="35"/>
      <c r="K10" s="35"/>
      <c r="L10" s="38"/>
      <c r="M10" s="76" t="s">
        <v>38</v>
      </c>
      <c r="N10" s="75"/>
      <c r="O10" s="76" t="s">
        <v>33</v>
      </c>
      <c r="P10" s="76" t="s">
        <v>59</v>
      </c>
      <c r="Q10" s="76" t="s">
        <v>34</v>
      </c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26" t="s">
        <v>45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2.0999999999323751E-3</v>
      </c>
      <c r="J11" s="35" t="str">
        <f>Contribution!I11</f>
        <v>HKD1M3M=</v>
      </c>
      <c r="K11" s="35"/>
      <c r="L11" s="38"/>
      <c r="M11" s="78" t="str">
        <f>_xll.qlSwapIndex(,"Hibor",D11,SettlementDays,Currency,Calendar,FixedLegTenor,FixedLegBDC,FixedLegDayCounter,IborIndex,YieldCurve,,Trigger)</f>
        <v>obj_001b9#0000</v>
      </c>
      <c r="N11" s="38"/>
      <c r="O11" s="77" t="s">
        <v>23</v>
      </c>
      <c r="P11" s="77" t="s">
        <v>41</v>
      </c>
      <c r="Q11" s="77" t="s">
        <v>35</v>
      </c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26" t="s">
        <v>45</v>
      </c>
      <c r="F12" s="45">
        <f t="shared" si="0"/>
        <v>41922</v>
      </c>
      <c r="G12" s="45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2.1812472183958781E-3</v>
      </c>
      <c r="J12" s="35"/>
      <c r="K12" s="35"/>
      <c r="L12" s="38"/>
      <c r="M12" s="27" t="str">
        <f>_xll.qlSwapIndex(,"Hibor",D12,SettlementDays,Currency,Calendar,FixedLegTenor,FixedLegBDC,FixedLegDayCounter,IborIndex,YieldCurve,,Trigger)</f>
        <v>obj_001c0#0000</v>
      </c>
      <c r="N12" s="38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26" t="s">
        <v>45</v>
      </c>
      <c r="F13" s="45">
        <f t="shared" si="0"/>
        <v>41922</v>
      </c>
      <c r="G13" s="45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2.2577078904065669E-3</v>
      </c>
      <c r="J13" s="35"/>
      <c r="K13" s="35"/>
      <c r="L13" s="38"/>
      <c r="M13" s="27" t="str">
        <f>_xll.qlSwapIndex(,"Hibor",D13,SettlementDays,Currency,Calendar,FixedLegTenor,FixedLegBDC,FixedLegDayCounter,IborIndex,YieldCurve,,Trigger)</f>
        <v>obj_001d0#0000</v>
      </c>
      <c r="N13" s="38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26" t="s">
        <v>45</v>
      </c>
      <c r="F14" s="45">
        <f t="shared" si="0"/>
        <v>41922</v>
      </c>
      <c r="G14" s="45">
        <f>_xll.qlInterestRateIndexValueDate(M14,F14,Trigger)</f>
        <v>41925</v>
      </c>
      <c r="H14" s="45">
        <f>_xll.qlInterestRateIndexMaturity(M14,G14,Trigger)</f>
        <v>42107</v>
      </c>
      <c r="I14" s="44">
        <f>_xll.qlIndexFixing(M14,F14,TRUE,AllTriggers)</f>
        <v>2.3000000000004154E-3</v>
      </c>
      <c r="J14" s="35" t="str">
        <f>Contribution!I14</f>
        <v>HKD1M6M=</v>
      </c>
      <c r="K14" s="35"/>
      <c r="L14" s="38"/>
      <c r="M14" s="27" t="str">
        <f>_xll.qlSwapIndex(,"Hibor",D14,SettlementDays,Currency,Calendar,FixedLegTenor,FixedLegBDC,FixedLegDayCounter,IborIndex,YieldCurve,,Trigger)</f>
        <v>obj_001ec#0000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26" t="s">
        <v>45</v>
      </c>
      <c r="F15" s="45">
        <f t="shared" si="0"/>
        <v>41922</v>
      </c>
      <c r="G15" s="45">
        <f>_xll.qlInterestRateIndexValueDate(M15,F15,Trigger)</f>
        <v>41925</v>
      </c>
      <c r="H15" s="45">
        <f>_xll.qlInterestRateIndexMaturity(M15,G15,Trigger)</f>
        <v>42137</v>
      </c>
      <c r="I15" s="44">
        <f>_xll.qlIndexFixing(M15,F15,TRUE,AllTriggers)</f>
        <v>2.296820340704274E-3</v>
      </c>
      <c r="J15" s="35"/>
      <c r="K15" s="35"/>
      <c r="L15" s="38"/>
      <c r="M15" s="27" t="str">
        <f>_xll.qlSwapIndex(,"Hibor",D15,SettlementDays,Currency,Calendar,FixedLegTenor,FixedLegBDC,FixedLegDayCounter,IborIndex,YieldCurve,,Trigger)</f>
        <v>obj_001de#0000</v>
      </c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26" t="s">
        <v>45</v>
      </c>
      <c r="F16" s="45">
        <f t="shared" si="0"/>
        <v>41922</v>
      </c>
      <c r="G16" s="45">
        <f>_xll.qlInterestRateIndexValueDate(M16,F16,Trigger)</f>
        <v>41925</v>
      </c>
      <c r="H16" s="45">
        <f>_xll.qlInterestRateIndexMaturity(M16,G16,Trigger)</f>
        <v>42170</v>
      </c>
      <c r="I16" s="44">
        <f>_xll.qlIndexFixing(M16,F16,TRUE,AllTriggers)</f>
        <v>2.3171523288252022E-3</v>
      </c>
      <c r="J16" s="35"/>
      <c r="K16" s="35"/>
      <c r="L16" s="38"/>
      <c r="M16" s="27" t="str">
        <f>_xll.qlSwapIndex(,"Hibor",D16,SettlementDays,Currency,Calendar,FixedLegTenor,FixedLegBDC,FixedLegDayCounter,IborIndex,YieldCurve,,Trigger)</f>
        <v>obj_001f4#0000</v>
      </c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26" t="s">
        <v>45</v>
      </c>
      <c r="F17" s="45">
        <f t="shared" si="0"/>
        <v>41922</v>
      </c>
      <c r="G17" s="45">
        <f>_xll.qlInterestRateIndexValueDate(M17,F17,Trigger)</f>
        <v>41925</v>
      </c>
      <c r="H17" s="45">
        <f>_xll.qlInterestRateIndexMaturity(M17,G17,Trigger)</f>
        <v>42198</v>
      </c>
      <c r="I17" s="44">
        <f>_xll.qlIndexFixing(M17,F17,TRUE,AllTriggers)</f>
        <v>2.4000000008327456E-3</v>
      </c>
      <c r="J17" s="35" t="str">
        <f>Contribution!I17</f>
        <v>HKD1M9M=</v>
      </c>
      <c r="K17" s="35"/>
      <c r="L17" s="38"/>
      <c r="M17" s="27" t="str">
        <f>_xll.qlSwapIndex(,"Hibor",D17,SettlementDays,Currency,Calendar,FixedLegTenor,FixedLegBDC,FixedLegDayCounter,IborIndex,YieldCurve,,Trigger)</f>
        <v>obj_001e9#0000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26" t="s">
        <v>45</v>
      </c>
      <c r="F18" s="45">
        <f t="shared" si="0"/>
        <v>41922</v>
      </c>
      <c r="G18" s="45">
        <f>_xll.qlInterestRateIndexValueDate(M18,F18,Trigger)</f>
        <v>41925</v>
      </c>
      <c r="H18" s="45">
        <f>_xll.qlInterestRateIndexMaturity(M18,G18,Trigger)</f>
        <v>42229</v>
      </c>
      <c r="I18" s="44">
        <f>_xll.qlIndexFixing(M18,F18,TRUE,AllTriggers)</f>
        <v>2.5759522664813234E-3</v>
      </c>
      <c r="J18" s="35"/>
      <c r="K18" s="35"/>
      <c r="L18" s="38"/>
      <c r="M18" s="27" t="str">
        <f>_xll.qlSwapIndex(,"Hibor",D18,SettlementDays,Currency,Calendar,FixedLegTenor,FixedLegBDC,FixedLegDayCounter,IborIndex,YieldCurve,,Trigger)</f>
        <v>obj_001ce#0000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26" t="s">
        <v>45</v>
      </c>
      <c r="F19" s="45">
        <f t="shared" si="0"/>
        <v>41922</v>
      </c>
      <c r="G19" s="45">
        <f>_xll.qlInterestRateIndexValueDate(M19,F19,Trigger)</f>
        <v>41925</v>
      </c>
      <c r="H19" s="45">
        <f>_xll.qlInterestRateIndexMaturity(M19,G19,Trigger)</f>
        <v>42261</v>
      </c>
      <c r="I19" s="44">
        <f>_xll.qlIndexFixing(M19,F19,TRUE,AllTriggers)</f>
        <v>2.8001039661775169E-3</v>
      </c>
      <c r="J19" s="35"/>
      <c r="K19" s="35"/>
      <c r="L19" s="38"/>
      <c r="M19" s="27" t="str">
        <f>_xll.qlSwapIndex(,"Hibor",D19,SettlementDays,Currency,Calendar,FixedLegTenor,FixedLegBDC,FixedLegDayCounter,IborIndex,YieldCurve,,Trigger)</f>
        <v>obj_001f5#0000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8" t="s">
        <v>23</v>
      </c>
      <c r="E20" s="26" t="s">
        <v>45</v>
      </c>
      <c r="F20" s="45">
        <f t="shared" si="0"/>
        <v>41922</v>
      </c>
      <c r="G20" s="45">
        <f>_xll.qlInterestRateIndexValueDate(M20,F20,Trigger)</f>
        <v>41925</v>
      </c>
      <c r="H20" s="45">
        <f>_xll.qlInterestRateIndexMaturity(M20,G20,Trigger)</f>
        <v>42290</v>
      </c>
      <c r="I20" s="44">
        <f>_xll.qlIndexFixing(M20,F20,TRUE,AllTriggers)</f>
        <v>3.0000000006080709E-3</v>
      </c>
      <c r="J20" s="35" t="str">
        <f>Contribution!I20</f>
        <v>HKD1M1Y=</v>
      </c>
      <c r="K20" s="51"/>
      <c r="L20" s="38"/>
      <c r="M20" s="27" t="str">
        <f>_xll.qlSwapIndex(,"Hibor",D20,SettlementDays,Currency,Calendar,FixedLegTenor,FixedLegBDC,FixedLegDayCounter,IborIndex,YieldCurve,,Trigger)</f>
        <v>obj_00200#0000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45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7" t="e">
        <f>_xll.qlIndexFixing(M21,F21,TRUE,AllTriggers)</f>
        <v>#NUM!</v>
      </c>
      <c r="J21" s="51"/>
      <c r="K21" s="51"/>
      <c r="L21" s="116"/>
      <c r="M21" s="117" t="str">
        <f>_xll.qlSwapIndex(,"Hibor",D21,SettlementDays,Currency,Calendar,FixedLegTenor,FixedLegBDC,FixedLegDayCounter,IborIndex,YieldCurve,,Trigger)</f>
        <v>obj_001e4#0000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45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7" t="e">
        <f>_xll.qlIndexFixing(M22,F22,TRUE,AllTriggers)</f>
        <v>#NUM!</v>
      </c>
      <c r="J22" s="51" t="str">
        <f>Contribution!I22</f>
        <v>HKD1M2Y=</v>
      </c>
      <c r="K22" s="51"/>
      <c r="L22" s="116"/>
      <c r="M22" s="117" t="str">
        <f>_xll.qlSwapIndex(,"Hibor",D22,SettlementDays,Currency,Calendar,FixedLegTenor,FixedLegBDC,FixedLegDayCounter,IborIndex,YieldCurve,,Trigger)</f>
        <v>obj_001d3#0000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7" t="e">
        <f>_xll.qlIndexFixing(M23,F23,TRUE,AllTriggers)</f>
        <v>#NUM!</v>
      </c>
      <c r="J23" s="51" t="str">
        <f>Contribution!I23</f>
        <v>HKD1M3Y=</v>
      </c>
      <c r="K23" s="51"/>
      <c r="L23" s="116"/>
      <c r="M23" s="117" t="str">
        <f>_xll.qlSwapIndex(,"Hibor",D23,SettlementDays,Currency,Calendar,FixedLegTenor,FixedLegBDC,FixedLegDayCounter,IborIndex,YieldCurve,,Trigger)</f>
        <v>obj_001cb#0000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7" t="e">
        <f>_xll.qlIndexFixing(M24,F24,TRUE,AllTriggers)</f>
        <v>#NUM!</v>
      </c>
      <c r="J24" s="51" t="str">
        <f>Contribution!I24</f>
        <v>HKD1M4Y=</v>
      </c>
      <c r="K24" s="51"/>
      <c r="L24" s="116"/>
      <c r="M24" s="117" t="str">
        <f>_xll.qlSwapIndex(,"Hibor",D24,SettlementDays,Currency,Calendar,FixedLegTenor,FixedLegBDC,FixedLegDayCounter,IborIndex,YieldCurve,,Trigger)</f>
        <v>obj_001e5#0000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7" t="e">
        <f>_xll.qlIndexFixing(M25,F25,TRUE,AllTriggers)</f>
        <v>#NUM!</v>
      </c>
      <c r="J25" s="51" t="str">
        <f>Contribution!I25</f>
        <v>HKD1M5Y=</v>
      </c>
      <c r="K25" s="51"/>
      <c r="L25" s="116"/>
      <c r="M25" s="117" t="str">
        <f>_xll.qlSwapIndex(,"Hibor",D25,SettlementDays,Currency,Calendar,FixedLegTenor,FixedLegBDC,FixedLegDayCounter,IborIndex,YieldCurve,,Trigger)</f>
        <v>obj_001ca#0000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7" t="e">
        <f>_xll.qlIndexFixing(M26,F26,TRUE,AllTriggers)</f>
        <v>#NUM!</v>
      </c>
      <c r="J26" s="51" t="str">
        <f>Contribution!I26</f>
        <v>HKD1M7Y=</v>
      </c>
      <c r="K26" s="51"/>
      <c r="L26" s="116"/>
      <c r="M26" s="117" t="str">
        <f>_xll.qlSwapIndex(,"Hibor",D26,SettlementDays,Currency,Calendar,FixedLegTenor,FixedLegBDC,FixedLegDayCounter,IborIndex,YieldCurve,,Trigger)</f>
        <v>obj_001c2#0000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7" t="e">
        <f>_xll.qlIndexFixing(M27,F27,TRUE,AllTriggers)</f>
        <v>#NUM!</v>
      </c>
      <c r="J27" s="51" t="str">
        <f>Contribution!I27</f>
        <v>HKD1M10Y=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obj_001b8#0000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7" t="e">
        <f>_xll.qlIndexFixing(M28,F28,TRUE,AllTriggers)</f>
        <v>#NUM!</v>
      </c>
      <c r="J28" s="51" t="str">
        <f>Contribution!I28</f>
        <v>HKD1M12Y=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obj_001ea#0000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98" t="e">
        <f>_xll.qlIndexFixing(M29,F29,TRUE,AllTriggers)</f>
        <v>#NUM!</v>
      </c>
      <c r="J29" s="125" t="str">
        <f>Contribution!I29</f>
        <v>HKD1M15Y=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obj_001c1#0000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29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3.7797774744041672E-3</v>
      </c>
      <c r="J6" s="49" t="str">
        <f>Contribution!M6</f>
        <v>HKD3MOND=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obj_001bf#0000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3.7791912726873162E-3</v>
      </c>
      <c r="J7" s="35" t="str">
        <f>Contribution!M7</f>
        <v>HKD3M1WD=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obj_00206#0000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3.7782547489022067E-3</v>
      </c>
      <c r="J8" s="35" t="str">
        <f>Contribution!M8</f>
        <v>HKD3M2WD=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obj_001c7#0000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3.7738937349451884E-3</v>
      </c>
      <c r="J9" s="35" t="str">
        <f>Contribution!M9</f>
        <v>HKD3M1MD=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obj_001d9#0000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3.7576610664293744E-3</v>
      </c>
      <c r="J10" s="35"/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obj_001c5#0000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4"/>
      <c r="C11" s="114"/>
      <c r="D11" s="19" t="s">
        <v>19</v>
      </c>
      <c r="E11" s="28" t="s">
        <v>46</v>
      </c>
      <c r="F11" s="46">
        <f t="shared" si="0"/>
        <v>41922</v>
      </c>
      <c r="G11" s="46">
        <f>_xll.qlInterestRateIndexValueDate(M11,F11,Trigger)</f>
        <v>41925</v>
      </c>
      <c r="H11" s="46">
        <f>_xll.qlInterestRateIndexMaturity(M11,G11,Trigger)</f>
        <v>42017</v>
      </c>
      <c r="I11" s="47">
        <f>_xll.qlIndexFixing(M11,F11,TRUE,AllTriggers)</f>
        <v>3.7338910541889754E-3</v>
      </c>
      <c r="J11" s="37" t="str">
        <f>Contribution!M11</f>
        <v>HKD3M3MD=</v>
      </c>
      <c r="K11" s="37"/>
      <c r="L11" s="38"/>
      <c r="M11" s="29" t="str">
        <f>_xll.qlIborIndex(,"Hibor",IF(OR(D11="ON",D11="TN",D11="SN"),"1D",IF(D11="SW","1W",D11)),SettlementDays,Currency,Calendar,BDayConvention,EndOfMonth,DayCounter,YieldCurve,,Trigger)</f>
        <v>obj_001cc#0000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>
        <v>1</v>
      </c>
      <c r="C12" s="113" t="s">
        <v>90</v>
      </c>
      <c r="D12" s="18" t="s">
        <v>20</v>
      </c>
      <c r="E12" s="26" t="s">
        <v>73</v>
      </c>
      <c r="F12" s="45">
        <f>_xll.qlInterestRateIndexFixingDate(IborIndex,G12,Trigger)</f>
        <v>41957</v>
      </c>
      <c r="G12" s="120">
        <f>_xll.qlCalendarAdvance(Calendar,_xll.qlCalendarAdvance(Calendar,EvaluationDate,"2D","following",FALSE,Trigger),B12&amp;"M","mf",TRUE)</f>
        <v>41957</v>
      </c>
      <c r="H12" s="45">
        <f>_xll.qlInterestRateIndexMaturity(IborIndex,G12,Trigger)</f>
        <v>42051</v>
      </c>
      <c r="I12" s="44">
        <f>_xll.qlIndexFixing(IborIndex,F12,TRUE,AllTriggers)</f>
        <v>3.6777256195038481E-3</v>
      </c>
      <c r="J12" s="35" t="str">
        <f>Contribution!M12</f>
        <v>HKD3M1X4F=</v>
      </c>
      <c r="K12" s="35"/>
      <c r="L12" s="38"/>
      <c r="M12" s="75"/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>
        <v>2</v>
      </c>
      <c r="C13" s="113" t="s">
        <v>90</v>
      </c>
      <c r="D13" s="18" t="s">
        <v>21</v>
      </c>
      <c r="E13" s="26" t="s">
        <v>73</v>
      </c>
      <c r="F13" s="45">
        <f>_xll.qlInterestRateIndexFixingDate(IborIndex,G13,Trigger)</f>
        <v>41988</v>
      </c>
      <c r="G13" s="120">
        <f>_xll.qlCalendarAdvance(Calendar,_xll.qlCalendarAdvance(Calendar,EvaluationDate,"2D","following",FALSE,Trigger),B13&amp;"M","mf",TRUE)</f>
        <v>41988</v>
      </c>
      <c r="H13" s="45">
        <f>_xll.qlInterestRateIndexMaturity(IborIndex,G13,Trigger)</f>
        <v>42079</v>
      </c>
      <c r="I13" s="44">
        <f>_xll.qlIndexFixing(IborIndex,F13,TRUE,AllTriggers)</f>
        <v>3.6441346827550559E-3</v>
      </c>
      <c r="J13" s="35"/>
      <c r="K13" s="35"/>
      <c r="L13" s="38"/>
      <c r="M13" s="75"/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3">
        <v>3</v>
      </c>
      <c r="C14" s="113" t="s">
        <v>90</v>
      </c>
      <c r="D14" s="18" t="s">
        <v>14</v>
      </c>
      <c r="E14" s="26" t="s">
        <v>73</v>
      </c>
      <c r="F14" s="45">
        <f>_xll.qlInterestRateIndexFixingDate(IborIndex,G14,Trigger)</f>
        <v>42018</v>
      </c>
      <c r="G14" s="120">
        <f>_xll.qlCalendarAdvance(Calendar,_xll.qlCalendarAdvance(Calendar,EvaluationDate,"2D","following",FALSE,Trigger),B14&amp;"M","mf",TRUE)</f>
        <v>42018</v>
      </c>
      <c r="H14" s="45">
        <f>_xll.qlInterestRateIndexMaturity(IborIndex,G14,Trigger)</f>
        <v>42108</v>
      </c>
      <c r="I14" s="44">
        <f>_xll.qlIndexFixing(IborIndex,F14,TRUE,AllTriggers)</f>
        <v>3.6675083327172781E-3</v>
      </c>
      <c r="J14" s="35" t="str">
        <f>Contribution!M14</f>
        <v>HKD3M3X6F=</v>
      </c>
      <c r="K14" s="35"/>
      <c r="L14" s="38"/>
      <c r="M14" s="75"/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3">
        <v>4</v>
      </c>
      <c r="C15" s="113" t="s">
        <v>90</v>
      </c>
      <c r="D15" s="18" t="s">
        <v>74</v>
      </c>
      <c r="E15" s="26" t="s">
        <v>73</v>
      </c>
      <c r="F15" s="45">
        <f>_xll.qlInterestRateIndexFixingDate(IborIndex,G15,Trigger)</f>
        <v>42051</v>
      </c>
      <c r="G15" s="120">
        <f>_xll.qlCalendarAdvance(Calendar,_xll.qlCalendarAdvance(Calendar,EvaluationDate,"2D","following",FALSE,Trigger),B15&amp;"M","mf",TRUE)</f>
        <v>42051</v>
      </c>
      <c r="H15" s="45">
        <f>_xll.qlInterestRateIndexMaturity(IborIndex,G15,Trigger)</f>
        <v>42142</v>
      </c>
      <c r="I15" s="44">
        <f>_xll.qlIndexFixing(IborIndex,F15,TRUE,AllTriggers)</f>
        <v>3.8042374645420583E-3</v>
      </c>
      <c r="J15" s="35"/>
      <c r="K15" s="35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5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42079</v>
      </c>
      <c r="G16" s="120">
        <f>_xll.qlCalendarAdvance(Calendar,_xll.qlCalendarAdvance(Calendar,EvaluationDate,"2D","following",FALSE,Trigger),B16&amp;"M","mf",TRUE)</f>
        <v>42079</v>
      </c>
      <c r="H16" s="45">
        <f>_xll.qlInterestRateIndexMaturity(IborIndex,G16,Trigger)</f>
        <v>42171</v>
      </c>
      <c r="I16" s="44">
        <f>_xll.qlIndexFixing(IborIndex,F16,TRUE,AllTriggers)</f>
        <v>4.0158913574080673E-3</v>
      </c>
      <c r="J16" s="35"/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6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42108</v>
      </c>
      <c r="G17" s="120">
        <f>_xll.qlCalendarAdvance(Calendar,_xll.qlCalendarAdvance(Calendar,EvaluationDate,"2D","following",FALSE,Trigger),B17&amp;"M","mf",TRUE)</f>
        <v>42108</v>
      </c>
      <c r="H17" s="45">
        <f>_xll.qlInterestRateIndexMaturity(IborIndex,G17,Trigger)</f>
        <v>42199</v>
      </c>
      <c r="I17" s="44">
        <f>_xll.qlIndexFixing(IborIndex,F17,TRUE,AllTriggers)</f>
        <v>4.3125056029903082E-3</v>
      </c>
      <c r="J17" s="35" t="str">
        <f>Contribution!M17</f>
        <v>HKD3M6X9F=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7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42138</v>
      </c>
      <c r="G18" s="120">
        <f>_xll.qlCalendarAdvance(Calendar,_xll.qlCalendarAdvance(Calendar,EvaluationDate,"2D","following",FALSE,Trigger),B18&amp;"M","mf",TRUE)</f>
        <v>42138</v>
      </c>
      <c r="H18" s="45">
        <f>_xll.qlInterestRateIndexMaturity(IborIndex,G18,Trigger)</f>
        <v>42230</v>
      </c>
      <c r="I18" s="44">
        <f>_xll.qlIndexFixing(IborIndex,F18,TRUE,AllTriggers)</f>
        <v>4.7293800170592403E-3</v>
      </c>
      <c r="J18" s="35"/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8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42170</v>
      </c>
      <c r="G19" s="120">
        <f>_xll.qlCalendarAdvance(Calendar,_xll.qlCalendarAdvance(Calendar,EvaluationDate,"2D","following",FALSE,Trigger),B19&amp;"M","mf",TRUE)</f>
        <v>42170</v>
      </c>
      <c r="H19" s="45">
        <f>_xll.qlInterestRateIndexMaturity(IborIndex,G19,Trigger)</f>
        <v>42262</v>
      </c>
      <c r="I19" s="44">
        <f>_xll.qlIndexFixing(IborIndex,F19,TRUE,AllTriggers)</f>
        <v>5.2866211324644335E-3</v>
      </c>
      <c r="J19" s="35"/>
      <c r="K19" s="35"/>
      <c r="L19" s="38"/>
      <c r="M19" s="76" t="s">
        <v>38</v>
      </c>
      <c r="N19" s="75"/>
      <c r="O19" s="76" t="s">
        <v>33</v>
      </c>
      <c r="P19" s="76" t="s">
        <v>59</v>
      </c>
      <c r="Q19" s="76" t="s">
        <v>34</v>
      </c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5"/>
      <c r="C20" s="115"/>
      <c r="D20" s="102" t="s">
        <v>23</v>
      </c>
      <c r="E20" s="99" t="s">
        <v>45</v>
      </c>
      <c r="F20" s="100">
        <f t="shared" si="0"/>
        <v>41922</v>
      </c>
      <c r="G20" s="100">
        <f>_xll.qlInterestRateIndexValueDate(M20,F20,Trigger)</f>
        <v>41925</v>
      </c>
      <c r="H20" s="100">
        <f>_xll.qlInterestRateIndexMaturity(M20,G20,Trigger)</f>
        <v>42290</v>
      </c>
      <c r="I20" s="48">
        <f>_xll.qlIndexFixing(M20,F20,TRUE,AllTriggers)</f>
        <v>4.3999999999993853E-3</v>
      </c>
      <c r="J20" s="49" t="str">
        <f>Contribution!M20</f>
        <v>HKD3M1Y=</v>
      </c>
      <c r="K20" s="49"/>
      <c r="L20" s="116"/>
      <c r="M20" s="117" t="str">
        <f>_xll.qlSwapIndex(,"Hibor",D20,SettlementDays,Currency,Calendar,FixedLegTenor,FixedLegBDC,FixedLegDayCounter,IborIndex,YieldCurve,,Trigger)</f>
        <v>obj_001ba#0000</v>
      </c>
      <c r="N20" s="75"/>
      <c r="O20" s="77" t="s">
        <v>19</v>
      </c>
      <c r="P20" s="77" t="s">
        <v>41</v>
      </c>
      <c r="Q20" s="77" t="s">
        <v>35</v>
      </c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/>
      <c r="C21" s="118"/>
      <c r="D21" s="103" t="s">
        <v>48</v>
      </c>
      <c r="E21" s="119" t="s">
        <v>45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6">
        <f>_xll.qlIndexFixing(M21,F21,TRUE,AllTriggers)</f>
        <v>6.1000000003395656E-3</v>
      </c>
      <c r="J21" s="51" t="str">
        <f>Contribution!M21</f>
        <v>HKD3M18M=</v>
      </c>
      <c r="K21" s="51"/>
      <c r="L21" s="116"/>
      <c r="M21" s="117" t="str">
        <f>_xll.qlSwapIndex(,"Hibor",D21,SettlementDays,Currency,Calendar,FixedLegTenor,FixedLegBDC,FixedLegDayCounter,IborIndex,YieldCurve,,Trigger)</f>
        <v>obj_001b7#0000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8"/>
      <c r="C22" s="118"/>
      <c r="D22" s="103" t="s">
        <v>24</v>
      </c>
      <c r="E22" s="119" t="s">
        <v>45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6">
        <f>_xll.qlIndexFixing(M22,F22,TRUE,AllTriggers)</f>
        <v>8.0000000000381884E-3</v>
      </c>
      <c r="J22" s="51" t="str">
        <f>Contribution!M22</f>
        <v>HKD3M2Y=</v>
      </c>
      <c r="K22" s="51"/>
      <c r="L22" s="116"/>
      <c r="M22" s="117" t="str">
        <f>_xll.qlSwapIndex(,"Hibor",D22,SettlementDays,Currency,Calendar,FixedLegTenor,FixedLegBDC,FixedLegDayCounter,IborIndex,YieldCurve,,Trigger)</f>
        <v>obj_00203#0000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1.210000000021233E-2</v>
      </c>
      <c r="J23" s="51" t="str">
        <f>Contribution!M23</f>
        <v>HKD3M3Y=</v>
      </c>
      <c r="K23" s="51"/>
      <c r="L23" s="116"/>
      <c r="M23" s="117" t="str">
        <f>_xll.qlSwapIndex(,"Hibor",D23,SettlementDays,Currency,Calendar,FixedLegTenor,FixedLegBDC,FixedLegDayCounter,IborIndex,YieldCurve,,Trigger)</f>
        <v>obj_001d5#0000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1.510000000000933E-2</v>
      </c>
      <c r="J24" s="51" t="str">
        <f>Contribution!M24</f>
        <v>HKD3M4Y=</v>
      </c>
      <c r="K24" s="51"/>
      <c r="L24" s="116"/>
      <c r="M24" s="117" t="str">
        <f>_xll.qlSwapIndex(,"Hibor",D24,SettlementDays,Currency,Calendar,FixedLegTenor,FixedLegBDC,FixedLegDayCounter,IborIndex,YieldCurve,,Trigger)</f>
        <v>obj_00205#0000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1.7199999999996208E-2</v>
      </c>
      <c r="J25" s="51" t="str">
        <f>Contribution!M25</f>
        <v>HKD3M5Y=</v>
      </c>
      <c r="K25" s="51"/>
      <c r="L25" s="116"/>
      <c r="M25" s="117" t="str">
        <f>_xll.qlSwapIndex(,"Hibor",D25,SettlementDays,Currency,Calendar,FixedLegTenor,FixedLegBDC,FixedLegDayCounter,IborIndex,YieldCurve,,Trigger)</f>
        <v>obj_001bd#0000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2.0200000000020962E-2</v>
      </c>
      <c r="J26" s="51" t="str">
        <f>Contribution!M26</f>
        <v>HKD3M7Y=</v>
      </c>
      <c r="K26" s="51"/>
      <c r="L26" s="116"/>
      <c r="M26" s="117" t="str">
        <f>_xll.qlSwapIndex(,"Hibor",D26,SettlementDays,Currency,Calendar,FixedLegTenor,FixedLegBDC,FixedLegDayCounter,IborIndex,YieldCurve,,Trigger)</f>
        <v>obj_001e3#0000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2.2899999999986854E-2</v>
      </c>
      <c r="J27" s="51" t="str">
        <f>Contribution!M27</f>
        <v>HKD3M10Y=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obj_001ee#0000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2.3999999999913077E-2</v>
      </c>
      <c r="J28" s="51" t="str">
        <f>Contribution!M28</f>
        <v>HKD3M12Y=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obj_001be#0000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2.4999999999954694E-2</v>
      </c>
      <c r="J29" s="125" t="str">
        <f>Contribution!M29</f>
        <v>HKD3M15Y=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obj_001cf#0000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14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HKD6M</v>
      </c>
      <c r="G3" s="79"/>
      <c r="H3" s="79"/>
      <c r="I3" s="79"/>
      <c r="J3" s="79"/>
      <c r="K3" s="79"/>
      <c r="L3" s="5"/>
      <c r="M3" s="29" t="str">
        <f>IborIndexFamily&amp;CurveTenor</f>
        <v>HkdHibor6M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41922</v>
      </c>
      <c r="G6" s="42">
        <f>_xll.qlInterestRateIndexValueDate(M6,F6,Trigger)</f>
        <v>41922</v>
      </c>
      <c r="H6" s="42">
        <f>_xll.qlInterestRateIndexMaturity(M6,G6,Trigger)</f>
        <v>41925</v>
      </c>
      <c r="I6" s="48">
        <f>_xll.qlIndexFixing(M6,F6,TRUE,AllTriggers)</f>
        <v>7.0964985490051822E-3</v>
      </c>
      <c r="J6" s="49" t="str">
        <f>Contribution!Q6</f>
        <v>HKD6MOND=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obj_001c3#0000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7.0898881986907504E-3</v>
      </c>
      <c r="J7" s="35" t="str">
        <f>Contribution!Q7</f>
        <v>HKD6M1WD=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obj_001f3#0000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7.0792446756212657E-3</v>
      </c>
      <c r="J8" s="35" t="str">
        <f>Contribution!Q8</f>
        <v>HKD6M2WD=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obj_001f1#0000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7.0317613880543917E-3</v>
      </c>
      <c r="J9" s="35" t="str">
        <f>Contribution!Q9</f>
        <v>HKD6M1MD=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obj_001f2#0000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6.8591491597368307E-3</v>
      </c>
      <c r="J10" s="35" t="str">
        <f>Contribution!Q10</f>
        <v>HKD6M2MD=</v>
      </c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obj_001f6#0000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3"/>
      <c r="C11" s="113"/>
      <c r="D11" s="18" t="s">
        <v>19</v>
      </c>
      <c r="E11" s="26" t="s">
        <v>46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6.6086918489751748E-3</v>
      </c>
      <c r="J11" s="35" t="str">
        <f>Contribution!Q11</f>
        <v>HKD6M3MD=</v>
      </c>
      <c r="K11" s="35"/>
      <c r="L11" s="38"/>
      <c r="M11" s="27" t="str">
        <f>_xll.qlIborIndex(,"Hibor",IF(OR(D11="ON",D11="TN",D11="SN"),"1D",IF(D11="SW","1W",D11)),SettlementDays,Currency,Calendar,BDayConvention,EndOfMonth,DayCounter,YieldCurve,,Trigger)</f>
        <v>obj_001c6#0000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/>
      <c r="C12" s="113"/>
      <c r="D12" s="18" t="s">
        <v>20</v>
      </c>
      <c r="E12" s="26" t="s">
        <v>46</v>
      </c>
      <c r="F12" s="45">
        <f t="shared" si="0"/>
        <v>41922</v>
      </c>
      <c r="G12" s="120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6.2419651191679085E-3</v>
      </c>
      <c r="J12" s="35" t="str">
        <f>Contribution!Q12</f>
        <v>HKD6M4MD=</v>
      </c>
      <c r="K12" s="35"/>
      <c r="L12" s="38"/>
      <c r="M12" s="27" t="str">
        <f>_xll.qlIborIndex(,"Hibor",IF(OR(D12="ON",D12="TN",D12="SN"),"1D",IF(D12="SW","1W",D12)),SettlementDays,Currency,Calendar,BDayConvention,EndOfMonth,DayCounter,YieldCurve,,Trigger)</f>
        <v>obj_001d8#0000</v>
      </c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/>
      <c r="C13" s="113"/>
      <c r="D13" s="18" t="s">
        <v>21</v>
      </c>
      <c r="E13" s="26" t="s">
        <v>46</v>
      </c>
      <c r="F13" s="45">
        <f t="shared" si="0"/>
        <v>41922</v>
      </c>
      <c r="G13" s="120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5.8227219437130377E-3</v>
      </c>
      <c r="J13" s="35" t="str">
        <f>Contribution!Q13</f>
        <v>HKD6M5MD=</v>
      </c>
      <c r="K13" s="35"/>
      <c r="L13" s="38"/>
      <c r="M13" s="27" t="str">
        <f>_xll.qlIborIndex(,"Hibor",IF(OR(D13="ON",D13="TN",D13="SN"),"1D",IF(D13="SW","1W",D13)),SettlementDays,Currency,Calendar,BDayConvention,EndOfMonth,DayCounter,YieldCurve,,Trigger)</f>
        <v>obj_001e0#0000</v>
      </c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4"/>
      <c r="C14" s="114"/>
      <c r="D14" s="19" t="s">
        <v>14</v>
      </c>
      <c r="E14" s="28" t="s">
        <v>46</v>
      </c>
      <c r="F14" s="46">
        <f t="shared" si="0"/>
        <v>41922</v>
      </c>
      <c r="G14" s="123">
        <f>_xll.qlInterestRateIndexValueDate(M14,F14,Trigger)</f>
        <v>41925</v>
      </c>
      <c r="H14" s="46">
        <f>_xll.qlInterestRateIndexMaturity(M14,G14,Trigger)</f>
        <v>42107</v>
      </c>
      <c r="I14" s="47">
        <f>_xll.qlIndexFixing(M14,F14,TRUE,AllTriggers)</f>
        <v>5.2613551078341154E-3</v>
      </c>
      <c r="J14" s="37" t="str">
        <f>Contribution!Q14</f>
        <v>HKD6M6MD=</v>
      </c>
      <c r="K14" s="37"/>
      <c r="L14" s="38"/>
      <c r="M14" s="29" t="str">
        <f>_xll.qlIborIndex(,"Hibor",IF(OR(D14="ON",D14="TN",D14="SN"),"1D",IF(D14="SW","1W",D14)),SettlementDays,Currency,Calendar,BDayConvention,EndOfMonth,DayCounter,YieldCurve,,Trigger)</f>
        <v>obj_00207#0000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2">
        <v>1</v>
      </c>
      <c r="C15" s="112" t="s">
        <v>90</v>
      </c>
      <c r="D15" s="17" t="s">
        <v>74</v>
      </c>
      <c r="E15" s="25" t="s">
        <v>73</v>
      </c>
      <c r="F15" s="42">
        <f>_xll.qlInterestRateIndexFixingDate(IborIndex,G15,Trigger)</f>
        <v>41957</v>
      </c>
      <c r="G15" s="100">
        <f>_xll.qlCalendarAdvance(Calendar,_xll.qlCalendarAdvance(Calendar,EvaluationDate,"2D","following",FALSE,Trigger),B15&amp;"M","mf",TRUE)</f>
        <v>41957</v>
      </c>
      <c r="H15" s="42">
        <f>_xll.qlInterestRateIndexMaturity(IborIndex,G15,Trigger)</f>
        <v>42138</v>
      </c>
      <c r="I15" s="43">
        <f>_xll.qlIndexFixing(IborIndex,F15,TRUE,AllTriggers)</f>
        <v>4.5649460409127917E-3</v>
      </c>
      <c r="J15" s="36" t="str">
        <f>Contribution!Q15</f>
        <v>HKD6M1X7F=</v>
      </c>
      <c r="K15" s="36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2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41988</v>
      </c>
      <c r="G16" s="120">
        <f>_xll.qlCalendarAdvance(Calendar,_xll.qlCalendarAdvance(Calendar,EvaluationDate,"2D","following",FALSE,Trigger),B16&amp;"M","mf",TRUE)</f>
        <v>41988</v>
      </c>
      <c r="H16" s="45">
        <f>_xll.qlInterestRateIndexMaturity(IborIndex,G16,Trigger)</f>
        <v>42170</v>
      </c>
      <c r="I16" s="44">
        <f>_xll.qlIndexFixing(IborIndex,F16,TRUE,AllTriggers)</f>
        <v>4.7223775558982934E-3</v>
      </c>
      <c r="J16" s="35" t="str">
        <f>Contribution!Q16</f>
        <v>HKD6M2X8F=</v>
      </c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3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42018</v>
      </c>
      <c r="G17" s="120">
        <f>_xll.qlCalendarAdvance(Calendar,_xll.qlCalendarAdvance(Calendar,EvaluationDate,"2D","following",FALSE,Trigger),B17&amp;"M","mf",TRUE)</f>
        <v>42018</v>
      </c>
      <c r="H17" s="45">
        <f>_xll.qlInterestRateIndexMaturity(IborIndex,G17,Trigger)</f>
        <v>42199</v>
      </c>
      <c r="I17" s="44">
        <f>_xll.qlIndexFixing(IborIndex,F17,TRUE,AllTriggers)</f>
        <v>4.8023117582233375E-3</v>
      </c>
      <c r="J17" s="35" t="str">
        <f>Contribution!Q17</f>
        <v>HKD6M3X9F=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4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42051</v>
      </c>
      <c r="G18" s="120">
        <f>_xll.qlCalendarAdvance(Calendar,_xll.qlCalendarAdvance(Calendar,EvaluationDate,"2D","following",FALSE,Trigger),B18&amp;"M","mf",TRUE)</f>
        <v>42051</v>
      </c>
      <c r="H18" s="45">
        <f>_xll.qlInterestRateIndexMaturity(IborIndex,G18,Trigger)</f>
        <v>42233</v>
      </c>
      <c r="I18" s="44">
        <f>_xll.qlIndexFixing(IborIndex,F18,TRUE,AllTriggers)</f>
        <v>5.1590937478836457E-3</v>
      </c>
      <c r="J18" s="35" t="str">
        <f>Contribution!Q18</f>
        <v>HKD6M4X10F=</v>
      </c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5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42079</v>
      </c>
      <c r="G19" s="120">
        <f>_xll.qlCalendarAdvance(Calendar,_xll.qlCalendarAdvance(Calendar,EvaluationDate,"2D","following",FALSE,Trigger),B19&amp;"M","mf",TRUE)</f>
        <v>42079</v>
      </c>
      <c r="H19" s="45">
        <f>_xll.qlInterestRateIndexMaturity(IborIndex,G19,Trigger)</f>
        <v>42263</v>
      </c>
      <c r="I19" s="44">
        <f>_xll.qlIndexFixing(IborIndex,F19,TRUE,AllTriggers)</f>
        <v>5.3468946428479602E-3</v>
      </c>
      <c r="J19" s="35" t="str">
        <f>Contribution!Q19</f>
        <v>HKD6M5X11F=</v>
      </c>
      <c r="K19" s="35"/>
      <c r="L19" s="38"/>
      <c r="M19" s="75"/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8">
        <v>6</v>
      </c>
      <c r="C20" s="113" t="s">
        <v>90</v>
      </c>
      <c r="D20" s="103" t="s">
        <v>91</v>
      </c>
      <c r="E20" s="26" t="s">
        <v>73</v>
      </c>
      <c r="F20" s="120">
        <f>_xll.qlInterestRateIndexFixingDate(IborIndex,G20,Trigger)</f>
        <v>42108</v>
      </c>
      <c r="G20" s="120">
        <f>_xll.qlCalendarAdvance(Calendar,_xll.qlCalendarAdvance(Calendar,EvaluationDate,"2D","following",FALSE,Trigger),B20&amp;"M","mf",TRUE)</f>
        <v>42108</v>
      </c>
      <c r="H20" s="120">
        <f>_xll.qlInterestRateIndexMaturity(IborIndex,G20,Trigger)</f>
        <v>42291</v>
      </c>
      <c r="I20" s="96">
        <f>_xll.qlIndexFixing(IborIndex,F20,TRUE,AllTriggers)</f>
        <v>5.7878768605019067E-3</v>
      </c>
      <c r="J20" s="51" t="str">
        <f>Contribution!Q20</f>
        <v>HKD6M6X12F=</v>
      </c>
      <c r="K20" s="51"/>
      <c r="L20" s="116"/>
      <c r="M20" s="75"/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>
        <v>12</v>
      </c>
      <c r="C21" s="113" t="s">
        <v>90</v>
      </c>
      <c r="D21" s="103" t="s">
        <v>48</v>
      </c>
      <c r="E21" s="26" t="s">
        <v>73</v>
      </c>
      <c r="F21" s="120">
        <f>_xll.qlInterestRateIndexFixingDate(IborIndex,G21,Trigger)</f>
        <v>42291</v>
      </c>
      <c r="G21" s="120">
        <f>_xll.qlCalendarAdvance(Calendar,_xll.qlCalendarAdvance(Calendar,EvaluationDate,"2D","following",FALSE,Trigger),B21&amp;"M","mf",TRUE)</f>
        <v>42291</v>
      </c>
      <c r="H21" s="120">
        <f>_xll.qlInterestRateIndexMaturity(IborIndex,G21,Trigger)</f>
        <v>42474</v>
      </c>
      <c r="I21" s="96">
        <f>_xll.qlIndexFixing(IborIndex,F21,TRUE,AllTriggers)</f>
        <v>1.0483362123812661E-2</v>
      </c>
      <c r="J21" s="51" t="str">
        <f>Contribution!Q21</f>
        <v>HKD6M12X18F=</v>
      </c>
      <c r="K21" s="51"/>
      <c r="L21" s="116"/>
      <c r="M21" s="75"/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21">
        <v>18</v>
      </c>
      <c r="C22" s="114" t="s">
        <v>90</v>
      </c>
      <c r="D22" s="104" t="s">
        <v>92</v>
      </c>
      <c r="E22" s="28" t="s">
        <v>73</v>
      </c>
      <c r="F22" s="123">
        <f>_xll.qlInterestRateIndexFixingDate(IborIndex,G22,Trigger)</f>
        <v>42474</v>
      </c>
      <c r="G22" s="123">
        <f>_xll.qlCalendarAdvance(Calendar,_xll.qlCalendarAdvance(Calendar,EvaluationDate,"2D","following",FALSE,Trigger),B22&amp;"M","mf",TRUE)</f>
        <v>42474</v>
      </c>
      <c r="H22" s="123">
        <f>_xll.qlInterestRateIndexMaturity(IborIndex,G22,Trigger)</f>
        <v>42657</v>
      </c>
      <c r="I22" s="124">
        <f>_xll.qlIndexFixing(IborIndex,F22,TRUE,AllTriggers)</f>
        <v>1.4423504808033366E-2</v>
      </c>
      <c r="J22" s="125" t="str">
        <f>Contribution!Q22</f>
        <v>HKD6M18X24F=</v>
      </c>
      <c r="K22" s="125"/>
      <c r="L22" s="116"/>
      <c r="M22" s="76" t="s">
        <v>38</v>
      </c>
      <c r="N22" s="75"/>
      <c r="O22" s="76" t="s">
        <v>33</v>
      </c>
      <c r="P22" s="76" t="s">
        <v>59</v>
      </c>
      <c r="Q22" s="76" t="s">
        <v>34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1.0903771507520796E-2</v>
      </c>
      <c r="J23" s="51" t="str">
        <f>Contribution!Q23</f>
        <v>HKD6M3Y=</v>
      </c>
      <c r="K23" s="51"/>
      <c r="L23" s="116"/>
      <c r="M23" s="117" t="str">
        <f>_xll.qlSwapIndex(,"Hibor",D23,SettlementDays,Currency,Calendar,FixedLegTenor,FixedLegBDC,FixedLegDayCounter,IborIndex,YieldCurve,,Trigger)</f>
        <v>obj_001d4#0000</v>
      </c>
      <c r="N23" s="75"/>
      <c r="O23" s="77" t="s">
        <v>14</v>
      </c>
      <c r="P23" s="77" t="s">
        <v>41</v>
      </c>
      <c r="Q23" s="77" t="s">
        <v>35</v>
      </c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1.1881804967792146E-2</v>
      </c>
      <c r="J24" s="51" t="str">
        <f>Contribution!Q24</f>
        <v>HKD6M4Y=</v>
      </c>
      <c r="K24" s="51"/>
      <c r="L24" s="116"/>
      <c r="M24" s="117" t="str">
        <f>_xll.qlSwapIndex(,"Hibor",D24,SettlementDays,Currency,Calendar,FixedLegTenor,FixedLegBDC,FixedLegDayCounter,IborIndex,YieldCurve,,Trigger)</f>
        <v>obj_001bc#0000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1.2463194559864344E-2</v>
      </c>
      <c r="J25" s="51" t="str">
        <f>Contribution!Q25</f>
        <v>HKD6M5Y=</v>
      </c>
      <c r="K25" s="51"/>
      <c r="L25" s="116"/>
      <c r="M25" s="117" t="str">
        <f>_xll.qlSwapIndex(,"Hibor",D25,SettlementDays,Currency,Calendar,FixedLegTenor,FixedLegBDC,FixedLegDayCounter,IborIndex,YieldCurve,,Trigger)</f>
        <v>obj_001d2#0000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1.3129819394805039E-2</v>
      </c>
      <c r="J26" s="51" t="str">
        <f>Contribution!Q26</f>
        <v>HKD6M7Y=</v>
      </c>
      <c r="K26" s="51"/>
      <c r="L26" s="116"/>
      <c r="M26" s="117" t="str">
        <f>_xll.qlSwapIndex(,"Hibor",D26,SettlementDays,Currency,Calendar,FixedLegTenor,FixedLegBDC,FixedLegDayCounter,IborIndex,YieldCurve,,Trigger)</f>
        <v>obj_001f7#0000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1.3630165342429961E-2</v>
      </c>
      <c r="J27" s="51" t="str">
        <f>Contribution!Q27</f>
        <v>HKD6M10Y=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obj_001dc#0000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1.3823884223126134E-2</v>
      </c>
      <c r="J28" s="51" t="str">
        <f>Contribution!Q28</f>
        <v>HKD6M12Y=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obj_001fa#0000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1.401819388848642E-2</v>
      </c>
      <c r="J29" s="125" t="str">
        <f>Contribution!Q29</f>
        <v>HKD6M15Y=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obj_001ff#0000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15</v>
      </c>
      <c r="G2" s="79"/>
      <c r="H2" s="79"/>
      <c r="I2" s="79"/>
      <c r="J2" s="79"/>
      <c r="K2" s="79"/>
      <c r="L2" s="79"/>
      <c r="M2" s="76" t="s">
        <v>50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HKDON</v>
      </c>
      <c r="G3" s="79"/>
      <c r="H3" s="79"/>
      <c r="I3" s="79"/>
      <c r="J3" s="79"/>
      <c r="K3" s="79"/>
      <c r="L3" s="5"/>
      <c r="M3" s="29" t="str">
        <f>_xll.qlOvernightIndex(,"Honix",0,Currency,Calendar,"act/365 (fixed)",YieldCurve,,Trigger)</f>
        <v>obj_001cd#0000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93</v>
      </c>
      <c r="N5" s="75"/>
      <c r="O5" s="76" t="s">
        <v>33</v>
      </c>
      <c r="P5" s="76" t="s">
        <v>59</v>
      </c>
      <c r="Q5" s="76" t="s">
        <v>34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99" t="s">
        <v>40</v>
      </c>
      <c r="F6" s="42">
        <f t="shared" ref="F6:F29" si="0">EvaluationDate</f>
        <v>41922</v>
      </c>
      <c r="G6" s="42">
        <f>_xll.qlInterestRateIndexValueDate(M6,F6,Trigger)</f>
        <v>41925</v>
      </c>
      <c r="H6" s="42">
        <f>_xll.qlInterestRateIndexMaturity(M6,G6,Trigger)</f>
        <v>41926</v>
      </c>
      <c r="I6" s="48">
        <f>_xll.qlIndexFixing(M6,F6,TRUE,AllTriggers)</f>
        <v>6.0293532117783311E-4</v>
      </c>
      <c r="J6" s="49"/>
      <c r="K6" s="50"/>
      <c r="L6" s="38"/>
      <c r="M6" s="117" t="str">
        <f>_xll.qlSwapIndex(,"Honix",IF(D6="ON","1D",D6),SettlementDays,Currency,Calendar,FixedLegTenor,"Following",FixedLegDayCounter,OvernightIndex,YieldCurve,,Trigger)</f>
        <v>obj_0020a#0000</v>
      </c>
      <c r="N6" s="75"/>
      <c r="O6" s="77" t="s">
        <v>23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119" t="s">
        <v>40</v>
      </c>
      <c r="F7" s="45">
        <f t="shared" si="0"/>
        <v>41922</v>
      </c>
      <c r="G7" s="45">
        <f>_xll.qlInterestRateIndexValueDate(M7,F7,Trigger)</f>
        <v>41925</v>
      </c>
      <c r="H7" s="45">
        <f>_xll.qlInterestRateIndexMaturity(M7,G7,Trigger)</f>
        <v>41932</v>
      </c>
      <c r="I7" s="44">
        <f>_xll.qlIndexFixing(M7,F7,TRUE,AllTriggers)</f>
        <v>6.0269366341146678E-4</v>
      </c>
      <c r="J7" s="35"/>
      <c r="K7" s="35"/>
      <c r="L7" s="38"/>
      <c r="M7" s="117" t="str">
        <f>_xll.qlSwapIndex(,"Honix",IF(D7="ON","1D",D7),SettlementDays,Currency,Calendar,FixedLegTenor,"Following",FixedLegDayCounter,OvernightIndex,YieldCurve,,Trigger)</f>
        <v>obj_0020b#0000</v>
      </c>
      <c r="N7" s="75"/>
      <c r="O7" s="79"/>
      <c r="P7" s="75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119" t="s">
        <v>40</v>
      </c>
      <c r="F8" s="45">
        <f t="shared" si="0"/>
        <v>41922</v>
      </c>
      <c r="G8" s="45">
        <f>_xll.qlInterestRateIndexValueDate(M8,F8,Trigger)</f>
        <v>41925</v>
      </c>
      <c r="H8" s="45">
        <f>_xll.qlInterestRateIndexMaturity(M8,G8,Trigger)</f>
        <v>41939</v>
      </c>
      <c r="I8" s="44">
        <f>_xll.qlIndexFixing(M8,F8,TRUE,AllTriggers)</f>
        <v>6.0219345826823412E-4</v>
      </c>
      <c r="J8" s="35"/>
      <c r="K8" s="35"/>
      <c r="L8" s="38"/>
      <c r="M8" s="117" t="str">
        <f>_xll.qlSwapIndex(,"Honix",IF(D8="ON","1D",D8),SettlementDays,Currency,Calendar,FixedLegTenor,"Following",FixedLegDayCounter,OvernightIndex,YieldCurve,,Trigger)</f>
        <v>obj_001e7#0000</v>
      </c>
      <c r="N8" s="75"/>
      <c r="O8" s="79"/>
      <c r="P8" s="75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 t="s">
        <v>17</v>
      </c>
      <c r="E9" s="119" t="s">
        <v>40</v>
      </c>
      <c r="F9" s="45">
        <f t="shared" si="0"/>
        <v>41922</v>
      </c>
      <c r="G9" s="45">
        <f>_xll.qlInterestRateIndexValueDate(M9,F9,Trigger)</f>
        <v>41925</v>
      </c>
      <c r="H9" s="45">
        <f>_xll.qlInterestRateIndexMaturity(M9,G9,Trigger)</f>
        <v>41956</v>
      </c>
      <c r="I9" s="44">
        <f>_xll.qlIndexFixing(M9,F9,TRUE,AllTriggers)</f>
        <v>6.0000000445263081E-4</v>
      </c>
      <c r="J9" s="35" t="str">
        <f>Contribution!U9</f>
        <v>HKDOIS1MD=</v>
      </c>
      <c r="K9" s="35"/>
      <c r="L9" s="38"/>
      <c r="M9" s="117" t="str">
        <f>_xll.qlSwapIndex(,"Honix",IF(D9="ON","1D",D9),SettlementDays,Currency,Calendar,FixedLegTenor,FixedLegBDC,FixedLegDayCounter,OvernightIndex,YieldCurve,,Trigger)</f>
        <v>obj_00209#0000</v>
      </c>
      <c r="N9" s="75"/>
      <c r="O9" s="79"/>
      <c r="P9" s="75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 t="s">
        <v>18</v>
      </c>
      <c r="E10" s="119" t="s">
        <v>40</v>
      </c>
      <c r="F10" s="45">
        <f t="shared" si="0"/>
        <v>41922</v>
      </c>
      <c r="G10" s="45">
        <f>_xll.qlInterestRateIndexValueDate(M10,F10,Trigger)</f>
        <v>41925</v>
      </c>
      <c r="H10" s="45">
        <f>_xll.qlInterestRateIndexMaturity(M10,G10,Trigger)</f>
        <v>41988</v>
      </c>
      <c r="I10" s="44">
        <f>_xll.qlIndexFixing(M10,F10,TRUE,AllTriggers)</f>
        <v>5.9999999896931519E-4</v>
      </c>
      <c r="J10" s="35" t="str">
        <f>Contribution!U10</f>
        <v>HKDOIS2MD=</v>
      </c>
      <c r="K10" s="35"/>
      <c r="L10" s="38"/>
      <c r="M10" s="117" t="str">
        <f>_xll.qlSwapIndex(,"Honix",IF(D10="ON","1D",D10),SettlementDays,Currency,Calendar,FixedLegTenor,FixedLegBDC,FixedLegDayCounter,OvernightIndex,YieldCurve,,Trigger)</f>
        <v>obj_001fb#0000</v>
      </c>
      <c r="N10" s="75"/>
      <c r="O10" s="79"/>
      <c r="P10" s="75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119" t="s">
        <v>40</v>
      </c>
      <c r="F11" s="45">
        <f t="shared" si="0"/>
        <v>41922</v>
      </c>
      <c r="G11" s="45">
        <f>_xll.qlInterestRateIndexValueDate(M11,F11,Trigger)</f>
        <v>41925</v>
      </c>
      <c r="H11" s="45">
        <f>_xll.qlInterestRateIndexMaturity(M11,G11,Trigger)</f>
        <v>42017</v>
      </c>
      <c r="I11" s="44">
        <f>_xll.qlIndexFixing(M11,F11,TRUE,AllTriggers)</f>
        <v>7.0000000015819604E-4</v>
      </c>
      <c r="J11" s="35" t="str">
        <f>Contribution!U11</f>
        <v>HKDOIS3MD=</v>
      </c>
      <c r="K11" s="35"/>
      <c r="L11" s="38"/>
      <c r="M11" s="117" t="str">
        <f>_xll.qlSwapIndex(,"Honix",IF(D11="ON","1D",D11),SettlementDays,Currency,Calendar,FixedLegTenor,FixedLegBDC,FixedLegDayCounter,OvernightIndex,YieldCurve,,Trigger)</f>
        <v>obj_001fc#0000</v>
      </c>
      <c r="N11" s="75"/>
      <c r="O11" s="79"/>
      <c r="P11" s="75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119" t="s">
        <v>40</v>
      </c>
      <c r="F12" s="45">
        <f t="shared" si="0"/>
        <v>41922</v>
      </c>
      <c r="G12" s="120">
        <f>_xll.qlInterestRateIndexValueDate(M12,F12,Trigger)</f>
        <v>41925</v>
      </c>
      <c r="H12" s="45">
        <f>_xll.qlInterestRateIndexMaturity(M12,G12,Trigger)</f>
        <v>42048</v>
      </c>
      <c r="I12" s="44">
        <f>_xll.qlIndexFixing(M12,F12,TRUE,AllTriggers)</f>
        <v>9.9999999996365713E-4</v>
      </c>
      <c r="J12" s="35" t="str">
        <f>Contribution!U12</f>
        <v>HKDOIS4MD=</v>
      </c>
      <c r="K12" s="35"/>
      <c r="L12" s="38"/>
      <c r="M12" s="117" t="str">
        <f>_xll.qlSwapIndex(,"Honix",IF(D12="ON","1D",D12),SettlementDays,Currency,Calendar,FixedLegTenor,FixedLegBDC,FixedLegDayCounter,OvernightIndex,YieldCurve,,Trigger)</f>
        <v>obj_00208#0000</v>
      </c>
      <c r="N12" s="75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119" t="s">
        <v>40</v>
      </c>
      <c r="F13" s="45">
        <f t="shared" si="0"/>
        <v>41922</v>
      </c>
      <c r="G13" s="120">
        <f>_xll.qlInterestRateIndexValueDate(M13,F13,Trigger)</f>
        <v>41925</v>
      </c>
      <c r="H13" s="45">
        <f>_xll.qlInterestRateIndexMaturity(M13,G13,Trigger)</f>
        <v>42076</v>
      </c>
      <c r="I13" s="44">
        <f>_xll.qlIndexFixing(M13,F13,TRUE,AllTriggers)</f>
        <v>1.1000000000058274E-3</v>
      </c>
      <c r="J13" s="35" t="str">
        <f>Contribution!U13</f>
        <v>HKDOIS5MD=</v>
      </c>
      <c r="K13" s="35"/>
      <c r="L13" s="38"/>
      <c r="M13" s="117" t="str">
        <f>_xll.qlSwapIndex(,"Honix",IF(D13="ON","1D",D13),SettlementDays,Currency,Calendar,FixedLegTenor,FixedLegBDC,FixedLegDayCounter,OvernightIndex,YieldCurve,,Trigger)</f>
        <v>obj_00204#0000</v>
      </c>
      <c r="N13" s="75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119" t="s">
        <v>40</v>
      </c>
      <c r="F14" s="45">
        <f t="shared" si="0"/>
        <v>41922</v>
      </c>
      <c r="G14" s="120">
        <f>_xll.qlInterestRateIndexValueDate(M14,F14,Trigger)</f>
        <v>41925</v>
      </c>
      <c r="H14" s="45">
        <f>_xll.qlInterestRateIndexMaturity(M14,G14,Trigger)</f>
        <v>42107</v>
      </c>
      <c r="I14" s="44">
        <f>_xll.qlIndexFixing(M14,F14,TRUE,AllTriggers)</f>
        <v>1.1999999999998065E-3</v>
      </c>
      <c r="J14" s="35" t="str">
        <f>Contribution!U14</f>
        <v>HKDOIS6MD=</v>
      </c>
      <c r="K14" s="35"/>
      <c r="L14" s="38"/>
      <c r="M14" s="117" t="str">
        <f>_xll.qlSwapIndex(,"Honix",IF(D14="ON","1D",D14),SettlementDays,Currency,Calendar,FixedLegTenor,FixedLegBDC,FixedLegDayCounter,OvernightIndex,YieldCurve,,Trigger)</f>
        <v>obj_001f9#0000</v>
      </c>
      <c r="N14" s="75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119" t="s">
        <v>40</v>
      </c>
      <c r="F15" s="45">
        <f t="shared" si="0"/>
        <v>41922</v>
      </c>
      <c r="G15" s="120">
        <f>_xll.qlInterestRateIndexValueDate(M15,F15,Trigger)</f>
        <v>41925</v>
      </c>
      <c r="H15" s="45">
        <f>_xll.qlInterestRateIndexMaturity(M15,G15,Trigger)</f>
        <v>42137</v>
      </c>
      <c r="I15" s="44">
        <f>_xll.qlIndexFixing(M15,F15,TRUE,AllTriggers)</f>
        <v>1.246618001132613E-3</v>
      </c>
      <c r="J15" s="35"/>
      <c r="K15" s="35"/>
      <c r="L15" s="38"/>
      <c r="M15" s="117" t="str">
        <f>_xll.qlSwapIndex(,"Honix",IF(D15="ON","1D",D15),SettlementDays,Currency,Calendar,FixedLegTenor,FixedLegBDC,FixedLegDayCounter,OvernightIndex,YieldCurve,,Trigger)</f>
        <v>obj_001f0#0000</v>
      </c>
      <c r="N15" s="75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119" t="s">
        <v>40</v>
      </c>
      <c r="F16" s="45">
        <f t="shared" si="0"/>
        <v>41922</v>
      </c>
      <c r="G16" s="120">
        <f>_xll.qlInterestRateIndexValueDate(M16,F16,Trigger)</f>
        <v>41925</v>
      </c>
      <c r="H16" s="45">
        <f>_xll.qlInterestRateIndexMaturity(M16,G16,Trigger)</f>
        <v>42170</v>
      </c>
      <c r="I16" s="44">
        <f>_xll.qlIndexFixing(M16,F16,TRUE,AllTriggers)</f>
        <v>1.2699694896373662E-3</v>
      </c>
      <c r="J16" s="35"/>
      <c r="K16" s="35"/>
      <c r="L16" s="38"/>
      <c r="M16" s="117" t="str">
        <f>_xll.qlSwapIndex(,"Honix",IF(D16="ON","1D",D16),SettlementDays,Currency,Calendar,FixedLegTenor,FixedLegBDC,FixedLegDayCounter,OvernightIndex,YieldCurve,,Trigger)</f>
        <v>obj_0020c#0000</v>
      </c>
      <c r="N16" s="75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119" t="s">
        <v>40</v>
      </c>
      <c r="F17" s="45">
        <f t="shared" si="0"/>
        <v>41922</v>
      </c>
      <c r="G17" s="120">
        <f>_xll.qlInterestRateIndexValueDate(M17,F17,Trigger)</f>
        <v>41925</v>
      </c>
      <c r="H17" s="45">
        <f>_xll.qlInterestRateIndexMaturity(M17,G17,Trigger)</f>
        <v>42198</v>
      </c>
      <c r="I17" s="44">
        <f>_xll.qlIndexFixing(M17,F17,TRUE,AllTriggers)</f>
        <v>1.3000000000005993E-3</v>
      </c>
      <c r="J17" s="35" t="str">
        <f>Contribution!U17</f>
        <v>HKDOIS9MD=</v>
      </c>
      <c r="K17" s="35"/>
      <c r="L17" s="38"/>
      <c r="M17" s="117" t="str">
        <f>_xll.qlSwapIndex(,"Honix",IF(D17="ON","1D",D17),SettlementDays,Currency,Calendar,FixedLegTenor,FixedLegBDC,FixedLegDayCounter,OvernightIndex,YieldCurve,,Trigger)</f>
        <v>obj_001ef#0000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119" t="s">
        <v>40</v>
      </c>
      <c r="F18" s="45">
        <f t="shared" si="0"/>
        <v>41922</v>
      </c>
      <c r="G18" s="120">
        <f>_xll.qlInterestRateIndexValueDate(M18,F18,Trigger)</f>
        <v>41925</v>
      </c>
      <c r="H18" s="45">
        <f>_xll.qlInterestRateIndexMaturity(M18,G18,Trigger)</f>
        <v>42229</v>
      </c>
      <c r="I18" s="44">
        <f>_xll.qlIndexFixing(M18,F18,TRUE,AllTriggers)</f>
        <v>1.3590560416313182E-3</v>
      </c>
      <c r="J18" s="35"/>
      <c r="K18" s="35"/>
      <c r="L18" s="38"/>
      <c r="M18" s="117" t="str">
        <f>_xll.qlSwapIndex(,"Honix",IF(D18="ON","1D",D18),SettlementDays,Currency,Calendar,FixedLegTenor,FixedLegBDC,FixedLegDayCounter,OvernightIndex,YieldCurve,,Trigger)</f>
        <v>obj_001e2#0000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119" t="s">
        <v>40</v>
      </c>
      <c r="F19" s="45">
        <f t="shared" si="0"/>
        <v>41922</v>
      </c>
      <c r="G19" s="120">
        <f>_xll.qlInterestRateIndexValueDate(M19,F19,Trigger)</f>
        <v>41925</v>
      </c>
      <c r="H19" s="45">
        <f>_xll.qlInterestRateIndexMaturity(M19,G19,Trigger)</f>
        <v>42261</v>
      </c>
      <c r="I19" s="44">
        <f>_xll.qlIndexFixing(M19,F19,TRUE,AllTriggers)</f>
        <v>1.4336569135474811E-3</v>
      </c>
      <c r="J19" s="35"/>
      <c r="K19" s="35"/>
      <c r="L19" s="38"/>
      <c r="M19" s="117" t="str">
        <f>_xll.qlSwapIndex(,"Honix",IF(D19="ON","1D",D19),SettlementDays,Currency,Calendar,FixedLegTenor,FixedLegBDC,FixedLegDayCounter,OvernightIndex,YieldCurve,,Trigger)</f>
        <v>obj_001d7#0000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 t="s">
        <v>23</v>
      </c>
      <c r="E20" s="119" t="s">
        <v>40</v>
      </c>
      <c r="F20" s="120">
        <f t="shared" si="0"/>
        <v>41922</v>
      </c>
      <c r="G20" s="120">
        <f>_xll.qlInterestRateIndexValueDate(M20,F20,Trigger)</f>
        <v>41925</v>
      </c>
      <c r="H20" s="120">
        <f>_xll.qlInterestRateIndexMaturity(M20,G20,Trigger)</f>
        <v>42290</v>
      </c>
      <c r="I20" s="96">
        <f>_xll.qlIndexFixing(M20,F20,TRUE,AllTriggers)</f>
        <v>1.4999999999997808E-3</v>
      </c>
      <c r="J20" s="51" t="str">
        <f>Contribution!U20</f>
        <v>HKDOIS1YD=</v>
      </c>
      <c r="K20" s="51"/>
      <c r="L20" s="116"/>
      <c r="M20" s="117" t="str">
        <f>_xll.qlSwapIndex(,"Honix",IF(D20="ON","1D",D20),SettlementDays,Currency,Calendar,FixedLegTenor,FixedLegBDC,FixedLegDayCounter,OvernightIndex,YieldCurve,,Trigger)</f>
        <v>obj_001d1#0000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40</v>
      </c>
      <c r="F21" s="120">
        <f t="shared" si="0"/>
        <v>41922</v>
      </c>
      <c r="G21" s="120">
        <f>_xll.qlInterestRateIndexValueDate(M21,F21,Trigger)</f>
        <v>41925</v>
      </c>
      <c r="H21" s="120">
        <f>_xll.qlInterestRateIndexMaturity(M21,G21,Trigger)</f>
        <v>42473</v>
      </c>
      <c r="I21" s="97" t="e">
        <f>_xll.qlIndexFixing(M21,F21,TRUE,AllTriggers)</f>
        <v>#NUM!</v>
      </c>
      <c r="J21" s="51" t="str">
        <f>Contribution!U21</f>
        <v>HKDOIS18MD=</v>
      </c>
      <c r="K21" s="51"/>
      <c r="L21" s="116"/>
      <c r="M21" s="117" t="str">
        <f>_xll.qlSwapIndex(,"Honix",IF(D21="ON","1D",D21),SettlementDays,Currency,Calendar,FixedLegTenor,FixedLegBDC,FixedLegDayCounter,OvernightIndex,YieldCurve,,Trigger)</f>
        <v>obj_001df#0000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40</v>
      </c>
      <c r="F22" s="120">
        <f t="shared" si="0"/>
        <v>41922</v>
      </c>
      <c r="G22" s="120">
        <f>_xll.qlInterestRateIndexValueDate(M22,F22,Trigger)</f>
        <v>41925</v>
      </c>
      <c r="H22" s="120">
        <f>_xll.qlInterestRateIndexMaturity(M22,G22,Trigger)</f>
        <v>42656</v>
      </c>
      <c r="I22" s="97" t="e">
        <f>_xll.qlIndexFixing(M22,F22,TRUE,AllTriggers)</f>
        <v>#NUM!</v>
      </c>
      <c r="J22" s="51" t="str">
        <f>Contribution!U22</f>
        <v>HKDOIS2YD=</v>
      </c>
      <c r="K22" s="51"/>
      <c r="L22" s="116"/>
      <c r="M22" s="117" t="str">
        <f>_xll.qlSwapIndex(,"Honix",IF(D22="ON","1D",D22),SettlementDays,Currency,Calendar,FixedLegTenor,FixedLegBDC,FixedLegDayCounter,OvernightIndex,YieldCurve,,Trigger)</f>
        <v>obj_001f8#0000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40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7" t="e">
        <f>_xll.qlIndexFixing(M23,F23,TRUE,AllTriggers)</f>
        <v>#NUM!</v>
      </c>
      <c r="J23" s="51" t="str">
        <f>Contribution!U23</f>
        <v>HKDOIS3YD=</v>
      </c>
      <c r="K23" s="51"/>
      <c r="L23" s="116"/>
      <c r="M23" s="117" t="str">
        <f>_xll.qlSwapIndex(,"Honix",IF(D23="ON","1D",D23),SettlementDays,Currency,Calendar,FixedLegTenor,FixedLegBDC,FixedLegDayCounter,OvernightIndex,YieldCurve,,Trigger)</f>
        <v>obj_00201#0000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40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7" t="e">
        <f>_xll.qlIndexFixing(M24,F24,TRUE,AllTriggers)</f>
        <v>#NUM!</v>
      </c>
      <c r="J24" s="51" t="str">
        <f>Contribution!U24</f>
        <v>HKDOIS4YD=</v>
      </c>
      <c r="K24" s="51"/>
      <c r="L24" s="116"/>
      <c r="M24" s="117" t="str">
        <f>_xll.qlSwapIndex(,"Honix",IF(D24="ON","1D",D24),SettlementDays,Currency,Calendar,FixedLegTenor,FixedLegBDC,FixedLegDayCounter,OvernightIndex,YieldCurve,,Trigger)</f>
        <v>obj_001d6#0000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40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7" t="e">
        <f>_xll.qlIndexFixing(M25,F25,TRUE,AllTriggers)</f>
        <v>#NUM!</v>
      </c>
      <c r="J25" s="51" t="str">
        <f>Contribution!U25</f>
        <v>HKDOIS5YD=</v>
      </c>
      <c r="K25" s="51"/>
      <c r="L25" s="116"/>
      <c r="M25" s="117" t="str">
        <f>_xll.qlSwapIndex(,"Honix",IF(D25="ON","1D",D25),SettlementDays,Currency,Calendar,FixedLegTenor,FixedLegBDC,FixedLegDayCounter,OvernightIndex,YieldCurve,,Trigger)</f>
        <v>obj_001e8#0000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40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7" t="e">
        <f>_xll.qlIndexFixing(M26,F26,TRUE,AllTriggers)</f>
        <v>#NUM!</v>
      </c>
      <c r="J26" s="51" t="str">
        <f>Contribution!U26</f>
        <v>HKDOIS7YD=</v>
      </c>
      <c r="K26" s="51"/>
      <c r="L26" s="116"/>
      <c r="M26" s="117" t="str">
        <f>_xll.qlSwapIndex(,"Honix",IF(D26="ON","1D",D26),SettlementDays,Currency,Calendar,FixedLegTenor,FixedLegBDC,FixedLegDayCounter,OvernightIndex,YieldCurve,,Trigger)</f>
        <v>obj_001db#0000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40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7" t="e">
        <f>_xll.qlIndexFixing(M27,F27,TRUE,AllTriggers)</f>
        <v>#NUM!</v>
      </c>
      <c r="J27" s="51" t="str">
        <f>Contribution!U27</f>
        <v>HKDOIS10YD=</v>
      </c>
      <c r="K27" s="51"/>
      <c r="L27" s="116"/>
      <c r="M27" s="117" t="str">
        <f>_xll.qlSwapIndex(,"Honix",IF(D27="ON","1D",D27),SettlementDays,Currency,Calendar,FixedLegTenor,FixedLegBDC,FixedLegDayCounter,OvernightIndex,YieldCurve,,Trigger)</f>
        <v>obj_001fe#0000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40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7" t="e">
        <f>_xll.qlIndexFixing(M28,F28,TRUE,AllTriggers)</f>
        <v>#NUM!</v>
      </c>
      <c r="J28" s="51" t="str">
        <f>Contribution!U28</f>
        <v>HKDOIS12YD=</v>
      </c>
      <c r="K28" s="51"/>
      <c r="L28" s="116"/>
      <c r="M28" s="117" t="str">
        <f>_xll.qlSwapIndex(,"Honix",IF(D28="ON","1D",D28),SettlementDays,Currency,Calendar,FixedLegTenor,FixedLegBDC,FixedLegDayCounter,OvernightIndex,YieldCurve,,Trigger)</f>
        <v>obj_001ed#0000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40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98" t="e">
        <f>_xll.qlIndexFixing(M29,F29,TRUE,AllTriggers)</f>
        <v>#NUM!</v>
      </c>
      <c r="J29" s="125" t="str">
        <f>Contribution!U29</f>
        <v>HKDOIS15YD=</v>
      </c>
      <c r="K29" s="125"/>
      <c r="L29" s="116"/>
      <c r="M29" s="126" t="str">
        <f>_xll.qlSwapIndex(,"Honix",IF(D29="ON","1D",D29),SettlementDays,Currency,Calendar,FixedLegTenor,FixedLegBDC,FixedLegDayCounter,OvernightIndex,YieldCurve,,Trigger)</f>
        <v>obj_001dd#0000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131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131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131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131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131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131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131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131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131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6">
      <formula1>"Following,Modified Following,Preceding,Modified Preceding,Unadjusted,Half-Month Modified Following"</formula1>
    </dataValidation>
    <dataValidation type="list" allowBlank="1" showInputMessage="1" showErrorMessage="1" sqref="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77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9"/>
      <c r="N5" s="79"/>
      <c r="O5" s="79"/>
      <c r="P5" s="79"/>
      <c r="Q5" s="79"/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/>
      <c r="E6" s="25"/>
      <c r="F6" s="42"/>
      <c r="G6" s="42"/>
      <c r="H6" s="42"/>
      <c r="I6" s="48"/>
      <c r="J6" s="49"/>
      <c r="K6" s="50"/>
      <c r="L6" s="38"/>
      <c r="M6" s="79"/>
      <c r="N6" s="79"/>
      <c r="O6" s="79"/>
      <c r="P6" s="79"/>
      <c r="Q6" s="79"/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/>
      <c r="E7" s="26"/>
      <c r="F7" s="45"/>
      <c r="G7" s="45"/>
      <c r="H7" s="45"/>
      <c r="I7" s="44"/>
      <c r="J7" s="35"/>
      <c r="K7" s="35"/>
      <c r="L7" s="38"/>
      <c r="M7" s="79"/>
      <c r="N7" s="79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/>
      <c r="E8" s="26"/>
      <c r="F8" s="45"/>
      <c r="G8" s="45"/>
      <c r="H8" s="45"/>
      <c r="I8" s="44"/>
      <c r="J8" s="35"/>
      <c r="K8" s="35"/>
      <c r="L8" s="38"/>
      <c r="M8" s="79"/>
      <c r="N8" s="79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/>
      <c r="E9" s="26"/>
      <c r="F9" s="45"/>
      <c r="G9" s="45"/>
      <c r="H9" s="45"/>
      <c r="I9" s="44"/>
      <c r="J9" s="35"/>
      <c r="K9" s="35"/>
      <c r="L9" s="38"/>
      <c r="M9" s="79"/>
      <c r="N9" s="79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5"/>
      <c r="G10" s="45"/>
      <c r="H10" s="45"/>
      <c r="I10" s="44"/>
      <c r="J10" s="35"/>
      <c r="K10" s="35"/>
      <c r="L10" s="38"/>
      <c r="M10" s="79"/>
      <c r="N10" s="79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/>
      <c r="E11" s="26"/>
      <c r="F11" s="45"/>
      <c r="G11" s="45"/>
      <c r="H11" s="45"/>
      <c r="I11" s="44"/>
      <c r="J11" s="35"/>
      <c r="K11" s="35"/>
      <c r="L11" s="38"/>
      <c r="M11" s="79"/>
      <c r="N11" s="79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/>
      <c r="E12" s="26"/>
      <c r="F12" s="45"/>
      <c r="G12" s="120"/>
      <c r="H12" s="45"/>
      <c r="I12" s="44"/>
      <c r="J12" s="35"/>
      <c r="K12" s="35"/>
      <c r="L12" s="38"/>
      <c r="M12" s="79"/>
      <c r="N12" s="79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/>
      <c r="E13" s="26"/>
      <c r="F13" s="45"/>
      <c r="G13" s="120"/>
      <c r="H13" s="45"/>
      <c r="I13" s="44"/>
      <c r="J13" s="35"/>
      <c r="K13" s="35"/>
      <c r="L13" s="38"/>
      <c r="M13" s="79"/>
      <c r="N13" s="79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/>
      <c r="E14" s="26"/>
      <c r="F14" s="45"/>
      <c r="G14" s="120"/>
      <c r="H14" s="45"/>
      <c r="I14" s="44"/>
      <c r="J14" s="35"/>
      <c r="K14" s="35"/>
      <c r="L14" s="38"/>
      <c r="M14" s="79"/>
      <c r="N14" s="79"/>
      <c r="O14" s="79"/>
      <c r="P14" s="79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/>
      <c r="E15" s="26"/>
      <c r="F15" s="45"/>
      <c r="G15" s="120"/>
      <c r="H15" s="45"/>
      <c r="I15" s="44"/>
      <c r="J15" s="35"/>
      <c r="K15" s="35"/>
      <c r="L15" s="38"/>
      <c r="M15" s="79"/>
      <c r="N15" s="79"/>
      <c r="O15" s="79"/>
      <c r="P15" s="79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/>
      <c r="E16" s="26"/>
      <c r="F16" s="45"/>
      <c r="G16" s="120"/>
      <c r="H16" s="45"/>
      <c r="I16" s="44"/>
      <c r="J16" s="35"/>
      <c r="K16" s="35"/>
      <c r="L16" s="38"/>
      <c r="M16" s="79"/>
      <c r="N16" s="79"/>
      <c r="O16" s="79"/>
      <c r="P16" s="79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/>
      <c r="E17" s="26"/>
      <c r="F17" s="45"/>
      <c r="G17" s="120"/>
      <c r="H17" s="45"/>
      <c r="I17" s="44"/>
      <c r="J17" s="35"/>
      <c r="K17" s="35"/>
      <c r="L17" s="38"/>
      <c r="M17" s="79"/>
      <c r="N17" s="79"/>
      <c r="O17" s="79"/>
      <c r="P17" s="79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/>
      <c r="E18" s="26"/>
      <c r="F18" s="45"/>
      <c r="G18" s="120"/>
      <c r="H18" s="45"/>
      <c r="I18" s="44"/>
      <c r="J18" s="35"/>
      <c r="K18" s="35"/>
      <c r="L18" s="38"/>
      <c r="M18" s="79"/>
      <c r="N18" s="79"/>
      <c r="O18" s="79"/>
      <c r="P18" s="79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/>
      <c r="E19" s="26"/>
      <c r="F19" s="45"/>
      <c r="G19" s="120"/>
      <c r="H19" s="45"/>
      <c r="I19" s="44"/>
      <c r="J19" s="35"/>
      <c r="K19" s="35"/>
      <c r="L19" s="38"/>
      <c r="M19" s="79"/>
      <c r="N19" s="79"/>
      <c r="O19" s="79"/>
      <c r="P19" s="79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/>
      <c r="E20" s="26"/>
      <c r="F20" s="120"/>
      <c r="G20" s="120"/>
      <c r="H20" s="120"/>
      <c r="I20" s="96"/>
      <c r="J20" s="51"/>
      <c r="K20" s="51"/>
      <c r="L20" s="116"/>
      <c r="M20" s="79"/>
      <c r="N20" s="79"/>
      <c r="O20" s="79"/>
      <c r="P20" s="79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4"/>
      <c r="E21" s="28"/>
      <c r="F21" s="123"/>
      <c r="G21" s="123"/>
      <c r="H21" s="123"/>
      <c r="I21" s="124"/>
      <c r="J21" s="125"/>
      <c r="K21" s="125"/>
      <c r="L21" s="116"/>
      <c r="M21" s="76" t="s">
        <v>38</v>
      </c>
      <c r="N21" s="75"/>
      <c r="O21" s="76" t="s">
        <v>33</v>
      </c>
      <c r="P21" s="76" t="s">
        <v>59</v>
      </c>
      <c r="Q21" s="76" t="s">
        <v>34</v>
      </c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2" t="s">
        <v>24</v>
      </c>
      <c r="E22" s="99" t="s">
        <v>45</v>
      </c>
      <c r="F22" s="100">
        <f t="shared" ref="F22:F29" si="0">EvaluationDate</f>
        <v>41922</v>
      </c>
      <c r="G22" s="100">
        <f>_xll.qlInterestRateIndexValueDate(M22,F22,Trigger)</f>
        <v>41925</v>
      </c>
      <c r="H22" s="100">
        <f>_xll.qlInterestRateIndexMaturity(M22,G22,Trigger)</f>
        <v>42656</v>
      </c>
      <c r="I22" s="48">
        <f>_xll.qlIndexFixing(M22,F22,TRUE,AllTriggers)</f>
        <v>8.0000000000381884E-3</v>
      </c>
      <c r="J22" s="49" t="str">
        <f>Contribution!Y22</f>
        <v>HKDSTD2Y=</v>
      </c>
      <c r="K22" s="49"/>
      <c r="L22" s="116"/>
      <c r="M22" s="117" t="str">
        <f>_xll.qlSwapIndex(,"Hibor",D22,SettlementDays,Currency,Calendar,FixedLegTenor,FixedLegBDC,FixedLegDayCounter,IborIndex,YieldCurve,,Trigger)</f>
        <v>obj_001bb#0000</v>
      </c>
      <c r="N22" s="75"/>
      <c r="O22" s="77" t="s">
        <v>19</v>
      </c>
      <c r="P22" s="77" t="s">
        <v>41</v>
      </c>
      <c r="Q22" s="77" t="s">
        <v>35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41922</v>
      </c>
      <c r="G23" s="120">
        <f>_xll.qlInterestRateIndexValueDate(M23,F23,Trigger)</f>
        <v>41925</v>
      </c>
      <c r="H23" s="120">
        <f>_xll.qlInterestRateIndexMaturity(M23,G23,Trigger)</f>
        <v>43021</v>
      </c>
      <c r="I23" s="96">
        <f>_xll.qlIndexFixing(M23,F23,TRUE,AllTriggers)</f>
        <v>1.210000000021233E-2</v>
      </c>
      <c r="J23" s="51" t="str">
        <f>Contribution!Y23</f>
        <v>HKDSTD3Y=</v>
      </c>
      <c r="K23" s="51"/>
      <c r="L23" s="116"/>
      <c r="M23" s="117" t="str">
        <f>_xll.qlSwapIndex(,"Hibor",D23,SettlementDays,Currency,Calendar,FixedLegTenor,FixedLegBDC,FixedLegDayCounter,IborIndex,YieldCurve,,Trigger)</f>
        <v>obj_00202#0000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41922</v>
      </c>
      <c r="G24" s="120">
        <f>_xll.qlInterestRateIndexValueDate(M24,F24,Trigger)</f>
        <v>41925</v>
      </c>
      <c r="H24" s="120">
        <f>_xll.qlInterestRateIndexMaturity(M24,G24,Trigger)</f>
        <v>43388</v>
      </c>
      <c r="I24" s="96">
        <f>_xll.qlIndexFixing(M24,F24,TRUE,AllTriggers)</f>
        <v>1.510000000000933E-2</v>
      </c>
      <c r="J24" s="51" t="str">
        <f>Contribution!Y24</f>
        <v>HKDSTD4Y=</v>
      </c>
      <c r="K24" s="51"/>
      <c r="L24" s="116"/>
      <c r="M24" s="117" t="str">
        <f>_xll.qlSwapIndex(,"Hibor",D24,SettlementDays,Currency,Calendar,FixedLegTenor,FixedLegBDC,FixedLegDayCounter,IborIndex,YieldCurve,,Trigger)</f>
        <v>obj_001eb#0000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41922</v>
      </c>
      <c r="G25" s="120">
        <f>_xll.qlInterestRateIndexValueDate(M25,F25,Trigger)</f>
        <v>41925</v>
      </c>
      <c r="H25" s="120">
        <f>_xll.qlInterestRateIndexMaturity(M25,G25,Trigger)</f>
        <v>43752</v>
      </c>
      <c r="I25" s="96">
        <f>_xll.qlIndexFixing(M25,F25,TRUE,AllTriggers)</f>
        <v>1.7199999999996208E-2</v>
      </c>
      <c r="J25" s="51" t="str">
        <f>Contribution!Y25</f>
        <v>HKDSTD5Y=</v>
      </c>
      <c r="K25" s="51"/>
      <c r="L25" s="116"/>
      <c r="M25" s="117" t="str">
        <f>_xll.qlSwapIndex(,"Hibor",D25,SettlementDays,Currency,Calendar,FixedLegTenor,FixedLegBDC,FixedLegDayCounter,IborIndex,YieldCurve,,Trigger)</f>
        <v>obj_001c9#0000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41922</v>
      </c>
      <c r="G26" s="120">
        <f>_xll.qlInterestRateIndexValueDate(M26,F26,Trigger)</f>
        <v>41925</v>
      </c>
      <c r="H26" s="120">
        <f>_xll.qlInterestRateIndexMaturity(M26,G26,Trigger)</f>
        <v>44482</v>
      </c>
      <c r="I26" s="96">
        <f>_xll.qlIndexFixing(M26,F26,TRUE,AllTriggers)</f>
        <v>2.0200000000020962E-2</v>
      </c>
      <c r="J26" s="51" t="str">
        <f>Contribution!Y26</f>
        <v>HKDSTD7Y=</v>
      </c>
      <c r="K26" s="51"/>
      <c r="L26" s="116"/>
      <c r="M26" s="117" t="str">
        <f>_xll.qlSwapIndex(,"Hibor",D26,SettlementDays,Currency,Calendar,FixedLegTenor,FixedLegBDC,FixedLegDayCounter,IborIndex,YieldCurve,,Trigger)</f>
        <v>obj_001e1#0000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41922</v>
      </c>
      <c r="G27" s="120">
        <f>_xll.qlInterestRateIndexValueDate(M27,F27,Trigger)</f>
        <v>41925</v>
      </c>
      <c r="H27" s="120">
        <f>_xll.qlInterestRateIndexMaturity(M27,G27,Trigger)</f>
        <v>45579</v>
      </c>
      <c r="I27" s="96">
        <f>_xll.qlIndexFixing(M27,F27,TRUE,AllTriggers)</f>
        <v>2.2899999999986854E-2</v>
      </c>
      <c r="J27" s="51" t="str">
        <f>Contribution!Y27</f>
        <v>HKDSTD10Y=</v>
      </c>
      <c r="K27" s="51"/>
      <c r="L27" s="116"/>
      <c r="M27" s="117" t="str">
        <f>_xll.qlSwapIndex(,"Hibor",D27,SettlementDays,Currency,Calendar,FixedLegTenor,FixedLegBDC,FixedLegDayCounter,IborIndex,YieldCurve,,Trigger)</f>
        <v>obj_001c4#0000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41922</v>
      </c>
      <c r="G28" s="120">
        <f>_xll.qlInterestRateIndexValueDate(M28,F28,Trigger)</f>
        <v>41925</v>
      </c>
      <c r="H28" s="120">
        <f>_xll.qlInterestRateIndexMaturity(M28,G28,Trigger)</f>
        <v>46308</v>
      </c>
      <c r="I28" s="96">
        <f>_xll.qlIndexFixing(M28,F28,TRUE,AllTriggers)</f>
        <v>2.3999999999913077E-2</v>
      </c>
      <c r="J28" s="51" t="str">
        <f>Contribution!Y28</f>
        <v>HKDSTD12Y=</v>
      </c>
      <c r="K28" s="51"/>
      <c r="L28" s="116"/>
      <c r="M28" s="117" t="str">
        <f>_xll.qlSwapIndex(,"Hibor",D28,SettlementDays,Currency,Calendar,FixedLegTenor,FixedLegBDC,FixedLegDayCounter,IborIndex,YieldCurve,,Trigger)</f>
        <v>obj_001e6#0000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41922</v>
      </c>
      <c r="G29" s="123">
        <f>_xll.qlInterestRateIndexValueDate(M29,F29,Trigger)</f>
        <v>41925</v>
      </c>
      <c r="H29" s="123">
        <f>_xll.qlInterestRateIndexMaturity(M29,G29,Trigger)</f>
        <v>47406</v>
      </c>
      <c r="I29" s="124">
        <f>_xll.qlIndexFixing(M29,F29,TRUE,AllTriggers)</f>
        <v>2.4999999999954694E-2</v>
      </c>
      <c r="J29" s="125" t="str">
        <f>Contribution!Y29</f>
        <v>HKDSTD15Y=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obj_001fd#0000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127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127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127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127"/>
      <c r="K34" s="130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127"/>
      <c r="K35" s="130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127"/>
      <c r="K36" s="130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127"/>
      <c r="K37" s="130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127"/>
      <c r="K38" s="130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130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130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130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62</vt:i4>
      </vt:variant>
    </vt:vector>
  </HeadingPairs>
  <TitlesOfParts>
    <vt:vector size="69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2014-10-10T11:54:16Z</dcterms:modified>
</cp:coreProperties>
</file>