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230" windowHeight="11610" activeTab="1"/>
  </bookViews>
  <sheets>
    <sheet name="General Settings" sheetId="2" r:id="rId1"/>
    <sheet name="Contribution" sheetId="7" r:id="rId2"/>
    <sheet name="ON Pricing" sheetId="12" r:id="rId3"/>
    <sheet name="3M Pricing" sheetId="10" r:id="rId4"/>
    <sheet name="6M Pricing" sheetId="11" r:id="rId5"/>
  </sheets>
  <externalReferences>
    <externalReference r:id="rId6"/>
  </externalReferences>
  <definedNames>
    <definedName name="_xlnm._FilterDatabase" localSheetId="1" hidden="1">Contribution!$A$5:$AD$5</definedName>
    <definedName name="ASK">Contribution!$J$2</definedName>
    <definedName name="BID">Contribution!$I$2</definedName>
    <definedName name="Calendar">'General Settings'!$D$18</definedName>
    <definedName name="Contribute">Contribution!$C$2</definedName>
    <definedName name="Currency">'General Settings'!$D$11</definedName>
    <definedName name="CurveTenor" localSheetId="3">'3M Pricing'!$F$2</definedName>
    <definedName name="CurveTenor" localSheetId="4">'6M Pricing'!$F$2</definedName>
    <definedName name="CurveTenor" localSheetId="2">'ON Pricing'!$F$2</definedName>
    <definedName name="EvaluationDate">'General Settings'!$D$5</definedName>
    <definedName name="Fields">Contribution!$I$2:$J$2</definedName>
    <definedName name="FixDayCounter" localSheetId="2">'ON Pricing'!$P$9</definedName>
    <definedName name="FixedLegBDC" localSheetId="4">'6M Pricing'!$P$25</definedName>
    <definedName name="FixedLegBDC">'3M Pricing'!$P$25</definedName>
    <definedName name="FixedLegDayCounter" localSheetId="3">'3M Pricing'!$Q$25</definedName>
    <definedName name="FixedLegDayCounter" localSheetId="4">'6M Pricing'!$Q$25</definedName>
    <definedName name="FixedLegTenor" localSheetId="3">'3M Pricing'!$O$25</definedName>
    <definedName name="FixedLegTenor" localSheetId="4">'6M Pricing'!$O$25</definedName>
    <definedName name="ForwardStart" localSheetId="2">'ON Pricing'!$O$9</definedName>
    <definedName name="IborIndex" localSheetId="3">'3M Pricing'!$M$14</definedName>
    <definedName name="IborIndex" localSheetId="4">'6M Pricing'!$M$17</definedName>
    <definedName name="IborIndexFamily">'General Settings'!$D$12</definedName>
    <definedName name="InterestRatesTrigger">'General Settings'!$D$6</definedName>
    <definedName name="InterpolationType">'General Settings'!$D$20</definedName>
    <definedName name="LiborCalendar">'General Settings'!$D$16</definedName>
    <definedName name="LocalCalendar">'General Settings'!$D$15</definedName>
    <definedName name="MainTenor">'General Settings'!$D$13</definedName>
    <definedName name="OvernightIndex" localSheetId="2">'ON Pricing'!$M$6</definedName>
    <definedName name="SettlementDate">'General Settings'!$D$19</definedName>
    <definedName name="SettlementDays">'General Settings'!$D$14</definedName>
    <definedName name="SourceAlias">Contribution!$G$2</definedName>
    <definedName name="Trigger">'General Settings'!$D$4</definedName>
    <definedName name="YieldCurve" localSheetId="3">'3M Pricing'!$F$3</definedName>
    <definedName name="YieldCurve" localSheetId="4">'6M Pricing'!$F$3</definedName>
    <definedName name="YieldCurve" localSheetId="2">'ON Pricing'!$F$3</definedName>
  </definedNames>
  <calcPr calcId="145621"/>
</workbook>
</file>

<file path=xl/calcChain.xml><?xml version="1.0" encoding="utf-8"?>
<calcChain xmlns="http://schemas.openxmlformats.org/spreadsheetml/2006/main">
  <c r="K39" i="11" l="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D15" i="10"/>
  <c r="K15" i="10" s="1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3" i="12"/>
  <c r="K20" i="12"/>
  <c r="K17" i="12"/>
  <c r="K16" i="12"/>
  <c r="K15" i="12"/>
  <c r="K14" i="12"/>
  <c r="K13" i="12"/>
  <c r="K12" i="12"/>
  <c r="G39" i="7"/>
  <c r="J39" i="12" s="1"/>
  <c r="G38" i="7"/>
  <c r="J38" i="12" s="1"/>
  <c r="G37" i="7"/>
  <c r="J37" i="12" s="1"/>
  <c r="G36" i="7"/>
  <c r="J36" i="12" s="1"/>
  <c r="G35" i="7"/>
  <c r="J35" i="12" s="1"/>
  <c r="G34" i="7"/>
  <c r="J34" i="12" s="1"/>
  <c r="G33" i="7"/>
  <c r="J33" i="12" s="1"/>
  <c r="G32" i="7"/>
  <c r="J32" i="12" s="1"/>
  <c r="G31" i="7"/>
  <c r="J31" i="12" s="1"/>
  <c r="G30" i="7"/>
  <c r="J30" i="12" s="1"/>
  <c r="G29" i="7"/>
  <c r="J29" i="12" s="1"/>
  <c r="G28" i="7"/>
  <c r="J28" i="12" s="1"/>
  <c r="G27" i="7"/>
  <c r="J27" i="12" s="1"/>
  <c r="G26" i="7"/>
  <c r="J26" i="12" s="1"/>
  <c r="G25" i="7"/>
  <c r="J25" i="12" s="1"/>
  <c r="G23" i="7"/>
  <c r="J23" i="12" s="1"/>
  <c r="G20" i="7"/>
  <c r="J20" i="12" s="1"/>
  <c r="G17" i="7"/>
  <c r="J17" i="12" s="1"/>
  <c r="G16" i="7"/>
  <c r="J16" i="12" s="1"/>
  <c r="G15" i="7"/>
  <c r="J15" i="12" s="1"/>
  <c r="G14" i="7"/>
  <c r="J14" i="12" s="1"/>
  <c r="G13" i="7"/>
  <c r="J13" i="12" s="1"/>
  <c r="G12" i="7"/>
  <c r="J12" i="12" s="1"/>
  <c r="G11" i="7"/>
  <c r="J11" i="12" s="1"/>
  <c r="G10" i="7"/>
  <c r="J10" i="12" s="1"/>
  <c r="G9" i="7"/>
  <c r="J9" i="12" s="1"/>
  <c r="G8" i="7"/>
  <c r="J8" i="12" s="1"/>
  <c r="G7" i="7"/>
  <c r="J7" i="12" s="1"/>
  <c r="G6" i="7"/>
  <c r="J6" i="12" s="1"/>
  <c r="O39" i="7"/>
  <c r="J39" i="11" s="1"/>
  <c r="O38" i="7"/>
  <c r="J38" i="11" s="1"/>
  <c r="O37" i="7"/>
  <c r="J37" i="11" s="1"/>
  <c r="O36" i="7"/>
  <c r="J36" i="11" s="1"/>
  <c r="O35" i="7"/>
  <c r="J35" i="11" s="1"/>
  <c r="O34" i="7"/>
  <c r="J34" i="11" s="1"/>
  <c r="O33" i="7"/>
  <c r="J33" i="11" s="1"/>
  <c r="O32" i="7"/>
  <c r="J32" i="11" s="1"/>
  <c r="O31" i="7"/>
  <c r="J31" i="11" s="1"/>
  <c r="O30" i="7"/>
  <c r="J30" i="11" s="1"/>
  <c r="O29" i="7"/>
  <c r="J29" i="11" s="1"/>
  <c r="O28" i="7"/>
  <c r="J28" i="11" s="1"/>
  <c r="O27" i="7"/>
  <c r="J27" i="11" s="1"/>
  <c r="O26" i="7"/>
  <c r="J26" i="11" s="1"/>
  <c r="O25" i="7"/>
  <c r="J25" i="11" s="1"/>
  <c r="O23" i="7"/>
  <c r="J23" i="11" s="1"/>
  <c r="O22" i="7"/>
  <c r="J22" i="11" s="1"/>
  <c r="O21" i="7"/>
  <c r="J21" i="11" s="1"/>
  <c r="O20" i="7"/>
  <c r="J20" i="11" s="1"/>
  <c r="O19" i="7"/>
  <c r="J19" i="11" s="1"/>
  <c r="O18" i="7"/>
  <c r="J18" i="11" s="1"/>
  <c r="O17" i="7"/>
  <c r="J17" i="11" s="1"/>
  <c r="O16" i="7"/>
  <c r="J16" i="11" s="1"/>
  <c r="O15" i="7"/>
  <c r="J15" i="11" s="1"/>
  <c r="O14" i="7"/>
  <c r="J14" i="11" s="1"/>
  <c r="O13" i="7"/>
  <c r="J13" i="11" s="1"/>
  <c r="O12" i="7"/>
  <c r="J12" i="11" s="1"/>
  <c r="O11" i="7"/>
  <c r="O10" i="7"/>
  <c r="J10" i="11" s="1"/>
  <c r="O9" i="7"/>
  <c r="J9" i="11" s="1"/>
  <c r="O8" i="7"/>
  <c r="J8" i="11" s="1"/>
  <c r="O7" i="7"/>
  <c r="J7" i="11" s="1"/>
  <c r="O6" i="7"/>
  <c r="K39" i="7"/>
  <c r="J39" i="10" s="1"/>
  <c r="K38" i="7"/>
  <c r="J38" i="10" s="1"/>
  <c r="K37" i="7"/>
  <c r="J37" i="10" s="1"/>
  <c r="K36" i="7"/>
  <c r="J36" i="10" s="1"/>
  <c r="K35" i="7"/>
  <c r="J35" i="10" s="1"/>
  <c r="K34" i="7"/>
  <c r="J34" i="10" s="1"/>
  <c r="K33" i="7"/>
  <c r="J33" i="10" s="1"/>
  <c r="K32" i="7"/>
  <c r="J32" i="10" s="1"/>
  <c r="K31" i="7"/>
  <c r="J31" i="10" s="1"/>
  <c r="K30" i="7"/>
  <c r="J30" i="10" s="1"/>
  <c r="K29" i="7"/>
  <c r="J29" i="10" s="1"/>
  <c r="K28" i="7"/>
  <c r="J28" i="10" s="1"/>
  <c r="K27" i="7"/>
  <c r="J27" i="10" s="1"/>
  <c r="K26" i="7"/>
  <c r="J26" i="10" s="1"/>
  <c r="K25" i="7"/>
  <c r="J25" i="10" s="1"/>
  <c r="K24" i="7"/>
  <c r="J24" i="10" s="1"/>
  <c r="K23" i="7"/>
  <c r="J23" i="10" s="1"/>
  <c r="K20" i="7"/>
  <c r="J20" i="10" s="1"/>
  <c r="K19" i="7"/>
  <c r="J19" i="10" s="1"/>
  <c r="K18" i="7"/>
  <c r="J18" i="10" s="1"/>
  <c r="K17" i="7"/>
  <c r="J17" i="10" s="1"/>
  <c r="K16" i="7"/>
  <c r="J16" i="10" s="1"/>
  <c r="K15" i="7"/>
  <c r="J15" i="10" s="1"/>
  <c r="K14" i="7"/>
  <c r="J14" i="10" s="1"/>
  <c r="K13" i="7"/>
  <c r="J13" i="10" s="1"/>
  <c r="K12" i="7"/>
  <c r="J12" i="10" s="1"/>
  <c r="K11" i="7"/>
  <c r="J11" i="10" s="1"/>
  <c r="K10" i="7"/>
  <c r="J10" i="10" s="1"/>
  <c r="K9" i="7"/>
  <c r="J9" i="10" s="1"/>
  <c r="K8" i="7"/>
  <c r="J8" i="10" s="1"/>
  <c r="K7" i="7"/>
  <c r="J7" i="10" s="1"/>
  <c r="K6" i="7"/>
  <c r="J6" i="10" s="1"/>
  <c r="J11" i="11" l="1"/>
  <c r="J6" i="11"/>
  <c r="F3" i="12" l="1"/>
  <c r="D24" i="10"/>
  <c r="K24" i="10" s="1"/>
  <c r="D23" i="10"/>
  <c r="K23" i="10" s="1"/>
  <c r="D22" i="10"/>
  <c r="D21" i="10"/>
  <c r="D20" i="10"/>
  <c r="K20" i="10" s="1"/>
  <c r="D19" i="10"/>
  <c r="K19" i="10" s="1"/>
  <c r="D18" i="10"/>
  <c r="K18" i="10" s="1"/>
  <c r="D17" i="10"/>
  <c r="K17" i="10" s="1"/>
  <c r="D16" i="10"/>
  <c r="K16" i="10" s="1"/>
  <c r="D24" i="11"/>
  <c r="D23" i="11"/>
  <c r="K23" i="11" s="1"/>
  <c r="D22" i="11"/>
  <c r="K22" i="11" s="1"/>
  <c r="D21" i="11"/>
  <c r="K21" i="11" s="1"/>
  <c r="D20" i="11"/>
  <c r="K20" i="11" s="1"/>
  <c r="D19" i="11"/>
  <c r="K19" i="11" s="1"/>
  <c r="D18" i="11"/>
  <c r="K18" i="11" s="1"/>
  <c r="F3" i="11"/>
  <c r="M16" i="11"/>
  <c r="M15" i="11"/>
  <c r="M8" i="11"/>
  <c r="M6" i="12"/>
  <c r="M27" i="12"/>
  <c r="M12" i="11"/>
  <c r="M13" i="12"/>
  <c r="M36" i="12"/>
  <c r="M19" i="12"/>
  <c r="M33" i="12"/>
  <c r="M29" i="12"/>
  <c r="M13" i="11"/>
  <c r="M31" i="12"/>
  <c r="M9" i="12"/>
  <c r="M23" i="12"/>
  <c r="M17" i="12"/>
  <c r="M10" i="11"/>
  <c r="M12" i="12"/>
  <c r="M11" i="11"/>
  <c r="M38" i="12"/>
  <c r="M16" i="12"/>
  <c r="M14" i="11"/>
  <c r="M9" i="11"/>
  <c r="M14" i="12"/>
  <c r="M22" i="12"/>
  <c r="M25" i="12"/>
  <c r="M32" i="12"/>
  <c r="M26" i="12"/>
  <c r="M18" i="12"/>
  <c r="M10" i="12"/>
  <c r="M21" i="12"/>
  <c r="M34" i="12"/>
  <c r="M28" i="12"/>
  <c r="M24" i="12"/>
  <c r="M39" i="12"/>
  <c r="M37" i="12"/>
  <c r="M20" i="12"/>
  <c r="M30" i="12"/>
  <c r="M11" i="12"/>
  <c r="M35" i="12"/>
  <c r="M15" i="12"/>
  <c r="H13" i="12"/>
  <c r="G13" i="12"/>
  <c r="H10" i="12"/>
  <c r="H15" i="12"/>
  <c r="G15" i="12"/>
  <c r="F3" i="10" l="1"/>
  <c r="G10" i="12"/>
  <c r="G9" i="12"/>
  <c r="G12" i="12"/>
  <c r="M13" i="10"/>
  <c r="H11" i="12"/>
  <c r="M8" i="10"/>
  <c r="H14" i="12"/>
  <c r="G16" i="12"/>
  <c r="M10" i="10"/>
  <c r="M11" i="10"/>
  <c r="M12" i="10"/>
  <c r="H16" i="12"/>
  <c r="H12" i="12"/>
  <c r="G11" i="12"/>
  <c r="G14" i="12"/>
  <c r="M9" i="10"/>
  <c r="D12" i="2" l="1"/>
  <c r="B1" i="2"/>
  <c r="D14" i="2"/>
  <c r="G23" i="12"/>
  <c r="H34" i="12"/>
  <c r="G30" i="12"/>
  <c r="H33" i="12"/>
  <c r="G24" i="12"/>
  <c r="H18" i="12"/>
  <c r="H26" i="12"/>
  <c r="H24" i="12"/>
  <c r="H36" i="12"/>
  <c r="H21" i="12"/>
  <c r="H23" i="12"/>
  <c r="H17" i="12"/>
  <c r="H25" i="12"/>
  <c r="H39" i="12"/>
  <c r="H27" i="12"/>
  <c r="H29" i="12"/>
  <c r="G38" i="12"/>
  <c r="H9" i="12"/>
  <c r="G31" i="12"/>
  <c r="G37" i="12"/>
  <c r="H35" i="12"/>
  <c r="H19" i="12"/>
  <c r="H20" i="12"/>
  <c r="G39" i="12"/>
  <c r="D5" i="2"/>
  <c r="H22" i="12"/>
  <c r="G29" i="12"/>
  <c r="H30" i="12"/>
  <c r="G19" i="12"/>
  <c r="H38" i="12"/>
  <c r="H31" i="12"/>
  <c r="G28" i="12"/>
  <c r="F6" i="12" l="1"/>
  <c r="M17" i="11"/>
  <c r="M14" i="10"/>
  <c r="F37" i="10"/>
  <c r="F38" i="10"/>
  <c r="F6" i="11"/>
  <c r="F34" i="11"/>
  <c r="F39" i="10"/>
  <c r="F10" i="11"/>
  <c r="F29" i="11"/>
  <c r="F39" i="11"/>
  <c r="F32" i="10"/>
  <c r="F12" i="11"/>
  <c r="F7" i="11"/>
  <c r="F13" i="11"/>
  <c r="F7" i="10"/>
  <c r="F26" i="10"/>
  <c r="F28" i="10"/>
  <c r="F30" i="11"/>
  <c r="F12" i="10"/>
  <c r="F35" i="11"/>
  <c r="F29" i="10"/>
  <c r="G6" i="11"/>
  <c r="F32" i="11"/>
  <c r="F10" i="10"/>
  <c r="F36" i="10"/>
  <c r="F11" i="10"/>
  <c r="F25" i="10"/>
  <c r="F31" i="10"/>
  <c r="F33" i="10"/>
  <c r="F27" i="11"/>
  <c r="F15" i="11"/>
  <c r="F34" i="10"/>
  <c r="F17" i="11"/>
  <c r="F9" i="11"/>
  <c r="F14" i="10"/>
  <c r="F6" i="10"/>
  <c r="F37" i="11"/>
  <c r="F13" i="10"/>
  <c r="F27" i="10"/>
  <c r="F35" i="10"/>
  <c r="F30" i="10"/>
  <c r="F33" i="11"/>
  <c r="F31" i="11"/>
  <c r="F8" i="11"/>
  <c r="F25" i="11"/>
  <c r="F26" i="11"/>
  <c r="G6" i="10"/>
  <c r="F14" i="11"/>
  <c r="F36" i="11"/>
  <c r="F28" i="11"/>
  <c r="F11" i="11"/>
  <c r="F9" i="10"/>
  <c r="F38" i="11"/>
  <c r="F16" i="11"/>
  <c r="F8" i="10"/>
  <c r="G6" i="12"/>
  <c r="G36" i="12"/>
  <c r="G32" i="12"/>
  <c r="G14" i="11"/>
  <c r="G17" i="12"/>
  <c r="G26" i="12"/>
  <c r="G27" i="12"/>
  <c r="G11" i="11"/>
  <c r="G12" i="11"/>
  <c r="G8" i="10"/>
  <c r="G17" i="11"/>
  <c r="G13" i="10"/>
  <c r="G18" i="12"/>
  <c r="G22" i="12"/>
  <c r="G35" i="12"/>
  <c r="G9" i="10"/>
  <c r="H28" i="12"/>
  <c r="G8" i="11"/>
  <c r="H32" i="12"/>
  <c r="G21" i="12"/>
  <c r="G25" i="12"/>
  <c r="G12" i="10"/>
  <c r="G10" i="10"/>
  <c r="G34" i="12"/>
  <c r="D17" i="2"/>
  <c r="G33" i="12"/>
  <c r="G13" i="11"/>
  <c r="H37" i="12"/>
  <c r="G9" i="11"/>
  <c r="G15" i="11"/>
  <c r="G14" i="10"/>
  <c r="G10" i="11"/>
  <c r="G11" i="10"/>
  <c r="G20" i="12"/>
  <c r="G16" i="11"/>
  <c r="D18" i="2" l="1"/>
  <c r="H10" i="10"/>
  <c r="M28" i="11"/>
  <c r="M35" i="11"/>
  <c r="M39" i="11"/>
  <c r="M34" i="10"/>
  <c r="M36" i="10"/>
  <c r="H15" i="11"/>
  <c r="D19" i="2"/>
  <c r="G19" i="11" s="1"/>
  <c r="H8" i="11"/>
  <c r="M29" i="10"/>
  <c r="H14" i="11"/>
  <c r="G21" i="11"/>
  <c r="M26" i="10"/>
  <c r="G23" i="10"/>
  <c r="M32" i="11"/>
  <c r="M26" i="11"/>
  <c r="F23" i="10"/>
  <c r="H11" i="11"/>
  <c r="M25" i="10"/>
  <c r="G21" i="10"/>
  <c r="M36" i="11"/>
  <c r="H21" i="10"/>
  <c r="G24" i="11"/>
  <c r="H12" i="11"/>
  <c r="M25" i="11"/>
  <c r="G18" i="10"/>
  <c r="H9" i="10"/>
  <c r="H13" i="10"/>
  <c r="G22" i="11"/>
  <c r="H22" i="11" s="1"/>
  <c r="H19" i="11"/>
  <c r="M31" i="11"/>
  <c r="H9" i="11"/>
  <c r="M35" i="10"/>
  <c r="M27" i="10"/>
  <c r="G20" i="11"/>
  <c r="G17" i="10"/>
  <c r="H8" i="10"/>
  <c r="M31" i="10"/>
  <c r="H7" i="10"/>
  <c r="H12" i="10"/>
  <c r="M32" i="10"/>
  <c r="M30" i="10"/>
  <c r="H13" i="11"/>
  <c r="M39" i="10"/>
  <c r="M30" i="11"/>
  <c r="G19" i="10"/>
  <c r="H11" i="10"/>
  <c r="M27" i="11"/>
  <c r="G15" i="10"/>
  <c r="H14" i="10"/>
  <c r="F19" i="10"/>
  <c r="F22" i="11"/>
  <c r="M29" i="11"/>
  <c r="M37" i="11"/>
  <c r="G20" i="10"/>
  <c r="G39" i="10"/>
  <c r="H24" i="11"/>
  <c r="H15" i="10"/>
  <c r="M28" i="10"/>
  <c r="G23" i="11"/>
  <c r="F21" i="10"/>
  <c r="M33" i="11"/>
  <c r="F24" i="11"/>
  <c r="G24" i="10"/>
  <c r="H10" i="11"/>
  <c r="H6" i="12"/>
  <c r="M37" i="10"/>
  <c r="M38" i="10"/>
  <c r="H16" i="11"/>
  <c r="G22" i="10"/>
  <c r="H17" i="11"/>
  <c r="H6" i="10"/>
  <c r="H6" i="11"/>
  <c r="G16" i="10"/>
  <c r="F15" i="10"/>
  <c r="G18" i="11"/>
  <c r="M34" i="11"/>
  <c r="M38" i="11"/>
  <c r="M33" i="10"/>
  <c r="H7" i="11"/>
  <c r="F18" i="10"/>
  <c r="H18" i="10"/>
  <c r="H20" i="10"/>
  <c r="H22" i="10"/>
  <c r="F22" i="10"/>
  <c r="F16" i="10"/>
  <c r="H18" i="11"/>
  <c r="F18" i="11"/>
  <c r="B10" i="10" l="1"/>
  <c r="B8" i="11"/>
  <c r="B13" i="10"/>
  <c r="G7" i="10"/>
  <c r="G7" i="11"/>
  <c r="B9" i="10"/>
  <c r="B13" i="11"/>
  <c r="B16" i="11"/>
  <c r="B14" i="10"/>
  <c r="B12" i="11"/>
  <c r="B6" i="11"/>
  <c r="B7" i="11"/>
  <c r="B7" i="10"/>
  <c r="B6" i="10"/>
  <c r="B12" i="10"/>
  <c r="B14" i="11"/>
  <c r="B17" i="11"/>
  <c r="B11" i="11"/>
  <c r="B9" i="11"/>
  <c r="B15" i="11"/>
  <c r="B10" i="11"/>
  <c r="B11" i="10"/>
  <c r="B8" i="10"/>
  <c r="F7" i="12"/>
  <c r="H16" i="10"/>
  <c r="G37" i="11"/>
  <c r="G36" i="11"/>
  <c r="G33" i="11"/>
  <c r="G26" i="10"/>
  <c r="G32" i="11"/>
  <c r="F24" i="10"/>
  <c r="H24" i="10"/>
  <c r="F20" i="11"/>
  <c r="G27" i="10"/>
  <c r="G33" i="10"/>
  <c r="H17" i="10"/>
  <c r="G28" i="11"/>
  <c r="F20" i="10"/>
  <c r="G29" i="11"/>
  <c r="H20" i="11"/>
  <c r="G29" i="10"/>
  <c r="G25" i="11"/>
  <c r="G7" i="12"/>
  <c r="G37" i="10"/>
  <c r="H19" i="10"/>
  <c r="G35" i="10"/>
  <c r="G31" i="11"/>
  <c r="G34" i="11"/>
  <c r="G25" i="10"/>
  <c r="G34" i="10"/>
  <c r="G26" i="11"/>
  <c r="H26" i="11" s="1"/>
  <c r="G30" i="11"/>
  <c r="H30" i="11" s="1"/>
  <c r="G38" i="11"/>
  <c r="H23" i="11"/>
  <c r="H39" i="10"/>
  <c r="F19" i="11"/>
  <c r="H37" i="11"/>
  <c r="G31" i="10"/>
  <c r="F23" i="11"/>
  <c r="G39" i="11"/>
  <c r="F17" i="10"/>
  <c r="H23" i="10"/>
  <c r="G36" i="10"/>
  <c r="G32" i="10"/>
  <c r="G38" i="10"/>
  <c r="H38" i="10" s="1"/>
  <c r="G30" i="10"/>
  <c r="G28" i="10"/>
  <c r="H21" i="11"/>
  <c r="G27" i="11"/>
  <c r="G35" i="11"/>
  <c r="H35" i="11"/>
  <c r="H36" i="11"/>
  <c r="F21" i="11"/>
  <c r="B39" i="7" l="1"/>
  <c r="C20" i="7"/>
  <c r="D37" i="7"/>
  <c r="D33" i="7"/>
  <c r="C29" i="7"/>
  <c r="C15" i="7"/>
  <c r="D11" i="7"/>
  <c r="B6" i="7"/>
  <c r="D14" i="7"/>
  <c r="B26" i="7"/>
  <c r="B34" i="7"/>
  <c r="D13" i="7"/>
  <c r="B29" i="7"/>
  <c r="D20" i="7"/>
  <c r="D21" i="7"/>
  <c r="B15" i="7"/>
  <c r="C18" i="7"/>
  <c r="C10" i="7"/>
  <c r="D9" i="7"/>
  <c r="C27" i="7"/>
  <c r="B10" i="7"/>
  <c r="B27" i="7"/>
  <c r="B14" i="7"/>
  <c r="D6" i="7"/>
  <c r="B11" i="7"/>
  <c r="B20" i="7"/>
  <c r="D30" i="7"/>
  <c r="B31" i="7"/>
  <c r="D25" i="7"/>
  <c r="B23" i="7"/>
  <c r="C30" i="7"/>
  <c r="D32" i="7"/>
  <c r="D17" i="7"/>
  <c r="B32" i="7"/>
  <c r="D10" i="7"/>
  <c r="C13" i="7"/>
  <c r="B12" i="7"/>
  <c r="D22" i="7"/>
  <c r="D35" i="7"/>
  <c r="D18" i="7"/>
  <c r="C25" i="7"/>
  <c r="C7" i="7"/>
  <c r="C8" i="7"/>
  <c r="B28" i="7"/>
  <c r="D16" i="7"/>
  <c r="C24" i="7"/>
  <c r="B33" i="7"/>
  <c r="D31" i="7"/>
  <c r="D26" i="7"/>
  <c r="C32" i="7"/>
  <c r="C23" i="7"/>
  <c r="D36" i="7"/>
  <c r="D7" i="7"/>
  <c r="D8" i="7"/>
  <c r="B17" i="7"/>
  <c r="D27" i="7"/>
  <c r="B38" i="7"/>
  <c r="D38" i="7"/>
  <c r="D23" i="7"/>
  <c r="D15" i="7"/>
  <c r="C19" i="7"/>
  <c r="B35" i="7"/>
  <c r="C37" i="7"/>
  <c r="C35" i="7"/>
  <c r="C31" i="7"/>
  <c r="B13" i="7"/>
  <c r="B25" i="7"/>
  <c r="C36" i="7"/>
  <c r="D12" i="7"/>
  <c r="C34" i="7"/>
  <c r="B36" i="7"/>
  <c r="D34" i="7"/>
  <c r="C26" i="7"/>
  <c r="B8" i="7"/>
  <c r="C17" i="7"/>
  <c r="D19" i="7"/>
  <c r="C9" i="7"/>
  <c r="C6" i="7"/>
  <c r="C39" i="7"/>
  <c r="C33" i="7"/>
  <c r="C28" i="7"/>
  <c r="B9" i="7"/>
  <c r="C12" i="7"/>
  <c r="C11" i="7"/>
  <c r="B37" i="7"/>
  <c r="D29" i="7"/>
  <c r="B30" i="7"/>
  <c r="C14" i="7"/>
  <c r="D28" i="7"/>
  <c r="B7" i="7"/>
  <c r="C38" i="7"/>
  <c r="D39" i="7"/>
  <c r="B16" i="7"/>
  <c r="C16" i="7"/>
  <c r="H39" i="11"/>
  <c r="H33" i="11"/>
  <c r="H31" i="10"/>
  <c r="H35" i="10"/>
  <c r="H34" i="10"/>
  <c r="H28" i="10"/>
  <c r="H32" i="10"/>
  <c r="H26" i="10"/>
  <c r="H28" i="11"/>
  <c r="H37" i="10"/>
  <c r="H29" i="11"/>
  <c r="H29" i="10"/>
  <c r="H32" i="11"/>
  <c r="H25" i="11"/>
  <c r="H34" i="11"/>
  <c r="H25" i="10"/>
  <c r="H36" i="10"/>
  <c r="H30" i="10"/>
  <c r="H27" i="10"/>
  <c r="H27" i="11"/>
  <c r="H31" i="11"/>
  <c r="H7" i="12"/>
  <c r="H38" i="11"/>
  <c r="H33" i="10"/>
  <c r="F8" i="12" l="1"/>
  <c r="G8" i="12"/>
  <c r="H8" i="12"/>
  <c r="D6" i="2" l="1"/>
  <c r="I8" i="10"/>
  <c r="I36" i="11"/>
  <c r="I17" i="12"/>
  <c r="I26" i="12"/>
  <c r="I27" i="10"/>
  <c r="I8" i="11"/>
  <c r="I19" i="10"/>
  <c r="I9" i="11"/>
  <c r="I29" i="10"/>
  <c r="I9" i="12"/>
  <c r="I19" i="11"/>
  <c r="I33" i="12"/>
  <c r="I8" i="12"/>
  <c r="I33" i="11"/>
  <c r="I19" i="12"/>
  <c r="I16" i="10"/>
  <c r="I33" i="10"/>
  <c r="I28" i="12"/>
  <c r="I10" i="11"/>
  <c r="I16" i="12"/>
  <c r="I35" i="12"/>
  <c r="I39" i="10"/>
  <c r="I20" i="10"/>
  <c r="I34" i="12"/>
  <c r="I6" i="12"/>
  <c r="I28" i="10"/>
  <c r="I10" i="12"/>
  <c r="I7" i="12"/>
  <c r="I20" i="12"/>
  <c r="I25" i="11"/>
  <c r="I22" i="11"/>
  <c r="I11" i="12"/>
  <c r="I29" i="12"/>
  <c r="I30" i="12"/>
  <c r="I14" i="11"/>
  <c r="I27" i="12"/>
  <c r="I34" i="10"/>
  <c r="I30" i="10"/>
  <c r="I23" i="10"/>
  <c r="I36" i="10"/>
  <c r="I13" i="12"/>
  <c r="I31" i="10"/>
  <c r="I12" i="10"/>
  <c r="I25" i="12"/>
  <c r="I11" i="10"/>
  <c r="I23" i="11"/>
  <c r="I38" i="12"/>
  <c r="I22" i="12"/>
  <c r="I14" i="12"/>
  <c r="I9" i="10"/>
  <c r="I16" i="11"/>
  <c r="I32" i="12"/>
  <c r="I18" i="10"/>
  <c r="I21" i="11"/>
  <c r="I23" i="12"/>
  <c r="I12" i="11"/>
  <c r="I39" i="11"/>
  <c r="I15" i="10"/>
  <c r="I17" i="11"/>
  <c r="I11" i="11"/>
  <c r="I35" i="10"/>
  <c r="I31" i="11"/>
  <c r="I13" i="11"/>
  <c r="I24" i="10"/>
  <c r="I21" i="12"/>
  <c r="I37" i="10"/>
  <c r="I28" i="11"/>
  <c r="I26" i="11"/>
  <c r="I32" i="10"/>
  <c r="I24" i="11"/>
  <c r="I10" i="10"/>
  <c r="I38" i="10"/>
  <c r="I22" i="10"/>
  <c r="I25" i="10"/>
  <c r="I31" i="12"/>
  <c r="I13" i="10"/>
  <c r="I39" i="12"/>
  <c r="I38" i="11"/>
  <c r="I35" i="11"/>
  <c r="I27" i="11"/>
  <c r="I37" i="11"/>
  <c r="I12" i="12"/>
  <c r="I20" i="11"/>
  <c r="I21" i="10"/>
  <c r="I34" i="11"/>
  <c r="I15" i="11"/>
  <c r="I37" i="12"/>
  <c r="I18" i="12"/>
  <c r="I36" i="12"/>
  <c r="I32" i="11"/>
  <c r="I30" i="11"/>
  <c r="I15" i="12"/>
  <c r="I18" i="11"/>
  <c r="I14" i="10"/>
  <c r="I17" i="10"/>
  <c r="I24" i="12"/>
  <c r="I29" i="11"/>
  <c r="I26" i="10"/>
  <c r="P11" i="7" l="1"/>
  <c r="H27" i="7"/>
  <c r="H33" i="7"/>
  <c r="H38" i="7"/>
  <c r="P26" i="7"/>
  <c r="H12" i="7"/>
  <c r="P17" i="7"/>
  <c r="P14" i="7"/>
  <c r="P19" i="7"/>
  <c r="P18" i="7"/>
  <c r="H25" i="7"/>
  <c r="P29" i="7"/>
  <c r="P37" i="7"/>
  <c r="L15" i="7"/>
  <c r="H30" i="7"/>
  <c r="H9" i="7"/>
  <c r="L20" i="7"/>
  <c r="H16" i="7"/>
  <c r="L33" i="7"/>
  <c r="P31" i="7"/>
  <c r="P27" i="7"/>
  <c r="P39" i="7"/>
  <c r="H29" i="7"/>
  <c r="L29" i="7"/>
  <c r="P32" i="7"/>
  <c r="H37" i="7"/>
  <c r="P33" i="7"/>
  <c r="P35" i="7"/>
  <c r="P12" i="7"/>
  <c r="H11" i="7"/>
  <c r="P9" i="7"/>
  <c r="P23" i="7"/>
  <c r="P28" i="7"/>
  <c r="L36" i="7"/>
  <c r="L30" i="7"/>
  <c r="P38" i="7"/>
  <c r="H23" i="7"/>
  <c r="P22" i="7"/>
  <c r="L19" i="7"/>
  <c r="H15" i="7"/>
  <c r="L12" i="7"/>
  <c r="L24" i="7"/>
  <c r="L35" i="7"/>
  <c r="H39" i="7"/>
  <c r="P21" i="7"/>
  <c r="P25" i="7"/>
  <c r="P8" i="7"/>
  <c r="L39" i="7"/>
  <c r="P10" i="7"/>
  <c r="L16" i="7"/>
  <c r="H8" i="7"/>
  <c r="L13" i="7"/>
  <c r="L18" i="7"/>
  <c r="H20" i="7"/>
  <c r="L27" i="7"/>
  <c r="L32" i="7"/>
  <c r="L31" i="7"/>
  <c r="P15" i="7"/>
  <c r="L34" i="7"/>
  <c r="H31" i="7"/>
  <c r="H32" i="7"/>
  <c r="H7" i="7"/>
  <c r="H26" i="7"/>
  <c r="L11" i="7"/>
  <c r="H36" i="7"/>
  <c r="P34" i="7"/>
  <c r="P20" i="7"/>
  <c r="L25" i="7"/>
  <c r="P16" i="7"/>
  <c r="H10" i="7"/>
  <c r="H17" i="7"/>
  <c r="P30" i="7"/>
  <c r="L37" i="7"/>
  <c r="L9" i="7"/>
  <c r="L28" i="7"/>
  <c r="P36" i="7"/>
  <c r="H35" i="7"/>
  <c r="H13" i="7"/>
  <c r="P13" i="7"/>
  <c r="L17" i="7"/>
  <c r="L38" i="7"/>
  <c r="H14" i="7"/>
  <c r="H6" i="7"/>
  <c r="L8" i="7"/>
  <c r="L26" i="7"/>
  <c r="H28" i="7"/>
  <c r="L23" i="7"/>
  <c r="L14" i="7"/>
  <c r="L10" i="7"/>
  <c r="H34" i="7"/>
  <c r="W28" i="7"/>
  <c r="U12" i="7"/>
  <c r="W18" i="7"/>
  <c r="U9" i="7"/>
  <c r="S33" i="7"/>
  <c r="W20" i="7"/>
  <c r="W10" i="7"/>
  <c r="S14" i="7"/>
  <c r="S25" i="7"/>
  <c r="U28" i="7"/>
  <c r="U13" i="7"/>
  <c r="S34" i="7"/>
  <c r="U33" i="7"/>
  <c r="S23" i="7"/>
  <c r="U36" i="7"/>
  <c r="U25" i="7"/>
  <c r="S28" i="7"/>
  <c r="U37" i="7"/>
  <c r="W29" i="7"/>
  <c r="U18" i="7"/>
  <c r="U20" i="7"/>
  <c r="U8" i="7"/>
  <c r="S30" i="7"/>
  <c r="W32" i="7"/>
  <c r="S37" i="7"/>
  <c r="S31" i="7"/>
  <c r="S36" i="7"/>
  <c r="W33" i="7"/>
  <c r="W39" i="7"/>
  <c r="W19" i="7"/>
  <c r="U30" i="7"/>
  <c r="S11" i="7"/>
  <c r="S17" i="7"/>
  <c r="U16" i="7"/>
  <c r="U35" i="7"/>
  <c r="S32" i="7"/>
  <c r="W13" i="7"/>
  <c r="U10" i="7"/>
  <c r="S16" i="7"/>
  <c r="U31" i="7"/>
  <c r="S6" i="7"/>
  <c r="W11" i="7"/>
  <c r="S38" i="7"/>
  <c r="W21" i="7"/>
  <c r="U24" i="7"/>
  <c r="W36" i="7"/>
  <c r="W17" i="7"/>
  <c r="U38" i="7"/>
  <c r="W31" i="7"/>
  <c r="W22" i="7"/>
  <c r="U32" i="7"/>
  <c r="W15" i="7"/>
  <c r="S27" i="7"/>
  <c r="W34" i="7"/>
  <c r="S8" i="7"/>
  <c r="U34" i="7"/>
  <c r="W35" i="7"/>
  <c r="W38" i="7"/>
  <c r="S39" i="7"/>
  <c r="W26" i="7"/>
  <c r="W37" i="7"/>
  <c r="W27" i="7"/>
  <c r="W12" i="7"/>
  <c r="W16" i="7"/>
  <c r="S35" i="7"/>
  <c r="U26" i="7"/>
  <c r="S12" i="7"/>
  <c r="U15" i="7"/>
  <c r="W25" i="7"/>
  <c r="S20" i="7"/>
  <c r="S7" i="7"/>
  <c r="S10" i="7"/>
  <c r="S13" i="7"/>
  <c r="S29" i="7"/>
  <c r="W9" i="7"/>
  <c r="U19" i="7"/>
  <c r="W8" i="7"/>
  <c r="U27" i="7"/>
  <c r="S26" i="7"/>
  <c r="U23" i="7"/>
  <c r="W14" i="7"/>
  <c r="S9" i="7"/>
  <c r="U29" i="7"/>
  <c r="W23" i="7"/>
  <c r="S15" i="7"/>
  <c r="U39" i="7"/>
  <c r="U11" i="7"/>
  <c r="W30" i="7"/>
  <c r="U17" i="7"/>
  <c r="U14" i="7"/>
  <c r="I34" i="7" l="1"/>
  <c r="I14" i="7"/>
  <c r="M9" i="7"/>
  <c r="Q34" i="7"/>
  <c r="Q15" i="7"/>
  <c r="M16" i="7"/>
  <c r="M24" i="7"/>
  <c r="M36" i="7"/>
  <c r="I37" i="7"/>
  <c r="I16" i="7"/>
  <c r="Q18" i="7"/>
  <c r="I27" i="7"/>
  <c r="M10" i="7"/>
  <c r="M38" i="7"/>
  <c r="M37" i="7"/>
  <c r="I36" i="7"/>
  <c r="M31" i="7"/>
  <c r="Q10" i="7"/>
  <c r="M12" i="7"/>
  <c r="Q28" i="7"/>
  <c r="Q32" i="7"/>
  <c r="M20" i="7"/>
  <c r="Q19" i="7"/>
  <c r="Q11" i="7"/>
  <c r="M14" i="7"/>
  <c r="M17" i="7"/>
  <c r="Q30" i="7"/>
  <c r="M11" i="7"/>
  <c r="M32" i="7"/>
  <c r="M39" i="7"/>
  <c r="I15" i="7"/>
  <c r="Q23" i="7"/>
  <c r="M29" i="7"/>
  <c r="I9" i="7"/>
  <c r="Q14" i="7"/>
  <c r="M23" i="7"/>
  <c r="Q13" i="7"/>
  <c r="I17" i="7"/>
  <c r="I26" i="7"/>
  <c r="M27" i="7"/>
  <c r="Q8" i="7"/>
  <c r="M19" i="7"/>
  <c r="Q9" i="7"/>
  <c r="I29" i="7"/>
  <c r="I30" i="7"/>
  <c r="Q17" i="7"/>
  <c r="I28" i="7"/>
  <c r="I13" i="7"/>
  <c r="I10" i="7"/>
  <c r="I7" i="7"/>
  <c r="I20" i="7"/>
  <c r="Q25" i="7"/>
  <c r="Q22" i="7"/>
  <c r="I11" i="7"/>
  <c r="Q39" i="7"/>
  <c r="M15" i="7"/>
  <c r="I12" i="7"/>
  <c r="M26" i="7"/>
  <c r="I35" i="7"/>
  <c r="Q16" i="7"/>
  <c r="I32" i="7"/>
  <c r="M18" i="7"/>
  <c r="Q21" i="7"/>
  <c r="I23" i="7"/>
  <c r="Q12" i="7"/>
  <c r="Q27" i="7"/>
  <c r="Q37" i="7"/>
  <c r="Q26" i="7"/>
  <c r="M8" i="7"/>
  <c r="Q36" i="7"/>
  <c r="M25" i="7"/>
  <c r="I31" i="7"/>
  <c r="M13" i="7"/>
  <c r="I39" i="7"/>
  <c r="Q38" i="7"/>
  <c r="Q35" i="7"/>
  <c r="Q31" i="7"/>
  <c r="Q29" i="7"/>
  <c r="I38" i="7"/>
  <c r="I6" i="7"/>
  <c r="M28" i="7"/>
  <c r="Q20" i="7"/>
  <c r="M34" i="7"/>
  <c r="I8" i="7"/>
  <c r="M35" i="7"/>
  <c r="M30" i="7"/>
  <c r="Q33" i="7"/>
  <c r="M33" i="7"/>
  <c r="I25" i="7"/>
  <c r="I33" i="7"/>
  <c r="T16" i="7"/>
  <c r="V14" i="7"/>
  <c r="V19" i="7"/>
  <c r="V31" i="7"/>
  <c r="T35" i="7"/>
  <c r="V29" i="7"/>
  <c r="V28" i="7"/>
  <c r="X35" i="7"/>
  <c r="T8" i="7"/>
  <c r="T7" i="7"/>
  <c r="V9" i="7"/>
  <c r="X37" i="7"/>
  <c r="X28" i="7"/>
  <c r="T25" i="7"/>
  <c r="X32" i="7"/>
  <c r="X20" i="7"/>
  <c r="V32" i="7"/>
  <c r="T34" i="7"/>
  <c r="X12" i="7"/>
  <c r="X13" i="7"/>
  <c r="X18" i="7"/>
  <c r="V13" i="7"/>
  <c r="X22" i="7"/>
  <c r="V17" i="7"/>
  <c r="X30" i="7"/>
  <c r="T33" i="7"/>
  <c r="X9" i="7"/>
  <c r="T37" i="7"/>
  <c r="T30" i="7"/>
  <c r="X10" i="7"/>
  <c r="T9" i="7"/>
  <c r="X14" i="7"/>
  <c r="V8" i="7"/>
  <c r="T10" i="7"/>
  <c r="T38" i="7"/>
  <c r="X34" i="7"/>
  <c r="V38" i="7"/>
  <c r="X31" i="7"/>
  <c r="X11" i="7"/>
  <c r="V26" i="7"/>
  <c r="T27" i="7"/>
  <c r="T39" i="7"/>
  <c r="X16" i="7"/>
  <c r="V24" i="7"/>
  <c r="T20" i="7"/>
  <c r="X26" i="7"/>
  <c r="X8" i="7"/>
  <c r="T12" i="7"/>
  <c r="V35" i="7"/>
  <c r="T17" i="7"/>
  <c r="T11" i="7"/>
  <c r="T14" i="7"/>
  <c r="X27" i="7"/>
  <c r="V12" i="7"/>
  <c r="X38" i="7"/>
  <c r="V34" i="7"/>
  <c r="V11" i="7"/>
  <c r="V23" i="7"/>
  <c r="T29" i="7"/>
  <c r="X25" i="7"/>
  <c r="X15" i="7"/>
  <c r="V10" i="7"/>
  <c r="T32" i="7"/>
  <c r="V16" i="7"/>
  <c r="V20" i="7"/>
  <c r="V39" i="7"/>
  <c r="X17" i="7"/>
  <c r="V18" i="7"/>
  <c r="X36" i="7"/>
  <c r="X29" i="7"/>
  <c r="V30" i="7"/>
  <c r="V37" i="7"/>
  <c r="X19" i="7"/>
  <c r="T15" i="7"/>
  <c r="T26" i="7"/>
  <c r="T28" i="7"/>
  <c r="X39" i="7"/>
  <c r="X21" i="7"/>
  <c r="V25" i="7"/>
  <c r="X33" i="7"/>
  <c r="V36" i="7"/>
  <c r="T36" i="7"/>
  <c r="X23" i="7"/>
  <c r="V27" i="7"/>
  <c r="T13" i="7"/>
  <c r="V15" i="7"/>
  <c r="T23" i="7"/>
  <c r="T31" i="7"/>
  <c r="T6" i="7"/>
  <c r="V33" i="7"/>
  <c r="M6" i="11" l="1"/>
  <c r="M6" i="10"/>
  <c r="I6" i="11"/>
  <c r="I6" i="10"/>
  <c r="I7" i="11"/>
  <c r="I7" i="10"/>
  <c r="L7" i="7" l="1"/>
  <c r="P7" i="7"/>
  <c r="L6" i="7"/>
  <c r="P6" i="7"/>
  <c r="Q6" i="7" l="1"/>
  <c r="M6" i="7"/>
  <c r="Q7" i="7"/>
  <c r="M7" i="7"/>
  <c r="X6" i="7"/>
  <c r="W6" i="7"/>
  <c r="U6" i="7"/>
  <c r="V6" i="7"/>
  <c r="W7" i="7"/>
  <c r="X7" i="7"/>
  <c r="V7" i="7"/>
  <c r="U7" i="7"/>
</calcChain>
</file>

<file path=xl/comments1.xml><?xml version="1.0" encoding="utf-8"?>
<comments xmlns="http://schemas.openxmlformats.org/spreadsheetml/2006/main">
  <authors>
    <author>ZANZI MADDALENA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<sst xmlns="http://schemas.openxmlformats.org/spreadsheetml/2006/main" count="518" uniqueCount="135">
  <si>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</si>
  <si>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</si>
  <si>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</si>
  <si>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</si>
  <si>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</si>
  <si>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</si>
  <si>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</si>
  <si>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</si>
  <si>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Contribution</t>
  </si>
  <si>
    <t>Contribute</t>
  </si>
  <si>
    <t>SettlementDays</t>
  </si>
  <si>
    <t>SettlementDate</t>
  </si>
  <si>
    <t>IborIndexFamily</t>
  </si>
  <si>
    <t>EvaluationDate</t>
  </si>
  <si>
    <t>JPY</t>
  </si>
  <si>
    <t>UnitedKingdom::Exchange</t>
  </si>
  <si>
    <t>Japan</t>
  </si>
  <si>
    <t>MainTenor</t>
  </si>
  <si>
    <t>6M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</si>
  <si>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</si>
  <si>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</si>
  <si>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</si>
  <si>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</si>
  <si>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</si>
  <si>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</si>
  <si>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</si>
  <si>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</si>
  <si>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</si>
  <si>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</si>
  <si>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</si>
  <si>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</si>
  <si>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</si>
  <si>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</si>
  <si>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</si>
  <si>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</si>
  <si>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</si>
  <si>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</si>
  <si>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</si>
  <si>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</si>
  <si>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</si>
  <si>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</si>
  <si>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</si>
  <si>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</si>
  <si>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</si>
  <si>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</si>
  <si>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</si>
  <si>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</si>
  <si>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</si>
  <si>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</si>
  <si>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</si>
  <si>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</si>
  <si>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</si>
  <si>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</si>
  <si>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</si>
  <si>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</si>
  <si>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</si>
  <si>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</si>
  <si>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</si>
  <si>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OND</t>
  </si>
  <si>
    <t>TND</t>
  </si>
  <si>
    <t>SND</t>
  </si>
  <si>
    <t>SWD</t>
  </si>
  <si>
    <t>2WD</t>
  </si>
  <si>
    <t>3WD</t>
  </si>
  <si>
    <t>1MD</t>
  </si>
  <si>
    <t>2MD</t>
  </si>
  <si>
    <t>3MD</t>
  </si>
  <si>
    <t>4MD</t>
  </si>
  <si>
    <t>5MD</t>
  </si>
  <si>
    <t>6MD</t>
  </si>
  <si>
    <t>9MD</t>
  </si>
  <si>
    <t>1YD</t>
  </si>
  <si>
    <t>2YD</t>
  </si>
  <si>
    <t>3YD</t>
  </si>
  <si>
    <t>4YD</t>
  </si>
  <si>
    <t>5YD</t>
  </si>
  <si>
    <t>6YD</t>
  </si>
  <si>
    <t>7YD</t>
  </si>
  <si>
    <t>8YD</t>
  </si>
  <si>
    <t>9YD</t>
  </si>
  <si>
    <t>10YD</t>
  </si>
  <si>
    <t>12YD</t>
  </si>
  <si>
    <t>15YD</t>
  </si>
  <si>
    <t>20YD</t>
  </si>
  <si>
    <t>25YD</t>
  </si>
  <si>
    <t>30YD</t>
  </si>
  <si>
    <t>OIS</t>
  </si>
  <si>
    <t>Modified Following</t>
  </si>
  <si>
    <t>InterpolationType</t>
  </si>
  <si>
    <t>MonotonicCubicNaturalSpline</t>
  </si>
  <si>
    <t>FRA</t>
  </si>
  <si>
    <t>FixingDate</t>
  </si>
  <si>
    <t>Interpolation</t>
  </si>
  <si>
    <t>Extrapolated</t>
  </si>
  <si>
    <t>Swap</t>
  </si>
  <si>
    <t>SynthDepo</t>
  </si>
  <si>
    <t>TENOR</t>
  </si>
  <si>
    <t>RIC</t>
  </si>
  <si>
    <t>18M</t>
  </si>
  <si>
    <t>15M</t>
  </si>
  <si>
    <t>InterestRatesTrigger</t>
  </si>
  <si>
    <t>OvernightIndex</t>
  </si>
  <si>
    <t>1Y6MD</t>
  </si>
  <si>
    <t xml:space="preserve"> </t>
  </si>
  <si>
    <t>BID Error</t>
  </si>
  <si>
    <t>ASK error</t>
  </si>
  <si>
    <t>ValueDate</t>
  </si>
  <si>
    <t>OISIndex</t>
  </si>
  <si>
    <t>Internal RIC</t>
  </si>
  <si>
    <t>Mkt RIC</t>
  </si>
  <si>
    <t>CurveTenor</t>
  </si>
  <si>
    <t>YieldCurve</t>
  </si>
  <si>
    <t>FixedLegBDC</t>
  </si>
  <si>
    <t>X</t>
  </si>
  <si>
    <t>HolidayCheck</t>
  </si>
  <si>
    <t>LocalCalendar</t>
  </si>
  <si>
    <t>LiborCalendar</t>
  </si>
  <si>
    <t>ForwardStart</t>
  </si>
  <si>
    <t>FixDayCounter</t>
  </si>
  <si>
    <t>0D</t>
  </si>
  <si>
    <t>Actual/360</t>
  </si>
  <si>
    <t>1X4F</t>
  </si>
  <si>
    <t>2X5F</t>
  </si>
  <si>
    <t>3X6F</t>
  </si>
  <si>
    <t>4X7F</t>
  </si>
  <si>
    <t>5X8F</t>
  </si>
  <si>
    <t>6X9F</t>
  </si>
  <si>
    <t>9X12F</t>
  </si>
  <si>
    <t>12X15F</t>
  </si>
  <si>
    <t>1X7F</t>
  </si>
  <si>
    <t>2X8F</t>
  </si>
  <si>
    <t>3X9F</t>
  </si>
  <si>
    <t>4X10F</t>
  </si>
  <si>
    <t>5X11F</t>
  </si>
  <si>
    <t>6X12F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</si>
</sst>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Courier New"/>
      <family val="3"/>
    </font>
    <font>
      <b/>
      <sz val="14"/>
      <name val="Courier New"/>
      <family val="3"/>
    </font>
    <font>
      <b/>
      <sz val="12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8" fillId="6" borderId="0">
      <alignment horizontal="center"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144">
    <xf numFmtId="0" fontId="0" fillId="0" borderId="0" xfId="0"/>
    <xf numFmtId="0" fontId="10" fillId="0" borderId="0" xfId="0" applyFon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Fill="1"/>
    <xf numFmtId="0" fontId="11" fillId="8" borderId="1" xfId="0" applyFont="1" applyFill="1" applyBorder="1" applyAlignment="1">
      <alignment horizontal="centerContinuous" vertical="center"/>
    </xf>
    <xf numFmtId="0" fontId="11" fillId="8" borderId="10" xfId="0" applyFont="1" applyFill="1" applyBorder="1" applyAlignment="1">
      <alignment horizontal="centerContinuous" vertical="center"/>
    </xf>
    <xf numFmtId="0" fontId="10" fillId="0" borderId="18" xfId="0" applyFont="1" applyFill="1" applyBorder="1" applyAlignment="1">
      <alignment horizontal="right"/>
    </xf>
    <xf numFmtId="170" fontId="10" fillId="0" borderId="18" xfId="0" applyNumberFormat="1" applyFont="1" applyFill="1" applyBorder="1" applyAlignment="1">
      <alignment horizontal="center"/>
    </xf>
    <xf numFmtId="0" fontId="10" fillId="0" borderId="17" xfId="0" applyFont="1" applyFill="1" applyBorder="1" applyAlignment="1">
      <alignment horizontal="right"/>
    </xf>
    <xf numFmtId="170" fontId="10" fillId="0" borderId="17" xfId="0" applyNumberFormat="1" applyFont="1" applyFill="1" applyBorder="1" applyAlignment="1">
      <alignment horizontal="center"/>
    </xf>
    <xf numFmtId="0" fontId="10" fillId="0" borderId="19" xfId="0" applyFont="1" applyFill="1" applyBorder="1" applyAlignment="1">
      <alignment horizontal="right"/>
    </xf>
    <xf numFmtId="170" fontId="10" fillId="0" borderId="19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Continuous" vertical="center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right" vertical="center"/>
    </xf>
    <xf numFmtId="0" fontId="10" fillId="0" borderId="18" xfId="0" applyFont="1" applyFill="1" applyBorder="1" applyAlignment="1">
      <alignment horizontal="left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7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21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right"/>
    </xf>
    <xf numFmtId="0" fontId="10" fillId="0" borderId="11" xfId="0" applyFont="1" applyFill="1" applyBorder="1" applyAlignment="1">
      <alignment horizontal="left"/>
    </xf>
    <xf numFmtId="0" fontId="2" fillId="8" borderId="10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Continuous" vertical="center"/>
    </xf>
    <xf numFmtId="0" fontId="11" fillId="2" borderId="22" xfId="0" applyFont="1" applyFill="1" applyBorder="1" applyAlignment="1">
      <alignment horizontal="centerContinuous" vertical="center"/>
    </xf>
    <xf numFmtId="0" fontId="11" fillId="2" borderId="16" xfId="0" applyFont="1" applyFill="1" applyBorder="1" applyAlignment="1">
      <alignment horizontal="centerContinuous" vertical="center"/>
    </xf>
    <xf numFmtId="0" fontId="10" fillId="7" borderId="0" xfId="0" applyFont="1" applyFill="1" applyAlignment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5" borderId="0" xfId="0" applyFont="1" applyFill="1"/>
    <xf numFmtId="0" fontId="10" fillId="0" borderId="14" xfId="0" applyFont="1" applyFill="1" applyBorder="1" applyAlignment="1">
      <alignment horizontal="center" vertical="center"/>
    </xf>
    <xf numFmtId="169" fontId="10" fillId="0" borderId="17" xfId="13" applyNumberFormat="1" applyFont="1" applyFill="1" applyBorder="1" applyAlignment="1">
      <alignment horizontal="right" vertical="center"/>
    </xf>
    <xf numFmtId="169" fontId="10" fillId="0" borderId="18" xfId="13" applyNumberFormat="1" applyFont="1" applyFill="1" applyBorder="1" applyAlignment="1">
      <alignment horizontal="right" vertical="center"/>
    </xf>
    <xf numFmtId="169" fontId="10" fillId="0" borderId="19" xfId="13" applyNumberFormat="1" applyFont="1" applyFill="1" applyBorder="1" applyAlignment="1">
      <alignment horizontal="right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vertical="center"/>
    </xf>
    <xf numFmtId="0" fontId="3" fillId="5" borderId="1" xfId="14" applyFont="1" applyFill="1" applyBorder="1" applyAlignment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  <protection locked="0"/>
    </xf>
    <xf numFmtId="0" fontId="3" fillId="0" borderId="12" xfId="0" applyNumberFormat="1" applyFont="1" applyFill="1" applyBorder="1" applyAlignment="1">
      <alignment horizontal="right" vertical="center"/>
    </xf>
    <xf numFmtId="0" fontId="3" fillId="0" borderId="12" xfId="0" applyNumberFormat="1" applyFont="1" applyFill="1" applyBorder="1" applyAlignment="1"/>
    <xf numFmtId="0" fontId="3" fillId="0" borderId="14" xfId="0" applyNumberFormat="1" applyFont="1" applyFill="1" applyBorder="1" applyAlignment="1"/>
    <xf numFmtId="0" fontId="2" fillId="7" borderId="11" xfId="0" applyFont="1" applyFill="1" applyBorder="1" applyAlignment="1" applyProtection="1">
      <alignment vertical="center"/>
    </xf>
    <xf numFmtId="0" fontId="3" fillId="5" borderId="1" xfId="0" applyFont="1" applyFill="1" applyBorder="1" applyAlignment="1">
      <alignment horizontal="center"/>
    </xf>
    <xf numFmtId="165" fontId="10" fillId="0" borderId="18" xfId="0" applyNumberFormat="1" applyFont="1" applyFill="1" applyBorder="1" applyAlignment="1">
      <alignment horizontal="left" vertical="center"/>
    </xf>
    <xf numFmtId="169" fontId="10" fillId="0" borderId="18" xfId="13" applyNumberFormat="1" applyFont="1" applyFill="1" applyBorder="1" applyAlignment="1">
      <alignment horizontal="left" vertical="center"/>
    </xf>
    <xf numFmtId="169" fontId="10" fillId="0" borderId="17" xfId="13" applyNumberFormat="1" applyFont="1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left" vertical="center"/>
    </xf>
    <xf numFmtId="165" fontId="10" fillId="0" borderId="19" xfId="0" applyNumberFormat="1" applyFont="1" applyFill="1" applyBorder="1" applyAlignment="1">
      <alignment horizontal="left" vertical="center"/>
    </xf>
    <xf numFmtId="169" fontId="10" fillId="0" borderId="19" xfId="13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69" fontId="3" fillId="0" borderId="17" xfId="13" applyNumberFormat="1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center"/>
    </xf>
    <xf numFmtId="169" fontId="3" fillId="0" borderId="18" xfId="13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right" vertical="center"/>
    </xf>
    <xf numFmtId="0" fontId="10" fillId="0" borderId="20" xfId="0" applyFont="1" applyFill="1" applyBorder="1" applyAlignment="1">
      <alignment horizontal="right" vertical="center"/>
    </xf>
    <xf numFmtId="0" fontId="10" fillId="0" borderId="21" xfId="0" applyFont="1" applyFill="1" applyBorder="1" applyAlignment="1">
      <alignment horizontal="right" vertical="center"/>
    </xf>
    <xf numFmtId="0" fontId="10" fillId="0" borderId="23" xfId="0" applyFont="1" applyFill="1" applyBorder="1" applyAlignment="1">
      <alignment horizontal="right" vertical="center"/>
    </xf>
    <xf numFmtId="165" fontId="10" fillId="0" borderId="18" xfId="0" applyNumberFormat="1" applyFont="1" applyFill="1" applyBorder="1" applyAlignment="1">
      <alignment horizontal="right" vertical="center"/>
    </xf>
    <xf numFmtId="165" fontId="10" fillId="0" borderId="17" xfId="0" applyNumberFormat="1" applyFont="1" applyFill="1" applyBorder="1" applyAlignment="1">
      <alignment horizontal="right" vertical="center"/>
    </xf>
    <xf numFmtId="165" fontId="10" fillId="0" borderId="19" xfId="0" applyNumberFormat="1" applyFont="1" applyFill="1" applyBorder="1" applyAlignment="1">
      <alignment horizontal="right" vertical="center"/>
    </xf>
    <xf numFmtId="169" fontId="3" fillId="0" borderId="18" xfId="13" applyNumberFormat="1" applyFont="1" applyFill="1" applyBorder="1" applyAlignment="1">
      <alignment horizontal="right" vertical="center"/>
    </xf>
    <xf numFmtId="169" fontId="12" fillId="0" borderId="18" xfId="13" applyNumberFormat="1" applyFont="1" applyFill="1" applyBorder="1" applyAlignment="1">
      <alignment horizontal="right" vertical="center"/>
    </xf>
    <xf numFmtId="169" fontId="3" fillId="0" borderId="17" xfId="13" applyNumberFormat="1" applyFont="1" applyFill="1" applyBorder="1" applyAlignment="1">
      <alignment horizontal="right" vertical="center"/>
    </xf>
    <xf numFmtId="169" fontId="12" fillId="0" borderId="17" xfId="13" applyNumberFormat="1" applyFont="1" applyFill="1" applyBorder="1" applyAlignment="1">
      <alignment horizontal="right" vertical="center"/>
    </xf>
    <xf numFmtId="0" fontId="10" fillId="2" borderId="1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right" vertical="center"/>
    </xf>
    <xf numFmtId="165" fontId="10" fillId="7" borderId="0" xfId="0" applyNumberFormat="1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22" xfId="0" applyFont="1" applyFill="1" applyBorder="1"/>
    <xf numFmtId="0" fontId="10" fillId="7" borderId="8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Continuous" vertical="center"/>
    </xf>
    <xf numFmtId="0" fontId="14" fillId="7" borderId="0" xfId="0" applyFont="1" applyFill="1"/>
    <xf numFmtId="0" fontId="15" fillId="8" borderId="7" xfId="0" applyFont="1" applyFill="1" applyBorder="1" applyAlignment="1">
      <alignment horizontal="centerContinuous"/>
    </xf>
    <xf numFmtId="0" fontId="14" fillId="0" borderId="0" xfId="0" applyFont="1" applyFill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164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6" fillId="8" borderId="5" xfId="0" applyFont="1" applyFill="1" applyBorder="1" applyAlignment="1">
      <alignment horizontal="centerContinuous"/>
    </xf>
    <xf numFmtId="0" fontId="16" fillId="8" borderId="6" xfId="0" applyFont="1" applyFill="1" applyBorder="1" applyAlignment="1">
      <alignment horizontal="centerContinuous"/>
    </xf>
    <xf numFmtId="0" fontId="16" fillId="8" borderId="7" xfId="0" applyFont="1" applyFill="1" applyBorder="1" applyAlignment="1">
      <alignment horizontal="centerContinuous"/>
    </xf>
    <xf numFmtId="0" fontId="3" fillId="3" borderId="1" xfId="0" applyFont="1" applyFill="1" applyBorder="1"/>
    <xf numFmtId="0" fontId="3" fillId="3" borderId="1" xfId="0" applyFont="1" applyFill="1" applyBorder="1" applyProtection="1"/>
    <xf numFmtId="0" fontId="11" fillId="8" borderId="16" xfId="0" applyFont="1" applyFill="1" applyBorder="1" applyAlignment="1">
      <alignment horizontal="centerContinuous" vertical="center"/>
    </xf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0</v>
        <stp/>
        <stp>_x000C_JPY3M12X15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4" s="7"/>
      </tp>
      <tp>
        <v>0</v>
        <stp/>
        <stp>_x000C_JPY3M12X15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4" s="7"/>
      </tp>
      <tp>
        <v>0</v>
        <stp/>
        <stp xml:space="preserve">
JPY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9" s="7"/>
      </tp>
      <tp>
        <v>0</v>
        <stp/>
        <stp xml:space="preserve">
JPY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0" s="7"/>
      </tp>
      <tp>
        <v>0</v>
        <stp/>
        <stp xml:space="preserve">
JPY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0" s="7"/>
      </tp>
      <tp>
        <v>0</v>
        <stp/>
        <stp xml:space="preserve">
JPY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9" s="7"/>
      </tp>
      <tp>
        <v>6.4394108000000005E-2</v>
        <stp/>
        <stp xml:space="preserve">	JPYON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" s="7"/>
      </tp>
      <tp>
        <v>6.3551431000000005E-2</v>
        <stp/>
        <stp xml:space="preserve">	JPYON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" s="7"/>
      </tp>
      <tp>
        <v>6.4388445000000002E-2</v>
        <stp/>
        <stp xml:space="preserve">	JPYON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" s="7"/>
      </tp>
      <tp>
        <v>6.4385614000000008E-2</v>
        <stp/>
        <stp xml:space="preserve">	JPYON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" s="7"/>
      </tp>
      <tp>
        <v>5.1780822000000004E-2</v>
        <stp/>
        <stp xml:space="preserve">	JPYON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4" s="7"/>
      </tp>
      <tp>
        <v>6.3796638000000003E-2</v>
        <stp/>
        <stp xml:space="preserve">	JPYON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1" s="7"/>
      </tp>
      <tp>
        <v>4.6849315000000002E-2</v>
        <stp/>
        <stp xml:space="preserve">	JPYON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7" s="7"/>
      </tp>
      <tp>
        <v>6.1643834999999994E-2</v>
        <stp/>
        <stp xml:space="preserve">	JPYON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3" s="7"/>
      </tp>
      <tp>
        <v>6.3639794E-2</v>
        <stp/>
        <stp xml:space="preserve">	JPYON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0" s="7"/>
      </tp>
      <tp>
        <v>3.4520547999999998E-2</v>
        <stp/>
        <stp xml:space="preserve">	JPYON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6" s="7"/>
      </tp>
      <tp>
        <v>6.4109588999999995E-2</v>
        <stp/>
        <stp xml:space="preserve">	JPYON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2" s="7"/>
      </tp>
      <tp>
        <v>3.6986300999999999E-2</v>
        <stp/>
        <stp xml:space="preserve">	JPYON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3" s="7"/>
      </tp>
      <tp>
        <v>0.110958904</v>
        <stp/>
        <stp xml:space="preserve">	JPYON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1" s="7"/>
      </tp>
      <tp>
        <v>4.1917808000000001E-2</v>
        <stp/>
        <stp xml:space="preserve">	JPYON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7" s="7"/>
      </tp>
      <tp>
        <v>8.3835616000000002E-2</v>
        <stp/>
        <stp xml:space="preserve">	JPYON6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0" s="7"/>
      </tp>
      <tp>
        <v>4.4383562000000001E-2</v>
        <stp/>
        <stp xml:space="preserve">	JPYON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6" s="7"/>
      </tp>
      <tp>
        <v>6.1643835999999994E-2</v>
        <stp/>
        <stp xml:space="preserve">	JPYON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9" s="7"/>
      </tp>
      <tp>
        <v>4.6849315000000002E-2</v>
        <stp/>
        <stp xml:space="preserve">	JPYON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5" s="7"/>
      </tp>
      <tp>
        <v>4.1917808000000001E-2</v>
        <stp/>
        <stp xml:space="preserve">	JPYON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8" s="7"/>
      </tp>
      <tp>
        <v>3.9452055E-2</v>
        <stp/>
        <stp xml:space="preserve">	JPYON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0" s="7"/>
      </tp>
      <tp>
        <v>0.17260274</v>
        <stp/>
        <stp xml:space="preserve">	JPYON9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3" s="7"/>
      </tp>
      <tp>
        <v>0.14301369899999999</v>
        <stp/>
        <stp xml:space="preserve">	JPYON8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2" s="7"/>
      </tp>
      <tp>
        <v>0</v>
        <stp/>
        <stp xml:space="preserve">
JPY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0" s="7"/>
      </tp>
      <tp>
        <v>0</v>
        <stp/>
        <stp xml:space="preserve">
JPY3M5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9" s="7"/>
      </tp>
      <tp>
        <v>0</v>
        <stp/>
        <stp xml:space="preserve">
JPY3M5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9" s="7"/>
      </tp>
      <tp>
        <v>0</v>
        <stp/>
        <stp xml:space="preserve">
JPY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0" s="7"/>
      </tp>
      <tp>
        <v>0</v>
        <stp/>
        <stp xml:space="preserve">
JPY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7" s="7"/>
      </tp>
      <tp>
        <v>0</v>
        <stp/>
        <stp xml:space="preserve">
JPY3M2X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6" s="7"/>
      </tp>
      <tp>
        <v>0</v>
        <stp/>
        <stp xml:space="preserve">
JPY3M4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8" s="7"/>
      </tp>
      <tp>
        <v>0</v>
        <stp/>
        <stp xml:space="preserve">
JPY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5" s="7"/>
      </tp>
      <tp>
        <v>0</v>
        <stp/>
        <stp xml:space="preserve">
JPY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5" s="7"/>
      </tp>
      <tp>
        <v>0</v>
        <stp/>
        <stp xml:space="preserve">
JPY3M4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8" s="7"/>
      </tp>
      <tp>
        <v>0</v>
        <stp/>
        <stp xml:space="preserve">
JPY3M2X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6" s="7"/>
      </tp>
      <tp>
        <v>0</v>
        <stp/>
        <stp xml:space="preserve">
JPY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7" s="7"/>
      </tp>
      <tp>
        <v>0</v>
        <stp/>
        <stp xml:space="preserve">
JPY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8" s="7"/>
      </tp>
      <tp>
        <v>0</v>
        <stp/>
        <stp xml:space="preserve">
JPY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8" s="7"/>
      </tp>
    </main>
    <main first="pldatasource.rtgetrtdserver">
      <tp>
        <v>0.83342465799999998</v>
        <stp/>
        <stp xml:space="preserve">
JPYON25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8" s="7"/>
      </tp>
      <tp>
        <v>0.70767123300000001</v>
        <stp/>
        <stp xml:space="preserve">
JPYON20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7" s="7"/>
      </tp>
      <tp>
        <v>0.90246575300000009</v>
        <stp/>
        <stp xml:space="preserve">
JPYON30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9" s="7"/>
      </tp>
      <tp>
        <v>0.47095890400000001</v>
        <stp/>
        <stp xml:space="preserve">
JPYON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6" s="7"/>
      </tp>
      <tp>
        <v>0.204657534</v>
        <stp/>
        <stp xml:space="preserve">
JPYON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4" s="7"/>
      </tp>
      <tp>
        <v>0.29835616399999998</v>
        <stp/>
        <stp xml:space="preserve">
JPYON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5" s="7"/>
      </tp>
    </main>
    <main first="pldatasource.rtgetrtdserver">
      <tp>
        <v>6.4394108000000005E-2</v>
        <stp/>
        <stp xml:space="preserve">	JPYON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8" s="7"/>
      </tp>
      <tp>
        <v>6.3551431000000005E-2</v>
        <stp/>
        <stp xml:space="preserve">	JPYON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9" s="7"/>
      </tp>
      <tp>
        <v>6.4388445000000002E-2</v>
        <stp/>
        <stp xml:space="preserve">	JPYON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7" s="7"/>
      </tp>
      <tp>
        <v>6.4385614000000008E-2</v>
        <stp/>
        <stp xml:space="preserve">	JPYON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" s="7"/>
      </tp>
      <tp>
        <v>5.1780822000000004E-2</v>
        <stp/>
        <stp xml:space="preserve">	JPYON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4" s="7"/>
      </tp>
      <tp>
        <v>6.3796638000000003E-2</v>
        <stp/>
        <stp xml:space="preserve">	JPYON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1" s="7"/>
      </tp>
      <tp>
        <v>4.6849315000000002E-2</v>
        <stp/>
        <stp xml:space="preserve">	JPYON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7" s="7"/>
      </tp>
      <tp>
        <v>6.1643834999999994E-2</v>
        <stp/>
        <stp xml:space="preserve">	JPYON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3" s="7"/>
      </tp>
      <tp>
        <v>6.3639794E-2</v>
        <stp/>
        <stp xml:space="preserve">	JPYON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0" s="7"/>
      </tp>
      <tp>
        <v>3.4520547999999998E-2</v>
        <stp/>
        <stp xml:space="preserve">	JPYON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6" s="7"/>
      </tp>
      <tp>
        <v>6.4109588999999995E-2</v>
        <stp/>
        <stp xml:space="preserve">	JPYON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2" s="7"/>
      </tp>
      <tp>
        <v>3.6986300999999999E-2</v>
        <stp/>
        <stp xml:space="preserve">	JPYON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3" s="7"/>
      </tp>
      <tp>
        <v>0.110958904</v>
        <stp/>
        <stp xml:space="preserve">	JPYON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1" s="7"/>
      </tp>
      <tp>
        <v>4.1917808000000001E-2</v>
        <stp/>
        <stp xml:space="preserve">	JPYON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7" s="7"/>
      </tp>
      <tp>
        <v>8.3835616000000002E-2</v>
        <stp/>
        <stp xml:space="preserve">	JPYON6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0" s="7"/>
      </tp>
      <tp>
        <v>4.4383562000000001E-2</v>
        <stp/>
        <stp xml:space="preserve">	JPYON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6" s="7"/>
      </tp>
      <tp>
        <v>6.1643835999999994E-2</v>
        <stp/>
        <stp xml:space="preserve">	JPYON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9" s="7"/>
      </tp>
      <tp>
        <v>4.6849315000000002E-2</v>
        <stp/>
        <stp xml:space="preserve">	JPYON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5" s="7"/>
      </tp>
      <tp>
        <v>4.1917808000000001E-2</v>
        <stp/>
        <stp xml:space="preserve">	JPYON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8" s="7"/>
      </tp>
      <tp>
        <v>3.9452055E-2</v>
        <stp/>
        <stp xml:space="preserve">	JPYON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0" s="7"/>
      </tp>
      <tp>
        <v>0.17260274</v>
        <stp/>
        <stp xml:space="preserve">	JPYON9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3" s="7"/>
      </tp>
      <tp>
        <v>0.14301369899999999</v>
        <stp/>
        <stp xml:space="preserve">	JPYON8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2" s="7"/>
      </tp>
      <tp>
        <v>0.47095890400000001</v>
        <stp/>
        <stp xml:space="preserve">
JPYON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6" s="7"/>
      </tp>
      <tp>
        <v>0.204657534</v>
        <stp/>
        <stp xml:space="preserve">
JPYON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4" s="7"/>
      </tp>
      <tp>
        <v>0.29835616399999998</v>
        <stp/>
        <stp xml:space="preserve">
JPYON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5" s="7"/>
      </tp>
      <tp>
        <v>0.90246575300000009</v>
        <stp/>
        <stp xml:space="preserve">
JPYON30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9" s="7"/>
      </tp>
      <tp>
        <v>0.83342465799999998</v>
        <stp/>
        <stp xml:space="preserve">
JPYON25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8" s="7"/>
      </tp>
      <tp>
        <v>0.70767123300000001</v>
        <stp/>
        <stp xml:space="preserve">
JPYON20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7" s="7"/>
      </tp>
    </main>
    <main first="pldatasource.rtgetrtdserver">
      <tp>
        <v>0.18937995099999999</v>
        <stp/>
        <stp xml:space="preserve">	JPY6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8" s="7"/>
      </tp>
      <tp>
        <v>0.18925960800000002</v>
        <stp/>
        <stp xml:space="preserve">	JPY6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9" s="7"/>
      </tp>
      <tp>
        <v>0.18939384399999998</v>
        <stp/>
        <stp xml:space="preserve">	JPY6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7" s="7"/>
      </tp>
      <tp>
        <v>0.18940879399999999</v>
        <stp/>
        <stp xml:space="preserve">	JPY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6" s="7"/>
      </tp>
      <tp>
        <v>0.1623</v>
        <stp/>
        <stp xml:space="preserve">	JPY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4" s="7"/>
      </tp>
      <tp>
        <v>0.188149292</v>
        <stp/>
        <stp xml:space="preserve">	JPY6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1" s="7"/>
      </tp>
      <tp>
        <v>0.17780000000000001</v>
        <stp/>
        <stp xml:space="preserve">	JPY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3" s="7"/>
      </tp>
      <tp>
        <v>0.18888537399999999</v>
        <stp/>
        <stp xml:space="preserve">	JPY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0" s="7"/>
      </tp>
      <tp>
        <v>0.18660000000000002</v>
        <stp/>
        <stp xml:space="preserve">	JPY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2" s="7"/>
      </tp>
      <tp>
        <v>0.1416</v>
        <stp/>
        <stp xml:space="preserve">	JPY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7" s="7"/>
      </tp>
      <tp>
        <v>0.1464</v>
        <stp/>
        <stp xml:space="preserve">	JPY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6" s="7"/>
      </tp>
      <tp>
        <v>0.15260000000000001</v>
        <stp/>
        <stp xml:space="preserve">	JPY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5" s="7"/>
      </tp>
      <tp>
        <v>0.284188261</v>
        <stp/>
        <stp>_x0008_JPY3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3" s="7"/>
      </tp>
      <tp>
        <v>0.23929603400000002</v>
        <stp/>
        <stp>_x0008_JPY3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2" s="7"/>
      </tp>
      <tp>
        <v>7.9546719000000002E-2</v>
        <stp/>
        <stp>_x0008_JPY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7" s="7"/>
      </tp>
      <tp>
        <v>7.7047221999999999E-2</v>
        <stp/>
        <stp>_x0008_JPY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6" s="7"/>
      </tp>
      <tp>
        <v>0.114441151</v>
        <stp/>
        <stp>_x0008_JPY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9" s="7"/>
      </tp>
      <tp>
        <v>8.9477161999999999E-2</v>
        <stp/>
        <stp>_x0008_JPY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8" s="7"/>
      </tp>
      <tp>
        <v>0.19436832600000001</v>
        <stp/>
        <stp>_x0008_JPY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1" s="7"/>
      </tp>
      <tp>
        <v>0.151904974</v>
        <stp/>
        <stp>_x0008_JPY3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0" s="7"/>
      </tp>
    </main>
    <main first="pldatasource.rtgetrtdserver">
      <tp>
        <v>1.048682967</v>
        <stp/>
        <stp xml:space="preserve">	JPY3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9" s="7"/>
      </tp>
      <tp>
        <v>0.97843234700000004</v>
        <stp/>
        <stp xml:space="preserve">	JPY3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8" s="7"/>
      </tp>
      <tp>
        <v>0.84870438999999998</v>
        <stp/>
        <stp xml:space="preserve">	JPY3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7" s="7"/>
      </tp>
      <tp>
        <v>0.60626695100000005</v>
        <stp/>
        <stp xml:space="preserve">	JPY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6" s="7"/>
      </tp>
      <tp>
        <v>0.43418598700000005</v>
        <stp/>
        <stp xml:space="preserve">	JPY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5" s="7"/>
      </tp>
      <tp>
        <v>0.329079609</v>
        <stp/>
        <stp xml:space="preserve">	JPY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4" s="7"/>
      </tp>
    </main>
    <main first="pldatasource.rtgetrtdserver">
      <tp>
        <v>2.4711587E-2</v>
        <stp/>
        <stp xml:space="preserve">	JPY3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" s="7"/>
      </tp>
      <tp>
        <v>2.5315512000000002E-2</v>
        <stp/>
        <stp xml:space="preserve">	JPY3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" s="7"/>
      </tp>
      <tp>
        <v>2.4641736000000001E-2</v>
        <stp/>
        <stp xml:space="preserve">	JPY3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" s="7"/>
      </tp>
      <tp>
        <v>2.4566603999999999E-2</v>
        <stp/>
        <stp xml:space="preserve">	JPY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" s="7"/>
      </tp>
      <tp>
        <v>6.9900000000000004E-2</v>
        <stp/>
        <stp xml:space="preserve">	JPY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4" s="7"/>
      </tp>
      <tp>
        <v>3.0788321E-2</v>
        <stp/>
        <stp xml:space="preserve">	JPY3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1" s="7"/>
      </tp>
      <tp>
        <v>6.0299999999999999E-2</v>
        <stp/>
        <stp xml:space="preserve">	JPY3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3" s="7"/>
      </tp>
      <tp>
        <v>2.7164948000000001E-2</v>
        <stp/>
        <stp xml:space="preserve">	JPY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0" s="7"/>
      </tp>
      <tp>
        <v>3.8400000000000004E-2</v>
        <stp/>
        <stp xml:space="preserve">	JPY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2" s="7"/>
      </tp>
      <tp>
        <v>0.34249999999999997</v>
        <stp/>
        <stp>_x0008_JPY6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3" s="7"/>
      </tp>
      <tp>
        <v>0.28999999999999998</v>
        <stp/>
        <stp>_x0008_JPY6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2" s="7"/>
      </tp>
      <tp>
        <v>0.1125</v>
        <stp/>
        <stp>_x0008_JPY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7" s="7"/>
      </tp>
      <tp>
        <v>0.11000000000000001</v>
        <stp/>
        <stp>_x0008_JPY6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6" s="7"/>
      </tp>
      <tp>
        <v>0.155</v>
        <stp/>
        <stp>_x0008_JPY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9" s="7"/>
      </tp>
      <tp>
        <v>0.1275</v>
        <stp/>
        <stp>_x0008_JPY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8" s="7"/>
      </tp>
      <tp>
        <v>0.24</v>
        <stp/>
        <stp>_x0008_JPY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1" s="7"/>
      </tp>
      <tp>
        <v>0.19500000000000001</v>
        <stp/>
        <stp>_x0008_JPY6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0" s="7"/>
      </tp>
    </main>
    <main first="pldatasource.rtgetrtdserver">
      <tp>
        <v>1.137500046</v>
        <stp/>
        <stp xml:space="preserve">	JPY6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9" s="7"/>
      </tp>
      <tp>
        <v>1.067500047</v>
        <stp/>
        <stp xml:space="preserve">	JPY6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8" s="7"/>
      </tp>
      <tp>
        <v>0.93750005400000003</v>
        <stp/>
        <stp xml:space="preserve">	JPY6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7" s="7"/>
      </tp>
      <tp>
        <v>0.69250003599999999</v>
        <stp/>
        <stp xml:space="preserve">	JPY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6" s="7"/>
      </tp>
      <tp>
        <v>0.50750003300000002</v>
        <stp/>
        <stp xml:space="preserve">	JPY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5" s="7"/>
      </tp>
      <tp>
        <v>0.39500000000000002</v>
        <stp/>
        <stp xml:space="preserve">	JPY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4" s="7"/>
      </tp>
    </main>
    <main first="pldatasource.rtgetrtdserver">
      <tp>
        <v>0.11499999999999999</v>
        <stp/>
        <stp xml:space="preserve">	JPY6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5" s="7"/>
      </tp>
    </main>
    <main first="pldatasource.rtgetrtdserver">
      <tp>
        <v>0.28999999999999998</v>
        <stp/>
        <stp>_x0008_JPY6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2" s="7"/>
      </tp>
      <tp>
        <v>0.34249999999999997</v>
        <stp/>
        <stp>_x0008_JPY6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3" s="7"/>
      </tp>
      <tp>
        <v>0.11000000000000001</v>
        <stp/>
        <stp>_x0008_JPY6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6" s="7"/>
      </tp>
      <tp>
        <v>0.1125</v>
        <stp/>
        <stp>_x0008_JPY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7" s="7"/>
      </tp>
      <tp>
        <v>0.19500000000000001</v>
        <stp/>
        <stp>_x0008_JPY6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0" s="7"/>
      </tp>
      <tp>
        <v>0.24</v>
        <stp/>
        <stp>_x0008_JPY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1" s="7"/>
      </tp>
      <tp>
        <v>0.1275</v>
        <stp/>
        <stp>_x0008_JPY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8" s="7"/>
      </tp>
      <tp>
        <v>0.155</v>
        <stp/>
        <stp>_x0008_JPY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9" s="7"/>
      </tp>
    </main>
    <main first="pldatasource.rtgetrtdserver">
      <tp>
        <v>8.8320749000000004E-2</v>
        <stp/>
        <stp xml:space="preserve">	JPY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5" s="7"/>
      </tp>
    </main>
    <main first="pldatasource.rtgetrtdserver">
      <tp>
        <v>0.23929603400000002</v>
        <stp/>
        <stp>_x0008_JPY3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2" s="7"/>
      </tp>
      <tp>
        <v>0.284188261</v>
        <stp/>
        <stp>_x0008_JPY3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3" s="7"/>
      </tp>
      <tp>
        <v>7.7047221999999999E-2</v>
        <stp/>
        <stp>_x0008_JPY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6" s="7"/>
      </tp>
      <tp>
        <v>7.9546719000000002E-2</v>
        <stp/>
        <stp>_x0008_JPY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7" s="7"/>
      </tp>
      <tp>
        <v>0.151904974</v>
        <stp/>
        <stp>_x0008_JPY3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0" s="7"/>
      </tp>
      <tp>
        <v>0.19436832600000001</v>
        <stp/>
        <stp>_x0008_JPY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1" s="7"/>
      </tp>
      <tp>
        <v>8.9477161999999999E-2</v>
        <stp/>
        <stp>_x0008_JPY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8" s="7"/>
      </tp>
      <tp>
        <v>0.114441151</v>
        <stp/>
        <stp>_x0008_JPY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9" s="7"/>
      </tp>
      <tp>
        <v>0.11499999999999999</v>
        <stp/>
        <stp xml:space="preserve">	JPY6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5" s="7"/>
      </tp>
      <tp>
        <v>8.8320749000000004E-2</v>
        <stp/>
        <stp xml:space="preserve">	JPY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5" s="7"/>
      </tp>
      <tp>
        <v>1.048682967</v>
        <stp/>
        <stp xml:space="preserve">	JPY3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9" s="7"/>
      </tp>
      <tp>
        <v>0.97843234700000004</v>
        <stp/>
        <stp xml:space="preserve">	JPY3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8" s="7"/>
      </tp>
      <tp>
        <v>0.84870438999999998</v>
        <stp/>
        <stp xml:space="preserve">	JPY3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7" s="7"/>
      </tp>
      <tp>
        <v>0.60626695100000005</v>
        <stp/>
        <stp xml:space="preserve">	JPY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6" s="7"/>
      </tp>
      <tp>
        <v>0.329079609</v>
        <stp/>
        <stp xml:space="preserve">	JPY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4" s="7"/>
      </tp>
      <tp>
        <v>0.43418598700000005</v>
        <stp/>
        <stp xml:space="preserve">	JPY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5" s="7"/>
      </tp>
      <tp>
        <v>0.18937995099999999</v>
        <stp/>
        <stp xml:space="preserve">	JPY6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8" s="7"/>
      </tp>
      <tp>
        <v>0.18925960800000002</v>
        <stp/>
        <stp xml:space="preserve">	JPY6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9" s="7"/>
      </tp>
      <tp>
        <v>0.18939384399999998</v>
        <stp/>
        <stp xml:space="preserve">	JPY6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7" s="7"/>
      </tp>
      <tp>
        <v>0.18940879399999999</v>
        <stp/>
        <stp xml:space="preserve">	JPY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6" s="7"/>
      </tp>
      <tp>
        <v>0.1623</v>
        <stp/>
        <stp xml:space="preserve">	JPY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4" s="7"/>
      </tp>
      <tp>
        <v>0.188149292</v>
        <stp/>
        <stp xml:space="preserve">	JPY6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1" s="7"/>
      </tp>
      <tp>
        <v>0.17780000000000001</v>
        <stp/>
        <stp xml:space="preserve">	JPY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3" s="7"/>
      </tp>
      <tp>
        <v>0.18888537399999999</v>
        <stp/>
        <stp xml:space="preserve">	JPY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0" s="7"/>
      </tp>
      <tp>
        <v>0.18660000000000002</v>
        <stp/>
        <stp xml:space="preserve">	JPY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2" s="7"/>
      </tp>
      <tp>
        <v>0.1416</v>
        <stp/>
        <stp xml:space="preserve">	JPY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7" s="7"/>
      </tp>
      <tp>
        <v>0.1464</v>
        <stp/>
        <stp xml:space="preserve">	JPY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6" s="7"/>
      </tp>
      <tp>
        <v>0.15260000000000001</v>
        <stp/>
        <stp xml:space="preserve">	JPY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5" s="7"/>
      </tp>
      <tp>
        <v>1.137500046</v>
        <stp/>
        <stp xml:space="preserve">	JPY6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9" s="7"/>
      </tp>
      <tp>
        <v>1.067500047</v>
        <stp/>
        <stp xml:space="preserve">	JPY6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8" s="7"/>
      </tp>
      <tp>
        <v>0.93750005400000003</v>
        <stp/>
        <stp xml:space="preserve">	JPY6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7" s="7"/>
      </tp>
      <tp>
        <v>0.69250003599999999</v>
        <stp/>
        <stp xml:space="preserve">	JPY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6" s="7"/>
      </tp>
      <tp>
        <v>0.39500000000000002</v>
        <stp/>
        <stp xml:space="preserve">	JPY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4" s="7"/>
      </tp>
      <tp>
        <v>0.50750003300000002</v>
        <stp/>
        <stp xml:space="preserve">	JPY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5" s="7"/>
      </tp>
      <tp>
        <v>2.4711587E-2</v>
        <stp/>
        <stp xml:space="preserve">	JPY3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8" s="7"/>
      </tp>
      <tp>
        <v>2.5315512000000002E-2</v>
        <stp/>
        <stp xml:space="preserve">	JPY3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9" s="7"/>
      </tp>
      <tp>
        <v>2.4641736000000001E-2</v>
        <stp/>
        <stp xml:space="preserve">	JPY3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7" s="7"/>
      </tp>
      <tp>
        <v>2.4566603999999999E-2</v>
        <stp/>
        <stp xml:space="preserve">	JPY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6" s="7"/>
      </tp>
      <tp>
        <v>6.9900000000000004E-2</v>
        <stp/>
        <stp xml:space="preserve">	JPY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4" s="7"/>
      </tp>
      <tp>
        <v>3.0788321E-2</v>
        <stp/>
        <stp xml:space="preserve">	JPY3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1" s="7"/>
      </tp>
      <tp>
        <v>6.0299999999999999E-2</v>
        <stp/>
        <stp xml:space="preserve">	JPY3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3" s="7"/>
      </tp>
      <tp>
        <v>2.7164948000000001E-2</v>
        <stp/>
        <stp xml:space="preserve">	JPY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0" s="7"/>
      </tp>
      <tp>
        <v>3.8400000000000004E-2</v>
        <stp/>
        <stp xml:space="preserve">	JPY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2" s="7"/>
      </tp>
      <tp>
        <v>3.4520547999999998E-2</v>
        <stp/>
        <stp>_x000B_JPYON1Y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5" s="7"/>
      </tp>
      <tp>
        <v>3.4520547999999998E-2</v>
        <stp/>
        <stp>_x000B_JPYON1Y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5" s="7"/>
      </tp>
      <tp>
        <v>0</v>
        <stp/>
        <stp>_x000B_JPY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2" s="7"/>
      </tp>
      <tp>
        <v>0</v>
        <stp/>
        <stp>_x000B_JPY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3" s="7"/>
      </tp>
      <tp>
        <v>0</v>
        <stp/>
        <stp>_x000B_JPY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1" s="7"/>
      </tp>
      <tp>
        <v>0</v>
        <stp/>
        <stp>_x000B_JPY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1" s="7"/>
      </tp>
      <tp>
        <v>0</v>
        <stp/>
        <stp>_x000B_JPY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3" s="7"/>
      </tp>
      <tp>
        <v>0</v>
        <stp/>
        <stp>_x000B_JPY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2" s="7"/>
      </tp>
      <tp>
        <v>0</v>
        <stp/>
        <stp>_x000B_JPY3M9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3" s="7"/>
      </tp>
      <tp>
        <v>0</v>
        <stp/>
        <stp>_x000B_JPY3M9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3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P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Tibor"/>
      <sheetName val="LiborSwapIsdaFixAm"/>
      <sheetName val="LiborSwapForBasisCalc"/>
      <sheetName val="LiborSwapIsdaFixPm"/>
      <sheetName val="Deposits"/>
      <sheetName val="OIS"/>
      <sheetName val="FRA"/>
      <sheetName val="Futures3M_TIBOR"/>
      <sheetName val="Futures3M"/>
      <sheetName val="FuturesHWConvAdj"/>
      <sheetName val="BasisSwap1MxM"/>
      <sheetName val="BasisSwap3M6M"/>
      <sheetName val="Swap3M_TIBOR"/>
      <sheetName val="Swap6M"/>
      <sheetName val="Swaps1M"/>
      <sheetName val="Swap3M"/>
      <sheetName val="ON"/>
      <sheetName val="1M (2)"/>
      <sheetName val="3M (2)"/>
    </sheetNames>
    <definedNames>
      <definedName name="TriggerCounter" refersTo="='General Settings'!$D$7"/>
    </definedNames>
    <sheetDataSet>
      <sheetData sheetId="0">
        <row r="7">
          <cell r="D7">
            <v>2</v>
          </cell>
        </row>
      </sheetData>
      <sheetData sheetId="1"/>
      <sheetData sheetId="2">
        <row r="7">
          <cell r="D7">
            <v>2</v>
          </cell>
        </row>
      </sheetData>
      <sheetData sheetId="3">
        <row r="7">
          <cell r="D7" t="str">
            <v>6M</v>
          </cell>
        </row>
      </sheetData>
      <sheetData sheetId="4">
        <row r="7">
          <cell r="D7" t="str">
            <v>Fwd Curve</v>
          </cell>
        </row>
      </sheetData>
      <sheetData sheetId="5">
        <row r="7">
          <cell r="D7" t="str">
            <v>6M</v>
          </cell>
        </row>
      </sheetData>
      <sheetData sheetId="6">
        <row r="7">
          <cell r="D7" t="str">
            <v>JPYSND_Quote#0000</v>
          </cell>
        </row>
      </sheetData>
      <sheetData sheetId="7">
        <row r="7">
          <cell r="D7" t="str">
            <v>3W</v>
          </cell>
        </row>
      </sheetData>
      <sheetData sheetId="8">
        <row r="7">
          <cell r="D7" t="str">
            <v>JPY3x6F_Quote</v>
          </cell>
        </row>
      </sheetData>
      <sheetData sheetId="9">
        <row r="7">
          <cell r="D7" t="str">
            <v>G5</v>
          </cell>
        </row>
      </sheetData>
      <sheetData sheetId="10">
        <row r="7">
          <cell r="D7" t="str">
            <v>G5</v>
          </cell>
        </row>
      </sheetData>
      <sheetData sheetId="11"/>
      <sheetData sheetId="12">
        <row r="7">
          <cell r="D7" t="str">
            <v>6L</v>
          </cell>
        </row>
      </sheetData>
      <sheetData sheetId="13">
        <row r="7">
          <cell r="D7" t="str">
            <v>6L</v>
          </cell>
        </row>
      </sheetData>
      <sheetData sheetId="14">
        <row r="7">
          <cell r="D7" t="str">
            <v>3T</v>
          </cell>
        </row>
      </sheetData>
      <sheetData sheetId="15">
        <row r="7">
          <cell r="D7" t="str">
            <v>6L</v>
          </cell>
        </row>
      </sheetData>
      <sheetData sheetId="16">
        <row r="7">
          <cell r="D7" t="str">
            <v>X1S</v>
          </cell>
        </row>
      </sheetData>
      <sheetData sheetId="17">
        <row r="7">
          <cell r="D7" t="str">
            <v>3L</v>
          </cell>
        </row>
      </sheetData>
      <sheetData sheetId="18"/>
      <sheetData sheetId="19">
        <row r="7">
          <cell r="D7" t="str">
            <v>6L</v>
          </cell>
        </row>
      </sheetData>
      <sheetData sheetId="20">
        <row r="7">
          <cell r="D7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D4" sqref="D4"/>
    </sheetView>
  </sheetViews>
  <sheetFormatPr defaultRowHeight="13.5" x14ac:dyDescent="0.25"/>
  <cols>
    <col min="1" max="2" width="2.7109375" style="125" customWidth="1"/>
    <col min="3" max="3" width="21.42578125" style="125" bestFit="1" customWidth="1"/>
    <col min="4" max="4" width="28.5703125" style="125" bestFit="1" customWidth="1"/>
    <col min="5" max="5" width="2.7109375" style="125" customWidth="1"/>
    <col min="6" max="6" width="3.42578125" style="125" customWidth="1"/>
    <col min="7" max="16384" width="9.140625" style="125"/>
  </cols>
  <sheetData>
    <row r="1" spans="1:26" s="13" customFormat="1" ht="12" thickBot="1" x14ac:dyDescent="0.25">
      <c r="A1" s="2"/>
      <c r="B1" s="2" t="str">
        <f>_xll.qlxlVersion(TRUE)</f>
        <v>QuantLibXL 1.5.0 - MS VC++ 9.0 - Multithreaded Dynamic Runtime library - Release Configuration - Jun 25 2014 10:33:09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x14ac:dyDescent="0.35">
      <c r="A2" s="123"/>
      <c r="B2" s="138" t="s">
        <v>4</v>
      </c>
      <c r="C2" s="139"/>
      <c r="D2" s="139"/>
      <c r="E2" s="124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 spans="1:26" s="13" customFormat="1" ht="11.25" x14ac:dyDescent="0.2">
      <c r="A3" s="2"/>
      <c r="B3" s="126"/>
      <c r="C3" s="127"/>
      <c r="D3" s="127"/>
      <c r="E3" s="12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13" customFormat="1" ht="11.25" x14ac:dyDescent="0.2">
      <c r="A4" s="2"/>
      <c r="B4" s="126"/>
      <c r="C4" s="141" t="s">
        <v>5</v>
      </c>
      <c r="D4" s="129">
        <v>42023.749166666668</v>
      </c>
      <c r="E4" s="12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13" customFormat="1" ht="11.25" x14ac:dyDescent="0.2">
      <c r="A5" s="2"/>
      <c r="B5" s="126"/>
      <c r="C5" s="141" t="s">
        <v>13</v>
      </c>
      <c r="D5" s="129">
        <f>_xll.qlSettingsEvaluationDate(Trigger)</f>
        <v>42023</v>
      </c>
      <c r="E5" s="12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13" customFormat="1" ht="11.25" x14ac:dyDescent="0.2">
      <c r="A6" s="2"/>
      <c r="B6" s="126"/>
      <c r="C6" s="142" t="s">
        <v>100</v>
      </c>
      <c r="D6" s="130">
        <f>[1]!TriggerCounter</f>
        <v>2</v>
      </c>
      <c r="E6" s="12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13" customFormat="1" ht="12" thickBot="1" x14ac:dyDescent="0.25">
      <c r="A7" s="2"/>
      <c r="B7" s="131"/>
      <c r="C7" s="132"/>
      <c r="D7" s="132"/>
      <c r="E7" s="13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thickBot="1" x14ac:dyDescent="0.3">
      <c r="A8" s="123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 spans="1:26" ht="16.5" x14ac:dyDescent="0.3">
      <c r="A9" s="123"/>
      <c r="B9" s="138" t="s">
        <v>3</v>
      </c>
      <c r="C9" s="139"/>
      <c r="D9" s="139"/>
      <c r="E9" s="140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 spans="1:26" s="13" customFormat="1" ht="11.25" x14ac:dyDescent="0.2">
      <c r="A10" s="2"/>
      <c r="B10" s="126"/>
      <c r="C10" s="127"/>
      <c r="D10" s="127"/>
      <c r="E10" s="12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13" customFormat="1" ht="11.25" x14ac:dyDescent="0.2">
      <c r="A11" s="2"/>
      <c r="B11" s="126"/>
      <c r="C11" s="141" t="s">
        <v>6</v>
      </c>
      <c r="D11" s="134" t="s">
        <v>14</v>
      </c>
      <c r="E11" s="12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13" customFormat="1" ht="11.25" x14ac:dyDescent="0.2">
      <c r="A12" s="2"/>
      <c r="B12" s="126"/>
      <c r="C12" s="141" t="s">
        <v>12</v>
      </c>
      <c r="D12" s="135" t="str">
        <f>PROPER(Currency)&amp;IF(UPPER(Currency)="EUR","","L")&amp;"ibor"</f>
        <v>JpyLibor</v>
      </c>
      <c r="E12" s="12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13" customFormat="1" ht="11.25" x14ac:dyDescent="0.2">
      <c r="A13" s="2"/>
      <c r="B13" s="126"/>
      <c r="C13" s="141" t="s">
        <v>17</v>
      </c>
      <c r="D13" s="135" t="s">
        <v>18</v>
      </c>
      <c r="E13" s="12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13" customFormat="1" ht="11.25" x14ac:dyDescent="0.2">
      <c r="A14" s="2"/>
      <c r="B14" s="126"/>
      <c r="C14" s="141" t="s">
        <v>10</v>
      </c>
      <c r="D14" s="136">
        <f>_xll.qlInterestRateIndexFixingDays(IborIndexFamily&amp;D13)</f>
        <v>2</v>
      </c>
      <c r="E14" s="12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13" customFormat="1" ht="11.25" x14ac:dyDescent="0.2">
      <c r="A15" s="2"/>
      <c r="B15" s="126"/>
      <c r="C15" s="141" t="s">
        <v>115</v>
      </c>
      <c r="D15" s="135" t="s">
        <v>16</v>
      </c>
      <c r="E15" s="12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13" customFormat="1" ht="11.25" x14ac:dyDescent="0.2">
      <c r="A16" s="2"/>
      <c r="B16" s="126"/>
      <c r="C16" s="141" t="s">
        <v>116</v>
      </c>
      <c r="D16" s="135" t="s">
        <v>15</v>
      </c>
      <c r="E16" s="12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13" customFormat="1" ht="11.25" x14ac:dyDescent="0.2">
      <c r="A17" s="2"/>
      <c r="B17" s="126"/>
      <c r="C17" s="141" t="s">
        <v>114</v>
      </c>
      <c r="D17" s="135" t="b">
        <f>_xll.qlCalendarIsHoliday(LocalCalendar,_xll.qlCalendarAdvance(LiborCalendar,EvaluationDate,SettlementDays&amp;"D","f",FALSE,Trigger))</f>
        <v>0</v>
      </c>
      <c r="E17" s="12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13" customFormat="1" ht="11.25" x14ac:dyDescent="0.2">
      <c r="A18" s="2"/>
      <c r="B18" s="126"/>
      <c r="C18" s="141" t="s">
        <v>7</v>
      </c>
      <c r="D18" s="135" t="str">
        <f>IF(D17,LocalCalendar,LiborCalendar)</f>
        <v>UnitedKingdom::Exchange</v>
      </c>
      <c r="E18" s="12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13" customFormat="1" ht="11.25" x14ac:dyDescent="0.2">
      <c r="A19" s="2"/>
      <c r="B19" s="126"/>
      <c r="C19" s="142" t="s">
        <v>11</v>
      </c>
      <c r="D19" s="137">
        <f>_xll.qlCalendarAdvance(Calendar,EvaluationDate,SettlementDays&amp;"d","following",FALSE)</f>
        <v>42025</v>
      </c>
      <c r="E19" s="12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13" customFormat="1" ht="11.25" x14ac:dyDescent="0.2">
      <c r="A20" s="2"/>
      <c r="B20" s="126"/>
      <c r="C20" s="142" t="s">
        <v>88</v>
      </c>
      <c r="D20" s="137" t="s">
        <v>89</v>
      </c>
      <c r="E20" s="12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13" customFormat="1" ht="12" thickBot="1" x14ac:dyDescent="0.25">
      <c r="A21" s="2"/>
      <c r="B21" s="131"/>
      <c r="C21" s="132"/>
      <c r="D21" s="132"/>
      <c r="E21" s="13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23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 spans="1:26" x14ac:dyDescent="0.25">
      <c r="A23" s="123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 spans="1:26" x14ac:dyDescent="0.25">
      <c r="A24" s="123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 spans="1:26" x14ac:dyDescent="0.25">
      <c r="A25" s="123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 spans="1:26" x14ac:dyDescent="0.25">
      <c r="A26" s="123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 spans="1:26" x14ac:dyDescent="0.25">
      <c r="A27" s="123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 spans="1:26" x14ac:dyDescent="0.25">
      <c r="A28" s="123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spans="1:26" x14ac:dyDescent="0.25">
      <c r="A29" s="123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spans="1:26" x14ac:dyDescent="0.25">
      <c r="A30" s="123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spans="1:26" x14ac:dyDescent="0.25">
      <c r="A31" s="123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</row>
    <row r="32" spans="1:26" x14ac:dyDescent="0.25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 x14ac:dyDescent="0.2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spans="1:26" x14ac:dyDescent="0.25">
      <c r="A34" s="123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</row>
    <row r="35" spans="1:26" x14ac:dyDescent="0.25">
      <c r="A35" s="123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</row>
    <row r="36" spans="1:26" x14ac:dyDescent="0.25">
      <c r="A36" s="123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</row>
    <row r="37" spans="1:26" x14ac:dyDescent="0.25">
      <c r="A37" s="123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</row>
    <row r="38" spans="1:26" x14ac:dyDescent="0.25">
      <c r="A38" s="123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</row>
    <row r="39" spans="1:26" x14ac:dyDescent="0.25">
      <c r="A39" s="123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spans="1:26" x14ac:dyDescent="0.25">
      <c r="A40" s="123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</row>
    <row r="41" spans="1:26" x14ac:dyDescent="0.25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</row>
    <row r="42" spans="1:26" x14ac:dyDescent="0.25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</row>
    <row r="43" spans="1:26" x14ac:dyDescent="0.25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4" spans="1:26" x14ac:dyDescent="0.25">
      <c r="A44" s="123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</row>
    <row r="45" spans="1:26" x14ac:dyDescent="0.25">
      <c r="A45" s="123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</row>
    <row r="46" spans="1:26" x14ac:dyDescent="0.25">
      <c r="A46" s="123"/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</row>
    <row r="47" spans="1:26" x14ac:dyDescent="0.25">
      <c r="A47" s="123"/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</row>
    <row r="48" spans="1:26" x14ac:dyDescent="0.25">
      <c r="A48" s="123"/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</row>
    <row r="49" spans="1:26" x14ac:dyDescent="0.25">
      <c r="A49" s="123"/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</row>
    <row r="50" spans="1:26" x14ac:dyDescent="0.25">
      <c r="A50" s="123"/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</row>
    <row r="51" spans="1:26" x14ac:dyDescent="0.25">
      <c r="A51" s="123"/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</row>
    <row r="52" spans="1:26" x14ac:dyDescent="0.25">
      <c r="A52" s="123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</row>
    <row r="53" spans="1:26" x14ac:dyDescent="0.25">
      <c r="A53" s="123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</row>
    <row r="54" spans="1:26" x14ac:dyDescent="0.25">
      <c r="A54" s="123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</row>
    <row r="55" spans="1:26" x14ac:dyDescent="0.25">
      <c r="A55" s="123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</row>
    <row r="56" spans="1:26" x14ac:dyDescent="0.25">
      <c r="A56" s="123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</row>
    <row r="57" spans="1:26" x14ac:dyDescent="0.25">
      <c r="A57" s="123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</row>
    <row r="58" spans="1:26" x14ac:dyDescent="0.25">
      <c r="A58" s="123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</row>
    <row r="59" spans="1:26" x14ac:dyDescent="0.25">
      <c r="A59" s="123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</row>
    <row r="60" spans="1:26" x14ac:dyDescent="0.25">
      <c r="A60" s="123"/>
      <c r="B60" s="123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</row>
    <row r="61" spans="1:26" x14ac:dyDescent="0.25">
      <c r="A61" s="123"/>
      <c r="B61" s="123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</row>
    <row r="62" spans="1:26" x14ac:dyDescent="0.25">
      <c r="A62" s="123"/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</row>
    <row r="63" spans="1:26" x14ac:dyDescent="0.25">
      <c r="A63" s="123"/>
      <c r="B63" s="123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</row>
    <row r="64" spans="1:26" x14ac:dyDescent="0.25">
      <c r="A64" s="123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</row>
    <row r="65" spans="1:26" x14ac:dyDescent="0.25">
      <c r="A65" s="123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</row>
    <row r="66" spans="1:26" x14ac:dyDescent="0.25">
      <c r="A66" s="123"/>
      <c r="B66" s="123"/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</row>
    <row r="67" spans="1:26" x14ac:dyDescent="0.25">
      <c r="A67" s="123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</row>
    <row r="68" spans="1:26" x14ac:dyDescent="0.25">
      <c r="A68" s="123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</row>
    <row r="69" spans="1:26" x14ac:dyDescent="0.25">
      <c r="A69" s="123"/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</row>
    <row r="70" spans="1:26" x14ac:dyDescent="0.25">
      <c r="A70" s="123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</row>
    <row r="71" spans="1:26" x14ac:dyDescent="0.25">
      <c r="A71" s="123"/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</row>
    <row r="72" spans="1:26" x14ac:dyDescent="0.25">
      <c r="A72" s="123"/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</row>
    <row r="73" spans="1:26" x14ac:dyDescent="0.25">
      <c r="A73" s="123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</row>
    <row r="74" spans="1:26" x14ac:dyDescent="0.25">
      <c r="A74" s="123"/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</row>
    <row r="75" spans="1:26" x14ac:dyDescent="0.25">
      <c r="A75" s="123"/>
      <c r="B75" s="123"/>
      <c r="C75" s="123"/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</row>
    <row r="76" spans="1:26" x14ac:dyDescent="0.25">
      <c r="A76" s="123"/>
      <c r="B76" s="123"/>
      <c r="C76" s="123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</row>
    <row r="77" spans="1:26" x14ac:dyDescent="0.25">
      <c r="A77" s="123"/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</row>
    <row r="78" spans="1:26" x14ac:dyDescent="0.25">
      <c r="A78" s="123"/>
      <c r="B78" s="123"/>
      <c r="C78" s="123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</row>
    <row r="79" spans="1:26" x14ac:dyDescent="0.25">
      <c r="A79" s="123"/>
      <c r="B79" s="123"/>
      <c r="C79" s="123"/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</row>
    <row r="80" spans="1:26" x14ac:dyDescent="0.25">
      <c r="A80" s="123"/>
      <c r="B80" s="123"/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</row>
    <row r="81" spans="1:26" x14ac:dyDescent="0.25">
      <c r="A81" s="123"/>
      <c r="B81" s="123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</row>
    <row r="82" spans="1:26" x14ac:dyDescent="0.25">
      <c r="A82" s="123"/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</row>
    <row r="83" spans="1:26" x14ac:dyDescent="0.25">
      <c r="A83" s="123"/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</row>
    <row r="84" spans="1:26" x14ac:dyDescent="0.25">
      <c r="A84" s="123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</row>
    <row r="85" spans="1:26" x14ac:dyDescent="0.25">
      <c r="A85" s="123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</row>
    <row r="86" spans="1:26" x14ac:dyDescent="0.25">
      <c r="A86" s="123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</row>
    <row r="87" spans="1:26" x14ac:dyDescent="0.25">
      <c r="A87" s="123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</row>
    <row r="88" spans="1:26" x14ac:dyDescent="0.25">
      <c r="A88" s="123"/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</row>
    <row r="89" spans="1:26" x14ac:dyDescent="0.25">
      <c r="A89" s="123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</row>
    <row r="90" spans="1:26" x14ac:dyDescent="0.25">
      <c r="A90" s="123"/>
      <c r="B90" s="123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</row>
    <row r="91" spans="1:26" x14ac:dyDescent="0.25">
      <c r="A91" s="123"/>
      <c r="B91" s="123"/>
      <c r="C91" s="123"/>
      <c r="D91" s="123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</row>
    <row r="92" spans="1:26" x14ac:dyDescent="0.25">
      <c r="A92" s="123"/>
      <c r="B92" s="123"/>
      <c r="C92" s="123"/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</row>
    <row r="93" spans="1:26" x14ac:dyDescent="0.25">
      <c r="A93" s="123"/>
      <c r="B93" s="123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</row>
    <row r="94" spans="1:26" x14ac:dyDescent="0.25">
      <c r="A94" s="123"/>
      <c r="B94" s="123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</row>
    <row r="95" spans="1:26" x14ac:dyDescent="0.25">
      <c r="A95" s="123"/>
      <c r="B95" s="123"/>
      <c r="C95" s="123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</row>
    <row r="96" spans="1:26" x14ac:dyDescent="0.25">
      <c r="A96" s="123"/>
      <c r="B96" s="123"/>
      <c r="C96" s="123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</row>
    <row r="97" spans="1:26" x14ac:dyDescent="0.25">
      <c r="A97" s="123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</row>
    <row r="98" spans="1:26" x14ac:dyDescent="0.25">
      <c r="A98" s="123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</row>
    <row r="99" spans="1:26" x14ac:dyDescent="0.25">
      <c r="A99" s="123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</row>
    <row r="100" spans="1:26" x14ac:dyDescent="0.25">
      <c r="A100" s="123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</row>
  </sheetData>
  <dataValidations count="3">
    <dataValidation type="list" allowBlank="1" showInputMessage="1" showErrorMessage="1" sqref="D15 D16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11">
      <formula1>"EUR,USD,GBP,JPY,CHF,AUD,CNY,CNH"</formula1>
    </dataValidation>
    <dataValidation type="list" allowBlank="1" showInputMessage="1" showErrorMessage="1" sqref="D20">
      <formula1>"BackwardFlat,ForwardFlat,Linear,Parabolic,MonotonicParabolic,CubicNaturalSpline,MonotonicCubicNaturalSpline,KrugerCubic,FritschButlandCubic,Abcd"</formula1>
    </dataValidation>
  </dataValidations>
  <pageMargins left="0.7" right="0.7" top="0.75" bottom="0.75" header="0.3" footer="0.3"/>
  <pageSetup paperSize="9" orientation="portrait" r:id="rId1"/>
  <ignoredErrors>
    <ignoredError sqref="D12 D6 D18:D19 D17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00"/>
  <sheetViews>
    <sheetView showGridLines="0" tabSelected="1" workbookViewId="0">
      <selection activeCell="C2" sqref="C2"/>
    </sheetView>
  </sheetViews>
  <sheetFormatPr defaultColWidth="3" defaultRowHeight="11.25" x14ac:dyDescent="0.2"/>
  <cols>
    <col min="1" max="1" width="8" style="1" bestFit="1" customWidth="1"/>
    <col min="2" max="4" width="15.7109375" style="1" customWidth="1"/>
    <col min="5" max="5" width="2.7109375" style="13" customWidth="1"/>
    <col min="6" max="6" width="8" style="1" bestFit="1" customWidth="1"/>
    <col min="7" max="7" width="12" style="1" bestFit="1" customWidth="1"/>
    <col min="8" max="10" width="7" style="1" bestFit="1" customWidth="1"/>
    <col min="11" max="11" width="13.140625" style="5" bestFit="1" customWidth="1"/>
    <col min="12" max="12" width="7" style="5" bestFit="1" customWidth="1"/>
    <col min="13" max="13" width="7" style="1" bestFit="1" customWidth="1"/>
    <col min="14" max="14" width="6" style="1" bestFit="1" customWidth="1"/>
    <col min="15" max="15" width="12" style="1" bestFit="1" customWidth="1"/>
    <col min="16" max="17" width="7" style="1" customWidth="1"/>
    <col min="18" max="18" width="2.7109375" style="13" customWidth="1"/>
    <col min="19" max="19" width="10" style="5" bestFit="1" customWidth="1"/>
    <col min="20" max="23" width="10" style="1" bestFit="1" customWidth="1"/>
    <col min="24" max="24" width="10" style="5" bestFit="1" customWidth="1"/>
    <col min="25" max="25" width="2.7109375" style="5" customWidth="1"/>
    <col min="26" max="31" width="14.42578125" style="1" customWidth="1"/>
    <col min="32" max="16384" width="3" style="1"/>
  </cols>
  <sheetData>
    <row r="1" spans="1:5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2"/>
      <c r="N1" s="2"/>
      <c r="O1" s="2"/>
      <c r="P1" s="2"/>
      <c r="Q1" s="2"/>
      <c r="R1" s="2"/>
      <c r="S1" s="3"/>
      <c r="T1" s="2"/>
      <c r="U1" s="2"/>
      <c r="V1" s="2"/>
      <c r="W1" s="2"/>
      <c r="X1" s="3"/>
      <c r="Y1" s="3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ht="11.25" customHeight="1" x14ac:dyDescent="0.2">
      <c r="A2" s="2"/>
      <c r="B2" s="29" t="s">
        <v>9</v>
      </c>
      <c r="C2" s="68"/>
      <c r="D2" s="2"/>
      <c r="E2" s="2"/>
      <c r="F2" s="2"/>
      <c r="G2" s="28" t="s">
        <v>2</v>
      </c>
      <c r="H2" s="28">
        <v>0</v>
      </c>
      <c r="I2" s="74" t="s">
        <v>0</v>
      </c>
      <c r="J2" s="27" t="s">
        <v>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ht="11.25" customHeight="1" x14ac:dyDescent="0.2">
      <c r="A3" s="122"/>
      <c r="B3" s="73"/>
      <c r="C3" s="6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ht="11.25" customHeight="1" x14ac:dyDescent="0.2">
      <c r="A4" s="55" t="s">
        <v>8</v>
      </c>
      <c r="B4" s="56"/>
      <c r="C4" s="56"/>
      <c r="D4" s="57"/>
      <c r="E4" s="2" t="s">
        <v>103</v>
      </c>
      <c r="F4" s="14" t="s">
        <v>19</v>
      </c>
      <c r="G4" s="14"/>
      <c r="H4" s="14"/>
      <c r="I4" s="15"/>
      <c r="J4" s="14" t="s">
        <v>27</v>
      </c>
      <c r="K4" s="14"/>
      <c r="L4" s="14"/>
      <c r="M4" s="15"/>
      <c r="N4" s="14" t="s">
        <v>18</v>
      </c>
      <c r="O4" s="14"/>
      <c r="P4" s="14"/>
      <c r="Q4" s="14"/>
      <c r="R4" s="2"/>
      <c r="S4" s="15" t="s">
        <v>19</v>
      </c>
      <c r="T4" s="143"/>
      <c r="U4" s="15" t="s">
        <v>27</v>
      </c>
      <c r="V4" s="143"/>
      <c r="W4" s="15" t="s">
        <v>18</v>
      </c>
      <c r="X4" s="143"/>
      <c r="Y4" s="66" t="s">
        <v>103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s="60" customFormat="1" ht="11.25" customHeight="1" x14ac:dyDescent="0.2">
      <c r="A5" s="26" t="s">
        <v>96</v>
      </c>
      <c r="B5" s="26" t="s">
        <v>19</v>
      </c>
      <c r="C5" s="26" t="s">
        <v>27</v>
      </c>
      <c r="D5" s="26" t="s">
        <v>18</v>
      </c>
      <c r="E5" s="2" t="s">
        <v>103</v>
      </c>
      <c r="F5" s="31" t="s">
        <v>96</v>
      </c>
      <c r="G5" s="59" t="s">
        <v>97</v>
      </c>
      <c r="H5" s="31" t="s">
        <v>0</v>
      </c>
      <c r="I5" s="31" t="s">
        <v>1</v>
      </c>
      <c r="J5" s="31" t="s">
        <v>96</v>
      </c>
      <c r="K5" s="59" t="s">
        <v>97</v>
      </c>
      <c r="L5" s="31" t="s">
        <v>0</v>
      </c>
      <c r="M5" s="31" t="s">
        <v>1</v>
      </c>
      <c r="N5" s="31" t="s">
        <v>96</v>
      </c>
      <c r="O5" s="59" t="s">
        <v>97</v>
      </c>
      <c r="P5" s="31" t="s">
        <v>0</v>
      </c>
      <c r="Q5" s="31" t="s">
        <v>1</v>
      </c>
      <c r="R5" s="2"/>
      <c r="S5" s="31" t="s">
        <v>104</v>
      </c>
      <c r="T5" s="31" t="s">
        <v>105</v>
      </c>
      <c r="U5" s="31" t="s">
        <v>104</v>
      </c>
      <c r="V5" s="31" t="s">
        <v>105</v>
      </c>
      <c r="W5" s="31" t="s">
        <v>104</v>
      </c>
      <c r="X5" s="31" t="s">
        <v>105</v>
      </c>
      <c r="Y5" s="67" t="s">
        <v>103</v>
      </c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</row>
    <row r="6" spans="1:51" ht="11.25" customHeight="1" x14ac:dyDescent="0.2">
      <c r="A6" s="23" t="s">
        <v>19</v>
      </c>
      <c r="B6" s="23" t="str">
        <f>IF(Contribute="abcd",IF($H$2&lt;&gt;-1,_xll.RtContribute(SourceAlias,G6,Fields,H6:I6,"SCOPE:SERVER"),_xll.RtContribute(SourceAlias,"DDS_INSERT_S",$H$2:$J$2,H6:I6,"SCOPE:SERVER FTC:ALL")),"stopped")</f>
        <v>stopped</v>
      </c>
      <c r="C6" s="23" t="str">
        <f>IF(Contribute="abcd",IF($H$2&lt;&gt;-1,_xll.RtContribute(SourceAlias,K6,Fields,L6:M6,"SCOPE:SERVER"),_xll.RtContribute(SourceAlias,"DDS_INSERT_S",$H$2:$J$2,K6:M6,"SCOPE:SERVER FTC:ALL")),"stopped")</f>
        <v>stopped</v>
      </c>
      <c r="D6" s="23" t="str">
        <f>IF(Contribute="abcd",IF($H$2&lt;&gt;-1,_xll.RtContribute(SourceAlias,O6,Fields,P6:Q6,"SCOPE:SERVER"),_xll.RtContribute(SourceAlias,"DDS_INSERT_S",$H$2:$J$2,O6:Q6,"SCOPE:SERVER FTC:ALL")),"stopped")</f>
        <v>stopped</v>
      </c>
      <c r="E6" s="2" t="s">
        <v>103</v>
      </c>
      <c r="F6" s="23" t="s">
        <v>58</v>
      </c>
      <c r="G6" s="16" t="str">
        <f t="shared" ref="G6:G17" si="0">Currency&amp;"ON"&amp;F6&amp;"="</f>
        <v>JPYONOND=</v>
      </c>
      <c r="H6" s="17">
        <f>'ON Pricing'!I6*100</f>
        <v>6.4385613817052878E-2</v>
      </c>
      <c r="I6" s="17">
        <f>H6</f>
        <v>6.4385613817052878E-2</v>
      </c>
      <c r="J6" s="23" t="s">
        <v>58</v>
      </c>
      <c r="K6" s="16" t="str">
        <f t="shared" ref="K6:K20" si="1">Currency&amp;"3M"&amp;J6&amp;"="</f>
        <v>JPY3MOND=</v>
      </c>
      <c r="L6" s="17">
        <f>'3M Pricing'!I6*100</f>
        <v>2.4566604161018586E-2</v>
      </c>
      <c r="M6" s="17">
        <f>L6</f>
        <v>2.4566604161018586E-2</v>
      </c>
      <c r="N6" s="23" t="s">
        <v>58</v>
      </c>
      <c r="O6" s="16" t="str">
        <f t="shared" ref="O6:O23" si="2">Currency&amp;"6M"&amp;N6&amp;"="</f>
        <v>JPY6MOND=</v>
      </c>
      <c r="P6" s="17">
        <f>'6M Pricing'!I6*100</f>
        <v>0.18940879399272625</v>
      </c>
      <c r="Q6" s="17">
        <f>P6</f>
        <v>0.18940879399272625</v>
      </c>
      <c r="R6" s="2"/>
      <c r="S6" s="17">
        <f>ABS(_xll.RtGet(SourceAlias,$G6,BID)-H6)</f>
        <v>1.8294712966770987E-10</v>
      </c>
      <c r="T6" s="17">
        <f>ABS(_xll.RtGet(SourceAlias,$G6,ASK)-I6)</f>
        <v>1.8294712966770987E-10</v>
      </c>
      <c r="U6" s="17">
        <f>ABS(_xll.RtGet(SourceAlias,$K6,BID)-L6)</f>
        <v>1.6101858735240171E-10</v>
      </c>
      <c r="V6" s="17">
        <f>ABS(_xll.RtGet(SourceAlias,$K6,ASK)-M6)</f>
        <v>1.6101858735240171E-10</v>
      </c>
      <c r="W6" s="17">
        <f>ABS(_xll.RtGet(SourceAlias,$O6,BID)-P6)</f>
        <v>7.2737371681341756E-12</v>
      </c>
      <c r="X6" s="17">
        <f>ABS(_xll.RtGet(SourceAlias,$O6,ASK)-Q6)</f>
        <v>7.2737371681341756E-12</v>
      </c>
      <c r="Y6" s="66" t="s">
        <v>103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ht="11.25" customHeight="1" x14ac:dyDescent="0.2">
      <c r="A7" s="24" t="s">
        <v>20</v>
      </c>
      <c r="B7" s="24" t="str">
        <f>IF(Contribute="abcd",IF($H$2&lt;&gt;-1,_xll.RtContribute(SourceAlias,G7,Fields,H7:I7,"SCOPE:SERVER"),_xll.RtContribute(SourceAlias,"DDS_INSERT_S",$H$2:$J$2,H7:I7,"SCOPE:SERVER FTC:ALL")),"stopped")</f>
        <v>stopped</v>
      </c>
      <c r="C7" s="24" t="str">
        <f>IF(Contribute="abcd",IF($H$2&lt;&gt;-1,_xll.RtContribute(SourceAlias,K7,Fields,L7:M7,"SCOPE:SERVER"),_xll.RtContribute(SourceAlias,"DDS_INSERT_S",$H$2:$J$2,K7:M7,"SCOPE:SERVER FTC:ALL")),"stopped")</f>
        <v>stopped</v>
      </c>
      <c r="D7" s="24" t="str">
        <f>IF(Contribute="abcd",IF($H$2&lt;&gt;-1,_xll.RtContribute(SourceAlias,O7,Fields,P7:Q7,"SCOPE:SERVER"),_xll.RtContribute(SourceAlias,"DDS_INSERT_S",$H$2:$J$2,O7:Q7,"SCOPE:SERVER FTC:ALL")),"stopped")</f>
        <v>stopped</v>
      </c>
      <c r="E7" s="2" t="s">
        <v>103</v>
      </c>
      <c r="F7" s="24" t="s">
        <v>59</v>
      </c>
      <c r="G7" s="18" t="str">
        <f t="shared" si="0"/>
        <v>JPYONTND=</v>
      </c>
      <c r="H7" s="19">
        <f>'ON Pricing'!I7*100</f>
        <v>6.4388445258023452E-2</v>
      </c>
      <c r="I7" s="19">
        <f t="shared" ref="I7:I39" si="3">H7</f>
        <v>6.4388445258023452E-2</v>
      </c>
      <c r="J7" s="24" t="s">
        <v>59</v>
      </c>
      <c r="K7" s="18" t="str">
        <f t="shared" si="1"/>
        <v>JPY3MTND=</v>
      </c>
      <c r="L7" s="19">
        <f>'3M Pricing'!I7*100</f>
        <v>2.4641735790604798E-2</v>
      </c>
      <c r="M7" s="19">
        <f t="shared" ref="M7:M39" si="4">L7</f>
        <v>2.4641735790604798E-2</v>
      </c>
      <c r="N7" s="24" t="s">
        <v>59</v>
      </c>
      <c r="O7" s="18" t="str">
        <f t="shared" si="2"/>
        <v>JPY6MTND=</v>
      </c>
      <c r="P7" s="19">
        <f>'6M Pricing'!I7*100</f>
        <v>0.18939384423715666</v>
      </c>
      <c r="Q7" s="19">
        <f t="shared" ref="Q7:Q39" si="5">P7</f>
        <v>0.18939384423715666</v>
      </c>
      <c r="R7" s="2"/>
      <c r="S7" s="19">
        <f>ABS(_xll.RtGet(SourceAlias,$G7,BID)-H7)</f>
        <v>2.5802344982839287E-10</v>
      </c>
      <c r="T7" s="19">
        <f>ABS(_xll.RtGet(SourceAlias,$G7,ASK)-I7)</f>
        <v>2.5802344982839287E-10</v>
      </c>
      <c r="U7" s="19">
        <f>ABS(_xll.RtGet(SourceAlias,$K7,BID)-L7)</f>
        <v>2.0939520256613164E-10</v>
      </c>
      <c r="V7" s="19">
        <f>ABS(_xll.RtGet(SourceAlias,$K7,ASK)-M7)</f>
        <v>2.0939520256613164E-10</v>
      </c>
      <c r="W7" s="19">
        <f>ABS(_xll.RtGet(SourceAlias,$O7,BID)-P7)</f>
        <v>2.3715668318047278E-10</v>
      </c>
      <c r="X7" s="19">
        <f>ABS(_xll.RtGet(SourceAlias,$O7,ASK)-Q7)</f>
        <v>2.3715668318047278E-10</v>
      </c>
      <c r="Y7" s="66" t="s">
        <v>103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ht="11.25" customHeight="1" x14ac:dyDescent="0.2">
      <c r="A8" s="25" t="s">
        <v>21</v>
      </c>
      <c r="B8" s="25" t="str">
        <f>IF(Contribute="abcd",IF($H$2&lt;&gt;-1,_xll.RtContribute(SourceAlias,G8,Fields,H8:I8,"SCOPE:SERVER"),_xll.RtContribute(SourceAlias,"DDS_INSERT_S",$H$2:$J$2,H8:I8,"SCOPE:SERVER FTC:ALL")),"stopped")</f>
        <v>stopped</v>
      </c>
      <c r="C8" s="25" t="str">
        <f>IF(Contribute="abcd",IF($H$2&lt;&gt;-1,_xll.RtContribute(SourceAlias,K8,Fields,L8:M8,"SCOPE:SERVER"),_xll.RtContribute(SourceAlias,"DDS_INSERT_S",$H$2:$J$2,K8:M8,"SCOPE:SERVER FTC:ALL")),"stopped")</f>
        <v>stopped</v>
      </c>
      <c r="D8" s="25" t="str">
        <f>IF(Contribute="abcd",IF($H$2&lt;&gt;-1,_xll.RtContribute(SourceAlias,O8,Fields,P8:Q8,"SCOPE:SERVER"),_xll.RtContribute(SourceAlias,"DDS_INSERT_S",$H$2:$J$2,O8:Q8,"SCOPE:SERVER FTC:ALL")),"stopped")</f>
        <v>stopped</v>
      </c>
      <c r="E8" s="2" t="s">
        <v>103</v>
      </c>
      <c r="F8" s="25" t="s">
        <v>60</v>
      </c>
      <c r="G8" s="20" t="str">
        <f t="shared" si="0"/>
        <v>JPYONSND=</v>
      </c>
      <c r="H8" s="21">
        <f>'ON Pricing'!I8*100</f>
        <v>6.4394108123755345E-2</v>
      </c>
      <c r="I8" s="21">
        <f t="shared" si="3"/>
        <v>6.4394108123755345E-2</v>
      </c>
      <c r="J8" s="25" t="s">
        <v>60</v>
      </c>
      <c r="K8" s="20" t="str">
        <f t="shared" si="1"/>
        <v>JPY3MSND=</v>
      </c>
      <c r="L8" s="21">
        <f>'3M Pricing'!I8*100</f>
        <v>2.4711586896764004E-2</v>
      </c>
      <c r="M8" s="21">
        <f t="shared" si="4"/>
        <v>2.4711586896764004E-2</v>
      </c>
      <c r="N8" s="25" t="s">
        <v>60</v>
      </c>
      <c r="O8" s="20" t="str">
        <f t="shared" si="2"/>
        <v>JPY6MSND=</v>
      </c>
      <c r="P8" s="21">
        <f>'6M Pricing'!I8*100</f>
        <v>0.18937995117696005</v>
      </c>
      <c r="Q8" s="21">
        <f t="shared" si="5"/>
        <v>0.18937995117696005</v>
      </c>
      <c r="R8" s="2"/>
      <c r="S8" s="21">
        <f>ABS(_xll.RtGet(SourceAlias,$G8,BID)-H8)</f>
        <v>1.2375533930963911E-10</v>
      </c>
      <c r="T8" s="21">
        <f>ABS(_xll.RtGet(SourceAlias,$G8,ASK)-I8)</f>
        <v>1.2375533930963911E-10</v>
      </c>
      <c r="U8" s="21">
        <f>ABS(_xll.RtGet(SourceAlias,$K8,BID)-L8)</f>
        <v>1.0323599614059376E-10</v>
      </c>
      <c r="V8" s="21">
        <f>ABS(_xll.RtGet(SourceAlias,$K8,ASK)-M8)</f>
        <v>1.0323599614059376E-10</v>
      </c>
      <c r="W8" s="21">
        <f>ABS(_xll.RtGet(SourceAlias,$O8,BID)-P8)</f>
        <v>1.7696005771838941E-10</v>
      </c>
      <c r="X8" s="21">
        <f>ABS(_xll.RtGet(SourceAlias,$O8,ASK)-Q8)</f>
        <v>1.7696005771838941E-10</v>
      </c>
      <c r="Y8" s="66" t="s">
        <v>103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ht="11.25" customHeight="1" x14ac:dyDescent="0.2">
      <c r="A9" s="24" t="s">
        <v>22</v>
      </c>
      <c r="B9" s="24" t="str">
        <f>IF(Contribute="abcd",IF($H$2&lt;&gt;-1,_xll.RtContribute(SourceAlias,G9,Fields,H9:I9,"SCOPE:SERVER"),_xll.RtContribute(SourceAlias,"DDS_INSERT_S",$H$2:$J$2,H9:I9,"SCOPE:SERVER FTC:ALL")),"stopped")</f>
        <v>stopped</v>
      </c>
      <c r="C9" s="24" t="str">
        <f>IF(Contribute="abcd",IF($H$2&lt;&gt;-1,_xll.RtContribute(SourceAlias,K9,Fields,L9:M9,"SCOPE:SERVER"),_xll.RtContribute(SourceAlias,"DDS_INSERT_S",$H$2:$J$2,K9:M9,"SCOPE:SERVER FTC:ALL")),"stopped")</f>
        <v>stopped</v>
      </c>
      <c r="D9" s="24" t="str">
        <f>IF(Contribute="abcd",IF($H$2&lt;&gt;-1,_xll.RtContribute(SourceAlias,O9,Fields,P9:Q9,"SCOPE:SERVER"),_xll.RtContribute(SourceAlias,"DDS_INSERT_S",$H$2:$J$2,O9:Q9,"SCOPE:SERVER FTC:ALL")),"stopped")</f>
        <v>stopped</v>
      </c>
      <c r="E9" s="2" t="s">
        <v>103</v>
      </c>
      <c r="F9" s="24" t="s">
        <v>61</v>
      </c>
      <c r="G9" s="18" t="str">
        <f t="shared" si="0"/>
        <v>JPYONSWD=</v>
      </c>
      <c r="H9" s="19">
        <f>'ON Pricing'!I9*100</f>
        <v>6.3551430724752458E-2</v>
      </c>
      <c r="I9" s="19">
        <f t="shared" si="3"/>
        <v>6.3551430724752458E-2</v>
      </c>
      <c r="J9" s="24" t="s">
        <v>61</v>
      </c>
      <c r="K9" s="18" t="str">
        <f t="shared" si="1"/>
        <v>JPY3MSWD=</v>
      </c>
      <c r="L9" s="19">
        <f>'3M Pricing'!I9*100</f>
        <v>2.5315511853664568E-2</v>
      </c>
      <c r="M9" s="19">
        <f t="shared" si="4"/>
        <v>2.5315511853664568E-2</v>
      </c>
      <c r="N9" s="24" t="s">
        <v>61</v>
      </c>
      <c r="O9" s="18" t="str">
        <f t="shared" si="2"/>
        <v>JPY6MSWD=</v>
      </c>
      <c r="P9" s="19">
        <f>'6M Pricing'!I9*100</f>
        <v>0.18925960847772569</v>
      </c>
      <c r="Q9" s="19">
        <f t="shared" si="5"/>
        <v>0.18925960847772569</v>
      </c>
      <c r="R9" s="2"/>
      <c r="S9" s="19">
        <f>ABS(_xll.RtGet(SourceAlias,$G9,BID)-H9)</f>
        <v>2.752475469769422E-10</v>
      </c>
      <c r="T9" s="19">
        <f>ABS(_xll.RtGet(SourceAlias,$G9,ASK)-I9)</f>
        <v>2.752475469769422E-10</v>
      </c>
      <c r="U9" s="19">
        <f>ABS(_xll.RtGet(SourceAlias,$K9,BID)-L9)</f>
        <v>1.4633543335418331E-10</v>
      </c>
      <c r="V9" s="19">
        <f>ABS(_xll.RtGet(SourceAlias,$K9,ASK)-M9)</f>
        <v>1.4633543335418331E-10</v>
      </c>
      <c r="W9" s="19">
        <f>ABS(_xll.RtGet(SourceAlias,$O9,BID)-P9)</f>
        <v>4.777256645827066E-10</v>
      </c>
      <c r="X9" s="19">
        <f>ABS(_xll.RtGet(SourceAlias,$O9,ASK)-Q9)</f>
        <v>4.777256645827066E-10</v>
      </c>
      <c r="Y9" s="66" t="s">
        <v>103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ht="11.25" customHeight="1" x14ac:dyDescent="0.2">
      <c r="A10" s="24" t="s">
        <v>23</v>
      </c>
      <c r="B10" s="24" t="str">
        <f>IF(Contribute="abcd",IF($H$2&lt;&gt;-1,_xll.RtContribute(SourceAlias,G10,Fields,H10:I10,"SCOPE:SERVER"),_xll.RtContribute(SourceAlias,"DDS_INSERT_S",$H$2:$J$2,H10:I10,"SCOPE:SERVER FTC:ALL")),"stopped")</f>
        <v>stopped</v>
      </c>
      <c r="C10" s="24" t="str">
        <f>IF(Contribute="abcd",IF($H$2&lt;&gt;-1,_xll.RtContribute(SourceAlias,K10,Fields,L10:M10,"SCOPE:SERVER"),_xll.RtContribute(SourceAlias,"DDS_INSERT_S",$H$2:$J$2,K10:M10,"SCOPE:SERVER FTC:ALL")),"stopped")</f>
        <v>stopped</v>
      </c>
      <c r="D10" s="24" t="str">
        <f>IF(Contribute="abcd",IF($H$2&lt;&gt;-1,_xll.RtContribute(SourceAlias,O10,Fields,P10:Q10,"SCOPE:SERVER"),_xll.RtContribute(SourceAlias,"DDS_INSERT_S",$H$2:$J$2,O10:Q10,"SCOPE:SERVER FTC:ALL")),"stopped")</f>
        <v>stopped</v>
      </c>
      <c r="E10" s="2" t="s">
        <v>103</v>
      </c>
      <c r="F10" s="24" t="s">
        <v>62</v>
      </c>
      <c r="G10" s="18" t="str">
        <f t="shared" si="0"/>
        <v>JPYON2WD=</v>
      </c>
      <c r="H10" s="19">
        <f>'ON Pricing'!I10*100</f>
        <v>6.3639793889537707E-2</v>
      </c>
      <c r="I10" s="19">
        <f t="shared" si="3"/>
        <v>6.3639793889537707E-2</v>
      </c>
      <c r="J10" s="24" t="s">
        <v>62</v>
      </c>
      <c r="K10" s="18" t="str">
        <f t="shared" si="1"/>
        <v>JPY3M2WD=</v>
      </c>
      <c r="L10" s="19">
        <f>'3M Pricing'!I10*100</f>
        <v>2.716494839015228E-2</v>
      </c>
      <c r="M10" s="19">
        <f t="shared" si="4"/>
        <v>2.716494839015228E-2</v>
      </c>
      <c r="N10" s="24" t="s">
        <v>62</v>
      </c>
      <c r="O10" s="18" t="str">
        <f t="shared" si="2"/>
        <v>JPY6M2WD=</v>
      </c>
      <c r="P10" s="19">
        <f>'6M Pricing'!I10*100</f>
        <v>0.1888853744334007</v>
      </c>
      <c r="Q10" s="19">
        <f t="shared" si="5"/>
        <v>0.1888853744334007</v>
      </c>
      <c r="R10" s="2"/>
      <c r="S10" s="19">
        <f>ABS(_xll.RtGet(SourceAlias,$G10,BID)-H10)</f>
        <v>1.1046229209110692E-10</v>
      </c>
      <c r="T10" s="19">
        <f>ABS(_xll.RtGet(SourceAlias,$G10,ASK)-I10)</f>
        <v>1.1046229209110692E-10</v>
      </c>
      <c r="U10" s="19">
        <f>ABS(_xll.RtGet(SourceAlias,$K10,BID)-L10)</f>
        <v>3.9015227853989032E-10</v>
      </c>
      <c r="V10" s="19">
        <f>ABS(_xll.RtGet(SourceAlias,$K10,ASK)-M10)</f>
        <v>3.9015227853989032E-10</v>
      </c>
      <c r="W10" s="19">
        <f>ABS(_xll.RtGet(SourceAlias,$O10,BID)-P10)</f>
        <v>4.3340070421393762E-10</v>
      </c>
      <c r="X10" s="19">
        <f>ABS(_xll.RtGet(SourceAlias,$O10,ASK)-Q10)</f>
        <v>4.3340070421393762E-10</v>
      </c>
      <c r="Y10" s="66" t="s">
        <v>103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ht="11.25" customHeight="1" x14ac:dyDescent="0.2">
      <c r="A11" s="24" t="s">
        <v>24</v>
      </c>
      <c r="B11" s="24" t="str">
        <f>IF(Contribute="abcd",IF($H$2&lt;&gt;-1,_xll.RtContribute(SourceAlias,G11,Fields,H11:I11,"SCOPE:SERVER"),_xll.RtContribute(SourceAlias,"DDS_INSERT_S",$H$2:$J$2,H11:I11,"SCOPE:SERVER FTC:ALL")),"stopped")</f>
        <v>stopped</v>
      </c>
      <c r="C11" s="24" t="str">
        <f>IF(Contribute="abcd",IF($H$2&lt;&gt;-1,_xll.RtContribute(SourceAlias,K11,Fields,L11:M11,"SCOPE:SERVER"),_xll.RtContribute(SourceAlias,"DDS_INSERT_S",$H$2:$J$2,K11:M11,"SCOPE:SERVER FTC:ALL")),"stopped")</f>
        <v>stopped</v>
      </c>
      <c r="D11" s="24" t="str">
        <f>IF(Contribute="abcd",IF($H$2&lt;&gt;-1,_xll.RtContribute(SourceAlias,O11,Fields,P11:Q11,"SCOPE:SERVER"),_xll.RtContribute(SourceAlias,"DDS_INSERT_S",$H$2:$J$2,O11:Q11,"SCOPE:SERVER FTC:ALL")),"stopped")</f>
        <v>stopped</v>
      </c>
      <c r="E11" s="2" t="s">
        <v>103</v>
      </c>
      <c r="F11" s="24" t="s">
        <v>63</v>
      </c>
      <c r="G11" s="18" t="str">
        <f t="shared" si="0"/>
        <v>JPYON3WD=</v>
      </c>
      <c r="H11" s="19">
        <f>'ON Pricing'!I11*100</f>
        <v>6.3796638120647037E-2</v>
      </c>
      <c r="I11" s="19">
        <f t="shared" si="3"/>
        <v>6.3796638120647037E-2</v>
      </c>
      <c r="J11" s="24" t="s">
        <v>63</v>
      </c>
      <c r="K11" s="18" t="str">
        <f t="shared" si="1"/>
        <v>JPY3M3WD=</v>
      </c>
      <c r="L11" s="19">
        <f>'3M Pricing'!I11*100</f>
        <v>3.0788321364383364E-2</v>
      </c>
      <c r="M11" s="19">
        <f t="shared" si="4"/>
        <v>3.0788321364383364E-2</v>
      </c>
      <c r="N11" s="24" t="s">
        <v>63</v>
      </c>
      <c r="O11" s="18" t="str">
        <f t="shared" si="2"/>
        <v>JPY6M3WD=</v>
      </c>
      <c r="P11" s="19">
        <f>'6M Pricing'!I11*100</f>
        <v>0.18814929180509635</v>
      </c>
      <c r="Q11" s="19">
        <f t="shared" si="5"/>
        <v>0.18814929180509635</v>
      </c>
      <c r="R11" s="2"/>
      <c r="S11" s="19">
        <f>ABS(_xll.RtGet(SourceAlias,$G11,BID)-H11)</f>
        <v>1.2064703402980825E-10</v>
      </c>
      <c r="T11" s="19">
        <f>ABS(_xll.RtGet(SourceAlias,$G11,ASK)-I11)</f>
        <v>1.2064703402980825E-10</v>
      </c>
      <c r="U11" s="19">
        <f>ABS(_xll.RtGet(SourceAlias,$K11,BID)-L11)</f>
        <v>3.6438336376010128E-10</v>
      </c>
      <c r="V11" s="19">
        <f>ABS(_xll.RtGet(SourceAlias,$K11,ASK)-M11)</f>
        <v>3.6438336376010128E-10</v>
      </c>
      <c r="W11" s="19">
        <f>ABS(_xll.RtGet(SourceAlias,$O11,BID)-P11)</f>
        <v>1.9490364877583488E-10</v>
      </c>
      <c r="X11" s="19">
        <f>ABS(_xll.RtGet(SourceAlias,$O11,ASK)-Q11)</f>
        <v>1.9490364877583488E-10</v>
      </c>
      <c r="Y11" s="66" t="s">
        <v>103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ht="11.25" customHeight="1" x14ac:dyDescent="0.2">
      <c r="A12" s="24" t="s">
        <v>25</v>
      </c>
      <c r="B12" s="24" t="str">
        <f>IF(Contribute="abcd",IF($H$2&lt;&gt;-1,_xll.RtContribute(SourceAlias,G12,Fields,H12:I12,"SCOPE:SERVER"),_xll.RtContribute(SourceAlias,"DDS_INSERT_S",$H$2:$J$2,H12:I12,"SCOPE:SERVER FTC:ALL")),"stopped")</f>
        <v>stopped</v>
      </c>
      <c r="C12" s="24" t="str">
        <f>IF(Contribute="abcd",IF($H$2&lt;&gt;-1,_xll.RtContribute(SourceAlias,K12,Fields,L12:M12,"SCOPE:SERVER"),_xll.RtContribute(SourceAlias,"DDS_INSERT_S",$H$2:$J$2,K12:M12,"SCOPE:SERVER FTC:ALL")),"stopped")</f>
        <v>stopped</v>
      </c>
      <c r="D12" s="24" t="str">
        <f>IF(Contribute="abcd",IF($H$2&lt;&gt;-1,_xll.RtContribute(SourceAlias,O12,Fields,P12:Q12,"SCOPE:SERVER"),_xll.RtContribute(SourceAlias,"DDS_INSERT_S",$H$2:$J$2,O12:Q12,"SCOPE:SERVER FTC:ALL")),"stopped")</f>
        <v>stopped</v>
      </c>
      <c r="E12" s="2" t="s">
        <v>103</v>
      </c>
      <c r="F12" s="24" t="s">
        <v>64</v>
      </c>
      <c r="G12" s="18" t="str">
        <f t="shared" si="0"/>
        <v>JPYON1MD=</v>
      </c>
      <c r="H12" s="19">
        <f>'ON Pricing'!I12*100</f>
        <v>6.4109589073314446E-2</v>
      </c>
      <c r="I12" s="19">
        <f t="shared" si="3"/>
        <v>6.4109589073314446E-2</v>
      </c>
      <c r="J12" s="24" t="s">
        <v>64</v>
      </c>
      <c r="K12" s="18" t="str">
        <f t="shared" si="1"/>
        <v>JPY3M1MD=</v>
      </c>
      <c r="L12" s="19">
        <f>'3M Pricing'!I12*100</f>
        <v>3.8400000004495442E-2</v>
      </c>
      <c r="M12" s="19">
        <f t="shared" si="4"/>
        <v>3.8400000004495442E-2</v>
      </c>
      <c r="N12" s="24" t="s">
        <v>64</v>
      </c>
      <c r="O12" s="18" t="str">
        <f t="shared" si="2"/>
        <v>JPY6M1MD=</v>
      </c>
      <c r="P12" s="19">
        <f>'6M Pricing'!I12*100</f>
        <v>0.18659999999982479</v>
      </c>
      <c r="Q12" s="19">
        <f t="shared" si="5"/>
        <v>0.18659999999982479</v>
      </c>
      <c r="R12" s="2"/>
      <c r="S12" s="19">
        <f>ABS(_xll.RtGet(SourceAlias,$G12,BID)-H12)</f>
        <v>7.3314451731754104E-11</v>
      </c>
      <c r="T12" s="19">
        <f>ABS(_xll.RtGet(SourceAlias,$G12,ASK)-I12)</f>
        <v>7.3314451731754104E-11</v>
      </c>
      <c r="U12" s="19">
        <f>ABS(_xll.RtGet(SourceAlias,$K12,BID)-L12)</f>
        <v>4.4954387434792409E-12</v>
      </c>
      <c r="V12" s="19">
        <f>ABS(_xll.RtGet(SourceAlias,$K12,ASK)-M12)</f>
        <v>4.4954387434792409E-12</v>
      </c>
      <c r="W12" s="19">
        <f>ABS(_xll.RtGet(SourceAlias,$O12,BID)-P12)</f>
        <v>1.7522094886146533E-13</v>
      </c>
      <c r="X12" s="19">
        <f>ABS(_xll.RtGet(SourceAlias,$O12,ASK)-Q12)</f>
        <v>1.7522094886146533E-13</v>
      </c>
      <c r="Y12" s="66" t="s">
        <v>103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ht="11.25" customHeight="1" x14ac:dyDescent="0.2">
      <c r="A13" s="24" t="s">
        <v>26</v>
      </c>
      <c r="B13" s="24" t="str">
        <f>IF(Contribute="abcd",IF($H$2&lt;&gt;-1,_xll.RtContribute(SourceAlias,G13,Fields,H13:I13,"SCOPE:SERVER"),_xll.RtContribute(SourceAlias,"DDS_INSERT_S",$H$2:$J$2,H13:I13,"SCOPE:SERVER FTC:ALL")),"stopped")</f>
        <v>stopped</v>
      </c>
      <c r="C13" s="24" t="str">
        <f>IF(Contribute="abcd",IF($H$2&lt;&gt;-1,_xll.RtContribute(SourceAlias,K13,Fields,L13:M13,"SCOPE:SERVER"),_xll.RtContribute(SourceAlias,"DDS_INSERT_S",$H$2:$J$2,K13:M13,"SCOPE:SERVER FTC:ALL")),"stopped")</f>
        <v>stopped</v>
      </c>
      <c r="D13" s="24" t="str">
        <f>IF(Contribute="abcd",IF($H$2&lt;&gt;-1,_xll.RtContribute(SourceAlias,O13,Fields,P13:Q13,"SCOPE:SERVER"),_xll.RtContribute(SourceAlias,"DDS_INSERT_S",$H$2:$J$2,O13:Q13,"SCOPE:SERVER FTC:ALL")),"stopped")</f>
        <v>stopped</v>
      </c>
      <c r="E13" s="2" t="s">
        <v>103</v>
      </c>
      <c r="F13" s="24" t="s">
        <v>65</v>
      </c>
      <c r="G13" s="18" t="str">
        <f t="shared" si="0"/>
        <v>JPYON2MD=</v>
      </c>
      <c r="H13" s="19">
        <f>'ON Pricing'!I13*100</f>
        <v>6.1643835488319788E-2</v>
      </c>
      <c r="I13" s="19">
        <f t="shared" si="3"/>
        <v>6.1643835488319788E-2</v>
      </c>
      <c r="J13" s="24" t="s">
        <v>65</v>
      </c>
      <c r="K13" s="18" t="str">
        <f t="shared" si="1"/>
        <v>JPY3M2MD=</v>
      </c>
      <c r="L13" s="19">
        <f>'3M Pricing'!I13*100</f>
        <v>6.0300000004117303E-2</v>
      </c>
      <c r="M13" s="19">
        <f t="shared" si="4"/>
        <v>6.0300000004117303E-2</v>
      </c>
      <c r="N13" s="24" t="s">
        <v>65</v>
      </c>
      <c r="O13" s="18" t="str">
        <f t="shared" si="2"/>
        <v>JPY6M2MD=</v>
      </c>
      <c r="P13" s="19">
        <f>'6M Pricing'!I13*100</f>
        <v>0.17779999999985829</v>
      </c>
      <c r="Q13" s="19">
        <f t="shared" si="5"/>
        <v>0.17779999999985829</v>
      </c>
      <c r="R13" s="2"/>
      <c r="S13" s="19">
        <f>ABS(_xll.RtGet(SourceAlias,$G13,BID)-H13)</f>
        <v>4.8831979432284456E-10</v>
      </c>
      <c r="T13" s="19">
        <f>ABS(_xll.RtGet(SourceAlias,$G13,ASK)-I13)</f>
        <v>4.8831979432284456E-10</v>
      </c>
      <c r="U13" s="19">
        <f>ABS(_xll.RtGet(SourceAlias,$K13,BID)-L13)</f>
        <v>4.1173037201858165E-12</v>
      </c>
      <c r="V13" s="19">
        <f>ABS(_xll.RtGet(SourceAlias,$K13,ASK)-M13)</f>
        <v>4.1173037201858165E-12</v>
      </c>
      <c r="W13" s="19">
        <f>ABS(_xll.RtGet(SourceAlias,$O13,BID)-P13)</f>
        <v>1.4171996909340123E-13</v>
      </c>
      <c r="X13" s="19">
        <f>ABS(_xll.RtGet(SourceAlias,$O13,ASK)-Q13)</f>
        <v>1.4171996909340123E-13</v>
      </c>
      <c r="Y13" s="66" t="s">
        <v>103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ht="11.25" customHeight="1" x14ac:dyDescent="0.2">
      <c r="A14" s="24" t="s">
        <v>27</v>
      </c>
      <c r="B14" s="24" t="str">
        <f>IF(Contribute="abcd",IF($H$2&lt;&gt;-1,_xll.RtContribute(SourceAlias,G14,Fields,H14:I14,"SCOPE:SERVER"),_xll.RtContribute(SourceAlias,"DDS_INSERT_S",$H$2:$J$2,H14:I14,"SCOPE:SERVER FTC:ALL")),"stopped")</f>
        <v>stopped</v>
      </c>
      <c r="C14" s="24" t="str">
        <f>IF(Contribute="abcd",IF($H$2&lt;&gt;-1,_xll.RtContribute(SourceAlias,K14,Fields,L14:M14,"SCOPE:SERVER"),_xll.RtContribute(SourceAlias,"DDS_INSERT_S",$H$2:$J$2,K14:M14,"SCOPE:SERVER FTC:ALL")),"stopped")</f>
        <v>stopped</v>
      </c>
      <c r="D14" s="24" t="str">
        <f>IF(Contribute="abcd",IF($H$2&lt;&gt;-1,_xll.RtContribute(SourceAlias,O14,Fields,P14:Q14,"SCOPE:SERVER"),_xll.RtContribute(SourceAlias,"DDS_INSERT_S",$H$2:$J$2,O14:Q14,"SCOPE:SERVER FTC:ALL")),"stopped")</f>
        <v>stopped</v>
      </c>
      <c r="E14" s="2" t="s">
        <v>103</v>
      </c>
      <c r="F14" s="24" t="s">
        <v>66</v>
      </c>
      <c r="G14" s="18" t="str">
        <f t="shared" si="0"/>
        <v>JPYON3MD=</v>
      </c>
      <c r="H14" s="19">
        <f>'ON Pricing'!I14*100</f>
        <v>5.178082180332666E-2</v>
      </c>
      <c r="I14" s="19">
        <f t="shared" si="3"/>
        <v>5.178082180332666E-2</v>
      </c>
      <c r="J14" s="24" t="s">
        <v>66</v>
      </c>
      <c r="K14" s="18" t="str">
        <f t="shared" si="1"/>
        <v>JPY3M3MD=</v>
      </c>
      <c r="L14" s="19">
        <f>'3M Pricing'!I14*100</f>
        <v>6.9900000004530227E-2</v>
      </c>
      <c r="M14" s="19">
        <f t="shared" si="4"/>
        <v>6.9900000004530227E-2</v>
      </c>
      <c r="N14" s="24" t="s">
        <v>66</v>
      </c>
      <c r="O14" s="18" t="str">
        <f t="shared" si="2"/>
        <v>JPY6M3MD=</v>
      </c>
      <c r="P14" s="19">
        <f>'6M Pricing'!I14*100</f>
        <v>0.16230000000003741</v>
      </c>
      <c r="Q14" s="19">
        <f t="shared" si="5"/>
        <v>0.16230000000003741</v>
      </c>
      <c r="R14" s="2"/>
      <c r="S14" s="19">
        <f>ABS(_xll.RtGet(SourceAlias,$G14,BID)-H14)</f>
        <v>1.9667334427708738E-10</v>
      </c>
      <c r="T14" s="19">
        <f>ABS(_xll.RtGet(SourceAlias,$G14,ASK)-I14)</f>
        <v>1.9667334427708738E-10</v>
      </c>
      <c r="U14" s="19">
        <f>ABS(_xll.RtGet(SourceAlias,$K14,BID)-L14)</f>
        <v>4.5302234186195278E-12</v>
      </c>
      <c r="V14" s="19">
        <f>ABS(_xll.RtGet(SourceAlias,$K14,ASK)-M14)</f>
        <v>4.5302234186195278E-12</v>
      </c>
      <c r="W14" s="19">
        <f>ABS(_xll.RtGet(SourceAlias,$O14,BID)-P14)</f>
        <v>3.7414515929867775E-14</v>
      </c>
      <c r="X14" s="19">
        <f>ABS(_xll.RtGet(SourceAlias,$O14,ASK)-Q14)</f>
        <v>3.7414515929867775E-14</v>
      </c>
      <c r="Y14" s="66" t="s">
        <v>103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ht="11.25" customHeight="1" x14ac:dyDescent="0.2">
      <c r="A15" s="24" t="s">
        <v>28</v>
      </c>
      <c r="B15" s="24" t="str">
        <f>IF(Contribute="abcd",IF($H$2&lt;&gt;-1,_xll.RtContribute(SourceAlias,G15,Fields,H15:I15,"SCOPE:SERVER"),_xll.RtContribute(SourceAlias,"DDS_INSERT_S",$H$2:$J$2,H15:I15,"SCOPE:SERVER FTC:ALL")),"stopped")</f>
        <v>stopped</v>
      </c>
      <c r="C15" s="24" t="str">
        <f>IF(Contribute="abcd",IF($H$2&lt;&gt;-1,_xll.RtContribute(SourceAlias,K15,Fields,L15:M15,"SCOPE:SERVER"),_xll.RtContribute(SourceAlias,"DDS_INSERT_S",$H$2:$J$2,K15:M15,"SCOPE:SERVER FTC:ALL")),"stopped")</f>
        <v>stopped</v>
      </c>
      <c r="D15" s="24" t="str">
        <f>IF(Contribute="abcd",IF($H$2&lt;&gt;-1,_xll.RtContribute(SourceAlias,O15,Fields,P15:Q15,"SCOPE:SERVER"),_xll.RtContribute(SourceAlias,"DDS_INSERT_S",$H$2:$J$2,O15:Q15,"SCOPE:SERVER FTC:ALL")),"stopped")</f>
        <v>stopped</v>
      </c>
      <c r="E15" s="2" t="s">
        <v>103</v>
      </c>
      <c r="F15" s="24" t="s">
        <v>67</v>
      </c>
      <c r="G15" s="18" t="str">
        <f t="shared" si="0"/>
        <v>JPYON4MD=</v>
      </c>
      <c r="H15" s="19">
        <f>'ON Pricing'!I15*100</f>
        <v>4.6849314990438096E-2</v>
      </c>
      <c r="I15" s="19">
        <f t="shared" si="3"/>
        <v>4.6849314990438096E-2</v>
      </c>
      <c r="J15" s="24" t="s">
        <v>121</v>
      </c>
      <c r="K15" s="18" t="str">
        <f t="shared" si="1"/>
        <v>JPY3M1X4F=</v>
      </c>
      <c r="L15" s="19">
        <f>'3M Pricing'!I15*100</f>
        <v>9.5000000001751905E-2</v>
      </c>
      <c r="M15" s="19">
        <f t="shared" si="4"/>
        <v>9.5000000001751905E-2</v>
      </c>
      <c r="N15" s="24" t="s">
        <v>67</v>
      </c>
      <c r="O15" s="18" t="str">
        <f t="shared" si="2"/>
        <v>JPY6M4MD=</v>
      </c>
      <c r="P15" s="19">
        <f>'6M Pricing'!I15*100</f>
        <v>0.15260000000001384</v>
      </c>
      <c r="Q15" s="19">
        <f t="shared" si="5"/>
        <v>0.15260000000001384</v>
      </c>
      <c r="R15" s="2"/>
      <c r="S15" s="19">
        <f>ABS(_xll.RtGet(SourceAlias,$G15,BID)-H15)</f>
        <v>9.5619068218866232E-12</v>
      </c>
      <c r="T15" s="19">
        <f>ABS(_xll.RtGet(SourceAlias,$G15,ASK)-I15)</f>
        <v>9.5619068218866232E-12</v>
      </c>
      <c r="U15" s="19">
        <f>ABS(_xll.RtGet(SourceAlias,$K15,BID)-L15)</f>
        <v>9.5000000001751905E-2</v>
      </c>
      <c r="V15" s="19">
        <f>ABS(_xll.RtGet(SourceAlias,$K15,ASK)-M15)</f>
        <v>9.5000000001751905E-2</v>
      </c>
      <c r="W15" s="19">
        <f>ABS(_xll.RtGet(SourceAlias,$O15,BID)-P15)</f>
        <v>1.3822276656583199E-14</v>
      </c>
      <c r="X15" s="19">
        <f>ABS(_xll.RtGet(SourceAlias,$O15,ASK)-Q15)</f>
        <v>1.3822276656583199E-14</v>
      </c>
      <c r="Y15" s="66" t="s">
        <v>103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ht="11.25" customHeight="1" x14ac:dyDescent="0.2">
      <c r="A16" s="24" t="s">
        <v>29</v>
      </c>
      <c r="B16" s="24" t="str">
        <f>IF(Contribute="abcd",IF($H$2&lt;&gt;-1,_xll.RtContribute(SourceAlias,G16,Fields,H16:I16,"SCOPE:SERVER"),_xll.RtContribute(SourceAlias,"DDS_INSERT_S",$H$2:$J$2,H16:I16,"SCOPE:SERVER FTC:ALL")),"stopped")</f>
        <v>stopped</v>
      </c>
      <c r="C16" s="24" t="str">
        <f>IF(Contribute="abcd",IF($H$2&lt;&gt;-1,_xll.RtContribute(SourceAlias,K16,Fields,L16:M16,"SCOPE:SERVER"),_xll.RtContribute(SourceAlias,"DDS_INSERT_S",$H$2:$J$2,K16:M16,"SCOPE:SERVER FTC:ALL")),"stopped")</f>
        <v>stopped</v>
      </c>
      <c r="D16" s="24" t="str">
        <f>IF(Contribute="abcd",IF($H$2&lt;&gt;-1,_xll.RtContribute(SourceAlias,O16,Fields,P16:Q16,"SCOPE:SERVER"),_xll.RtContribute(SourceAlias,"DDS_INSERT_S",$H$2:$J$2,O16:Q16,"SCOPE:SERVER FTC:ALL")),"stopped")</f>
        <v>stopped</v>
      </c>
      <c r="E16" s="2" t="s">
        <v>103</v>
      </c>
      <c r="F16" s="24" t="s">
        <v>68</v>
      </c>
      <c r="G16" s="18" t="str">
        <f t="shared" si="0"/>
        <v>JPYON5MD=</v>
      </c>
      <c r="H16" s="19">
        <f>'ON Pricing'!I16*100</f>
        <v>4.4383561574989905E-2</v>
      </c>
      <c r="I16" s="19">
        <f t="shared" si="3"/>
        <v>4.4383561574989905E-2</v>
      </c>
      <c r="J16" s="24" t="s">
        <v>122</v>
      </c>
      <c r="K16" s="18" t="str">
        <f t="shared" si="1"/>
        <v>JPY3M2X5F=</v>
      </c>
      <c r="L16" s="19">
        <f>'3M Pricing'!I16*100</f>
        <v>0.10000000000265352</v>
      </c>
      <c r="M16" s="19">
        <f t="shared" si="4"/>
        <v>0.10000000000265352</v>
      </c>
      <c r="N16" s="24" t="s">
        <v>68</v>
      </c>
      <c r="O16" s="18" t="str">
        <f t="shared" si="2"/>
        <v>JPY6M5MD=</v>
      </c>
      <c r="P16" s="19">
        <f>'6M Pricing'!I16*100</f>
        <v>0.14640000000051104</v>
      </c>
      <c r="Q16" s="19">
        <f t="shared" si="5"/>
        <v>0.14640000000051104</v>
      </c>
      <c r="R16" s="2"/>
      <c r="S16" s="19">
        <f>ABS(_xll.RtGet(SourceAlias,$G16,BID)-H16)</f>
        <v>4.2501009656081834E-10</v>
      </c>
      <c r="T16" s="19">
        <f>ABS(_xll.RtGet(SourceAlias,$G16,ASK)-I16)</f>
        <v>4.2501009656081834E-10</v>
      </c>
      <c r="U16" s="19">
        <f>ABS(_xll.RtGet(SourceAlias,$K16,BID)-L16)</f>
        <v>0.10000000000265352</v>
      </c>
      <c r="V16" s="19">
        <f>ABS(_xll.RtGet(SourceAlias,$K16,ASK)-M16)</f>
        <v>0.10000000000265352</v>
      </c>
      <c r="W16" s="19">
        <f>ABS(_xll.RtGet(SourceAlias,$O16,BID)-P16)</f>
        <v>5.1103565823495956E-13</v>
      </c>
      <c r="X16" s="19">
        <f>ABS(_xll.RtGet(SourceAlias,$O16,ASK)-Q16)</f>
        <v>5.1103565823495956E-13</v>
      </c>
      <c r="Y16" s="66" t="s">
        <v>103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ht="11.25" customHeight="1" x14ac:dyDescent="0.2">
      <c r="A17" s="24" t="s">
        <v>18</v>
      </c>
      <c r="B17" s="24" t="str">
        <f>IF(Contribute="abcd",IF($H$2&lt;&gt;-1,_xll.RtContribute(SourceAlias,G17,Fields,H17:I17,"SCOPE:SERVER"),_xll.RtContribute(SourceAlias,"DDS_INSERT_S",$H$2:$J$2,H17:I17,"SCOPE:SERVER FTC:ALL")),"stopped")</f>
        <v>stopped</v>
      </c>
      <c r="C17" s="24" t="str">
        <f>IF(Contribute="abcd",IF($H$2&lt;&gt;-1,_xll.RtContribute(SourceAlias,K17,Fields,L17:M17,"SCOPE:SERVER"),_xll.RtContribute(SourceAlias,"DDS_INSERT_S",$H$2:$J$2,K17:M17,"SCOPE:SERVER FTC:ALL")),"stopped")</f>
        <v>stopped</v>
      </c>
      <c r="D17" s="24" t="str">
        <f>IF(Contribute="abcd",IF($H$2&lt;&gt;-1,_xll.RtContribute(SourceAlias,O17,Fields,P17:Q17,"SCOPE:SERVER"),_xll.RtContribute(SourceAlias,"DDS_INSERT_S",$H$2:$J$2,O17:Q17,"SCOPE:SERVER FTC:ALL")),"stopped")</f>
        <v>stopped</v>
      </c>
      <c r="E17" s="2" t="s">
        <v>103</v>
      </c>
      <c r="F17" s="24" t="s">
        <v>69</v>
      </c>
      <c r="G17" s="18" t="str">
        <f t="shared" si="0"/>
        <v>JPYON6MD=</v>
      </c>
      <c r="H17" s="19">
        <f>'ON Pricing'!I17*100</f>
        <v>4.1917808167474591E-2</v>
      </c>
      <c r="I17" s="19">
        <f t="shared" si="3"/>
        <v>4.1917808167474591E-2</v>
      </c>
      <c r="J17" s="24" t="s">
        <v>123</v>
      </c>
      <c r="K17" s="18" t="str">
        <f t="shared" si="1"/>
        <v>JPY3M3X6F=</v>
      </c>
      <c r="L17" s="19">
        <f>'3M Pricing'!I17*100</f>
        <v>9.5000000004114085E-2</v>
      </c>
      <c r="M17" s="19">
        <f t="shared" si="4"/>
        <v>9.5000000004114085E-2</v>
      </c>
      <c r="N17" s="24" t="s">
        <v>69</v>
      </c>
      <c r="O17" s="18" t="str">
        <f t="shared" si="2"/>
        <v>JPY6M6MD=</v>
      </c>
      <c r="P17" s="19">
        <f>'6M Pricing'!I17*100</f>
        <v>0.14160000000098771</v>
      </c>
      <c r="Q17" s="19">
        <f t="shared" si="5"/>
        <v>0.14160000000098771</v>
      </c>
      <c r="R17" s="2"/>
      <c r="S17" s="19">
        <f>ABS(_xll.RtGet(SourceAlias,$G17,BID)-H17)</f>
        <v>1.6747458975174823E-10</v>
      </c>
      <c r="T17" s="19">
        <f>ABS(_xll.RtGet(SourceAlias,$G17,ASK)-I17)</f>
        <v>1.6747458975174823E-10</v>
      </c>
      <c r="U17" s="19">
        <f>ABS(_xll.RtGet(SourceAlias,$K17,BID)-L17)</f>
        <v>9.5000000004114085E-2</v>
      </c>
      <c r="V17" s="19">
        <f>ABS(_xll.RtGet(SourceAlias,$K17,ASK)-M17)</f>
        <v>9.5000000004114085E-2</v>
      </c>
      <c r="W17" s="19">
        <f>ABS(_xll.RtGet(SourceAlias,$O17,BID)-P17)</f>
        <v>9.8770991385777052E-13</v>
      </c>
      <c r="X17" s="19">
        <f>ABS(_xll.RtGet(SourceAlias,$O17,ASK)-Q17)</f>
        <v>9.8770991385777052E-13</v>
      </c>
      <c r="Y17" s="66" t="s">
        <v>103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ht="11.25" customHeight="1" x14ac:dyDescent="0.2">
      <c r="A18" s="24" t="s">
        <v>30</v>
      </c>
      <c r="B18" s="24"/>
      <c r="C18" s="24" t="str">
        <f>IF(Contribute="abcd",IF($H$2&lt;&gt;-1,_xll.RtContribute(SourceAlias,K18,Fields,L18:M18,"SCOPE:SERVER"),_xll.RtContribute(SourceAlias,"DDS_INSERT_S",$H$2:$J$2,K18:M18,"SCOPE:SERVER FTC:ALL")),"stopped")</f>
        <v>stopped</v>
      </c>
      <c r="D18" s="24" t="str">
        <f>IF(Contribute="abcd",IF($H$2&lt;&gt;-1,_xll.RtContribute(SourceAlias,O18,Fields,P18:Q18,"SCOPE:SERVER"),_xll.RtContribute(SourceAlias,"DDS_INSERT_S",$H$2:$J$2,O18:Q18,"SCOPE:SERVER FTC:ALL")),"stopped")</f>
        <v>stopped</v>
      </c>
      <c r="E18" s="2" t="s">
        <v>103</v>
      </c>
      <c r="F18" s="24"/>
      <c r="G18" s="18"/>
      <c r="H18" s="19"/>
      <c r="I18" s="19"/>
      <c r="J18" s="24" t="s">
        <v>124</v>
      </c>
      <c r="K18" s="18" t="str">
        <f t="shared" si="1"/>
        <v>JPY3M4X7F=</v>
      </c>
      <c r="L18" s="19">
        <f>'3M Pricing'!I18*100</f>
        <v>8.99999999999814E-2</v>
      </c>
      <c r="M18" s="19">
        <f t="shared" si="4"/>
        <v>8.99999999999814E-2</v>
      </c>
      <c r="N18" s="24" t="s">
        <v>129</v>
      </c>
      <c r="O18" s="18" t="str">
        <f t="shared" si="2"/>
        <v>JPY6M1X7F=</v>
      </c>
      <c r="P18" s="19">
        <f>'6M Pricing'!I18*100</f>
        <v>0.13000000000344297</v>
      </c>
      <c r="Q18" s="19">
        <f t="shared" si="5"/>
        <v>0.13000000000344297</v>
      </c>
      <c r="R18" s="2"/>
      <c r="S18" s="19"/>
      <c r="T18" s="19"/>
      <c r="U18" s="19">
        <f>ABS(_xll.RtGet(SourceAlias,$K18,BID)-L18)</f>
        <v>8.99999999999814E-2</v>
      </c>
      <c r="V18" s="19">
        <f>ABS(_xll.RtGet(SourceAlias,$K18,ASK)-M18)</f>
        <v>8.99999999999814E-2</v>
      </c>
      <c r="W18" s="19">
        <f>ABS(_xll.RtGet(SourceAlias,$O18,BID)-P18)</f>
        <v>0.13000000000344297</v>
      </c>
      <c r="X18" s="19">
        <f>ABS(_xll.RtGet(SourceAlias,$O18,ASK)-Q18)</f>
        <v>0.13000000000344297</v>
      </c>
      <c r="Y18" s="66" t="s">
        <v>103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ht="11.25" customHeight="1" x14ac:dyDescent="0.2">
      <c r="A19" s="24" t="s">
        <v>31</v>
      </c>
      <c r="B19" s="24" t="s">
        <v>103</v>
      </c>
      <c r="C19" s="24" t="str">
        <f>IF(Contribute="abcd",IF($H$2&lt;&gt;-1,_xll.RtContribute(SourceAlias,K19,Fields,L19:M19,"SCOPE:SERVER"),_xll.RtContribute(SourceAlias,"DDS_INSERT_S",$H$2:$J$2,K19:M19,"SCOPE:SERVER FTC:ALL")),"stopped")</f>
        <v>stopped</v>
      </c>
      <c r="D19" s="24" t="str">
        <f>IF(Contribute="abcd",IF($H$2&lt;&gt;-1,_xll.RtContribute(SourceAlias,O19,Fields,P19:Q19,"SCOPE:SERVER"),_xll.RtContribute(SourceAlias,"DDS_INSERT_S",$H$2:$J$2,O19:Q19,"SCOPE:SERVER FTC:ALL")),"stopped")</f>
        <v>stopped</v>
      </c>
      <c r="E19" s="2" t="s">
        <v>103</v>
      </c>
      <c r="F19" s="24"/>
      <c r="G19" s="18"/>
      <c r="H19" s="19"/>
      <c r="I19" s="19"/>
      <c r="J19" s="24" t="s">
        <v>125</v>
      </c>
      <c r="K19" s="18" t="str">
        <f t="shared" si="1"/>
        <v>JPY3M5X8F=</v>
      </c>
      <c r="L19" s="19">
        <f>'3M Pricing'!I19*100</f>
        <v>8.5000000188279023E-2</v>
      </c>
      <c r="M19" s="19">
        <f t="shared" si="4"/>
        <v>8.5000000188279023E-2</v>
      </c>
      <c r="N19" s="24" t="s">
        <v>130</v>
      </c>
      <c r="O19" s="18" t="str">
        <f t="shared" si="2"/>
        <v>JPY6M2X8F=</v>
      </c>
      <c r="P19" s="19">
        <f>'6M Pricing'!I19*100</f>
        <v>0.12500000000465367</v>
      </c>
      <c r="Q19" s="19">
        <f t="shared" si="5"/>
        <v>0.12500000000465367</v>
      </c>
      <c r="R19" s="2"/>
      <c r="S19" s="19"/>
      <c r="T19" s="19"/>
      <c r="U19" s="19">
        <f>ABS(_xll.RtGet(SourceAlias,$K19,BID)-L19)</f>
        <v>8.5000000188279023E-2</v>
      </c>
      <c r="V19" s="19">
        <f>ABS(_xll.RtGet(SourceAlias,$K19,ASK)-M19)</f>
        <v>8.5000000188279023E-2</v>
      </c>
      <c r="W19" s="19">
        <f>ABS(_xll.RtGet(SourceAlias,$O19,BID)-P19)</f>
        <v>0.12500000000465367</v>
      </c>
      <c r="X19" s="19">
        <f>ABS(_xll.RtGet(SourceAlias,$O19,ASK)-Q19)</f>
        <v>0.12500000000465367</v>
      </c>
      <c r="Y19" s="66" t="s">
        <v>103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ht="11.25" customHeight="1" x14ac:dyDescent="0.2">
      <c r="A20" s="24" t="s">
        <v>32</v>
      </c>
      <c r="B20" s="24" t="str">
        <f>IF(Contribute="abcd",IF($H$2&lt;&gt;-1,_xll.RtContribute(SourceAlias,G20,Fields,H20:I20,"SCOPE:SERVER"),_xll.RtContribute(SourceAlias,"DDS_INSERT_S",$H$2:$J$2,H20:I20,"SCOPE:SERVER FTC:ALL")),"stopped")</f>
        <v>stopped</v>
      </c>
      <c r="C20" s="24" t="str">
        <f>IF(Contribute="abcd",IF($H$2&lt;&gt;-1,_xll.RtContribute(SourceAlias,K20,Fields,L20:M20,"SCOPE:SERVER"),_xll.RtContribute(SourceAlias,"DDS_INSERT_S",$H$2:$J$2,K20:M20,"SCOPE:SERVER FTC:ALL")),"stopped")</f>
        <v>stopped</v>
      </c>
      <c r="D20" s="24" t="str">
        <f>IF(Contribute="abcd",IF($H$2&lt;&gt;-1,_xll.RtContribute(SourceAlias,O20,Fields,P20:Q20,"SCOPE:SERVER"),_xll.RtContribute(SourceAlias,"DDS_INSERT_S",$H$2:$J$2,O20:Q20,"SCOPE:SERVER FTC:ALL")),"stopped")</f>
        <v>stopped</v>
      </c>
      <c r="E20" s="2" t="s">
        <v>103</v>
      </c>
      <c r="F20" s="24" t="s">
        <v>70</v>
      </c>
      <c r="G20" s="18" t="str">
        <f>Currency&amp;"ON"&amp;F20&amp;"="</f>
        <v>JPYON9MD=</v>
      </c>
      <c r="H20" s="19">
        <f>'ON Pricing'!I20*100</f>
        <v>3.9452054828593694E-2</v>
      </c>
      <c r="I20" s="19">
        <f t="shared" si="3"/>
        <v>3.9452054828593694E-2</v>
      </c>
      <c r="J20" s="24" t="s">
        <v>126</v>
      </c>
      <c r="K20" s="18" t="str">
        <f t="shared" si="1"/>
        <v>JPY3M6X9F=</v>
      </c>
      <c r="L20" s="19">
        <f>'3M Pricing'!I20*100</f>
        <v>8.5000000003858558E-2</v>
      </c>
      <c r="M20" s="19">
        <f t="shared" si="4"/>
        <v>8.5000000003858558E-2</v>
      </c>
      <c r="N20" s="24" t="s">
        <v>131</v>
      </c>
      <c r="O20" s="18" t="str">
        <f t="shared" si="2"/>
        <v>JPY6M3X9F=</v>
      </c>
      <c r="P20" s="19">
        <f>'6M Pricing'!I20*100</f>
        <v>0.12000000000803718</v>
      </c>
      <c r="Q20" s="19">
        <f t="shared" si="5"/>
        <v>0.12000000000803718</v>
      </c>
      <c r="R20" s="2"/>
      <c r="S20" s="19">
        <f>ABS(_xll.RtGet(SourceAlias,$G20,BID)-H20)</f>
        <v>1.7140630581558014E-10</v>
      </c>
      <c r="T20" s="19">
        <f>ABS(_xll.RtGet(SourceAlias,$G20,ASK)-I20)</f>
        <v>1.7140630581558014E-10</v>
      </c>
      <c r="U20" s="19">
        <f>ABS(_xll.RtGet(SourceAlias,$K20,BID)-L20)</f>
        <v>8.5000000003858558E-2</v>
      </c>
      <c r="V20" s="19">
        <f>ABS(_xll.RtGet(SourceAlias,$K20,ASK)-M20)</f>
        <v>8.5000000003858558E-2</v>
      </c>
      <c r="W20" s="19">
        <f>ABS(_xll.RtGet(SourceAlias,$O20,BID)-P20)</f>
        <v>0.12000000000803718</v>
      </c>
      <c r="X20" s="19">
        <f>ABS(_xll.RtGet(SourceAlias,$O20,ASK)-Q20)</f>
        <v>0.12000000000803718</v>
      </c>
      <c r="Y20" s="66" t="s">
        <v>103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ht="11.25" customHeight="1" x14ac:dyDescent="0.2">
      <c r="A21" s="24" t="s">
        <v>33</v>
      </c>
      <c r="B21" s="24" t="s">
        <v>103</v>
      </c>
      <c r="C21" s="24" t="s">
        <v>103</v>
      </c>
      <c r="D21" s="24" t="str">
        <f>IF(Contribute="abcd",IF($H$2&lt;&gt;-1,_xll.RtContribute(SourceAlias,O21,Fields,P21:Q21,"SCOPE:SERVER"),_xll.RtContribute(SourceAlias,"DDS_INSERT_S",$H$2:$J$2,O21:Q21,"SCOPE:SERVER FTC:ALL")),"stopped")</f>
        <v>stopped</v>
      </c>
      <c r="E21" s="2" t="s">
        <v>103</v>
      </c>
      <c r="F21" s="24"/>
      <c r="G21" s="18"/>
      <c r="H21" s="19"/>
      <c r="I21" s="19"/>
      <c r="J21" s="24"/>
      <c r="K21" s="18"/>
      <c r="L21" s="19"/>
      <c r="M21" s="19"/>
      <c r="N21" s="24" t="s">
        <v>132</v>
      </c>
      <c r="O21" s="18" t="str">
        <f t="shared" si="2"/>
        <v>JPY6M4X10F=</v>
      </c>
      <c r="P21" s="19">
        <f>'6M Pricing'!I21*100</f>
        <v>0.11500000003105001</v>
      </c>
      <c r="Q21" s="19">
        <f t="shared" si="5"/>
        <v>0.11500000003105001</v>
      </c>
      <c r="R21" s="2"/>
      <c r="S21" s="19"/>
      <c r="T21" s="19"/>
      <c r="U21" s="19"/>
      <c r="V21" s="19"/>
      <c r="W21" s="19">
        <f>ABS(_xll.RtGet(SourceAlias,$O21,BID)-P21)</f>
        <v>0.11500000003105001</v>
      </c>
      <c r="X21" s="19">
        <f>ABS(_xll.RtGet(SourceAlias,$O21,ASK)-Q21)</f>
        <v>0.11500000003105001</v>
      </c>
      <c r="Y21" s="66" t="s">
        <v>103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ht="11.25" customHeight="1" x14ac:dyDescent="0.2">
      <c r="A22" s="24" t="s">
        <v>34</v>
      </c>
      <c r="B22" s="24" t="s">
        <v>103</v>
      </c>
      <c r="C22" s="24" t="s">
        <v>103</v>
      </c>
      <c r="D22" s="24" t="str">
        <f>IF(Contribute="abcd",IF($H$2&lt;&gt;-1,_xll.RtContribute(SourceAlias,O22,Fields,P22:Q22,"SCOPE:SERVER"),_xll.RtContribute(SourceAlias,"DDS_INSERT_S",$H$2:$J$2,O22:Q22,"SCOPE:SERVER FTC:ALL")),"stopped")</f>
        <v>stopped</v>
      </c>
      <c r="E22" s="2" t="s">
        <v>103</v>
      </c>
      <c r="F22" s="24"/>
      <c r="G22" s="18"/>
      <c r="H22" s="19"/>
      <c r="I22" s="19"/>
      <c r="J22" s="24"/>
      <c r="K22" s="18"/>
      <c r="L22" s="19"/>
      <c r="M22" s="19"/>
      <c r="N22" s="24" t="s">
        <v>133</v>
      </c>
      <c r="O22" s="18" t="str">
        <f t="shared" si="2"/>
        <v>JPY6M5X11F=</v>
      </c>
      <c r="P22" s="19">
        <f>'6M Pricing'!I22*100</f>
        <v>0.1100000000395748</v>
      </c>
      <c r="Q22" s="19">
        <f t="shared" si="5"/>
        <v>0.1100000000395748</v>
      </c>
      <c r="R22" s="2"/>
      <c r="S22" s="19"/>
      <c r="T22" s="19"/>
      <c r="U22" s="19"/>
      <c r="V22" s="19"/>
      <c r="W22" s="19">
        <f>ABS(_xll.RtGet(SourceAlias,$O22,BID)-P22)</f>
        <v>0.1100000000395748</v>
      </c>
      <c r="X22" s="19">
        <f>ABS(_xll.RtGet(SourceAlias,$O22,ASK)-Q22)</f>
        <v>0.1100000000395748</v>
      </c>
      <c r="Y22" s="66" t="s">
        <v>103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ht="11.25" customHeight="1" x14ac:dyDescent="0.2">
      <c r="A23" s="24" t="s">
        <v>35</v>
      </c>
      <c r="B23" s="24" t="str">
        <f>IF(Contribute="abcd",IF($H$2&lt;&gt;-1,_xll.RtContribute(SourceAlias,G23,Fields,H23:I23,"SCOPE:SERVER"),_xll.RtContribute(SourceAlias,"DDS_INSERT_S",$H$2:$J$2,H23:I23,"SCOPE:SERVER FTC:ALL")),"stopped")</f>
        <v>stopped</v>
      </c>
      <c r="C23" s="24" t="str">
        <f>IF(Contribute="abcd",IF($H$2&lt;&gt;-1,_xll.RtContribute(SourceAlias,K23,Fields,L23:M23,"SCOPE:SERVER"),_xll.RtContribute(SourceAlias,"DDS_INSERT_S",$H$2:$J$2,K23:M23,"SCOPE:SERVER FTC:ALL")),"stopped")</f>
        <v>stopped</v>
      </c>
      <c r="D23" s="24" t="str">
        <f>IF(Contribute="abcd",IF($H$2&lt;&gt;-1,_xll.RtContribute(SourceAlias,O23,Fields,P23:Q23,"SCOPE:SERVER"),_xll.RtContribute(SourceAlias,"DDS_INSERT_S",$H$2:$J$2,O23:Q23,"SCOPE:SERVER FTC:ALL")),"stopped")</f>
        <v>stopped</v>
      </c>
      <c r="E23" s="2" t="s">
        <v>103</v>
      </c>
      <c r="F23" s="24" t="s">
        <v>71</v>
      </c>
      <c r="G23" s="18" t="str">
        <f>Currency&amp;"ON"&amp;F23&amp;"="</f>
        <v>JPYON1YD=</v>
      </c>
      <c r="H23" s="19">
        <f>'ON Pricing'!I23*100</f>
        <v>3.6986301395356358E-2</v>
      </c>
      <c r="I23" s="19">
        <f t="shared" si="3"/>
        <v>3.6986301395356358E-2</v>
      </c>
      <c r="J23" s="24" t="s">
        <v>127</v>
      </c>
      <c r="K23" s="18" t="str">
        <f t="shared" ref="K23:K39" si="6">Currency&amp;"3M"&amp;J23&amp;"="</f>
        <v>JPY3M9X12F=</v>
      </c>
      <c r="L23" s="19">
        <f>'3M Pricing'!I23*100</f>
        <v>8.0000000053264519E-2</v>
      </c>
      <c r="M23" s="19">
        <f t="shared" si="4"/>
        <v>8.0000000053264519E-2</v>
      </c>
      <c r="N23" s="24" t="s">
        <v>134</v>
      </c>
      <c r="O23" s="18" t="str">
        <f t="shared" si="2"/>
        <v>JPY6M6X12F=</v>
      </c>
      <c r="P23" s="19">
        <f>'6M Pricing'!I23*100</f>
        <v>0.11000000004729209</v>
      </c>
      <c r="Q23" s="19">
        <f t="shared" si="5"/>
        <v>0.11000000004729209</v>
      </c>
      <c r="R23" s="2"/>
      <c r="S23" s="19">
        <f>ABS(_xll.RtGet(SourceAlias,$G23,BID)-H23)</f>
        <v>3.9535635876219999E-10</v>
      </c>
      <c r="T23" s="19">
        <f>ABS(_xll.RtGet(SourceAlias,$G23,ASK)-I23)</f>
        <v>3.9535635876219999E-10</v>
      </c>
      <c r="U23" s="19">
        <f>ABS(_xll.RtGet(SourceAlias,$K23,BID)-L23)</f>
        <v>8.0000000053264519E-2</v>
      </c>
      <c r="V23" s="19">
        <f>ABS(_xll.RtGet(SourceAlias,$K23,ASK)-M23)</f>
        <v>8.0000000053264519E-2</v>
      </c>
      <c r="W23" s="19">
        <f>ABS(_xll.RtGet(SourceAlias,$O23,BID)-P23)</f>
        <v>0.11000000004729209</v>
      </c>
      <c r="X23" s="19">
        <f>ABS(_xll.RtGet(SourceAlias,$O23,ASK)-Q23)</f>
        <v>0.11000000004729209</v>
      </c>
      <c r="Y23" s="66" t="s">
        <v>103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ht="11.25" customHeight="1" x14ac:dyDescent="0.2">
      <c r="A24" s="24" t="s">
        <v>99</v>
      </c>
      <c r="B24" s="24" t="s">
        <v>103</v>
      </c>
      <c r="C24" s="24" t="str">
        <f>IF(Contribute="abcd",IF($H$2&lt;&gt;-1,_xll.RtContribute(SourceAlias,K24,Fields,L24:M24,"SCOPE:SERVER"),_xll.RtContribute(SourceAlias,"DDS_INSERT_S",$H$2:$J$2,K24:M24,"SCOPE:SERVER FTC:ALL")),"stopped")</f>
        <v>stopped</v>
      </c>
      <c r="D24" s="24" t="s">
        <v>103</v>
      </c>
      <c r="E24" s="2" t="s">
        <v>103</v>
      </c>
      <c r="F24" s="24"/>
      <c r="G24" s="18"/>
      <c r="H24" s="19"/>
      <c r="I24" s="19"/>
      <c r="J24" s="24" t="s">
        <v>128</v>
      </c>
      <c r="K24" s="18" t="str">
        <f t="shared" si="6"/>
        <v>JPY3M12X15F=</v>
      </c>
      <c r="L24" s="19">
        <f>'3M Pricing'!I24*100</f>
        <v>8.0000000052438611E-2</v>
      </c>
      <c r="M24" s="19">
        <f t="shared" si="4"/>
        <v>8.0000000052438611E-2</v>
      </c>
      <c r="N24" s="24"/>
      <c r="O24" s="18"/>
      <c r="P24" s="19"/>
      <c r="Q24" s="19"/>
      <c r="R24" s="2"/>
      <c r="S24" s="19"/>
      <c r="T24" s="19"/>
      <c r="U24" s="19">
        <f>ABS(_xll.RtGet(SourceAlias,$K24,BID)-L24)</f>
        <v>8.0000000052438611E-2</v>
      </c>
      <c r="V24" s="19">
        <f>ABS(_xll.RtGet(SourceAlias,$K24,ASK)-M24)</f>
        <v>8.0000000052438611E-2</v>
      </c>
      <c r="W24" s="19"/>
      <c r="X24" s="19"/>
      <c r="Y24" s="66" t="s">
        <v>103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ht="11.25" customHeight="1" x14ac:dyDescent="0.2">
      <c r="A25" s="24" t="s">
        <v>98</v>
      </c>
      <c r="B25" s="24" t="str">
        <f>IF(Contribute="abcd",IF($H$2&lt;&gt;-1,_xll.RtContribute(SourceAlias,G25,Fields,H25:I25,"SCOPE:SERVER"),_xll.RtContribute(SourceAlias,"DDS_INSERT_S",$H$2:$J$2,H25:I25,"SCOPE:SERVER FTC:ALL")),"stopped")</f>
        <v>stopped</v>
      </c>
      <c r="C25" s="24" t="str">
        <f>IF(Contribute="abcd",IF($H$2&lt;&gt;-1,_xll.RtContribute(SourceAlias,K25,Fields,L25:M25,"SCOPE:SERVER"),_xll.RtContribute(SourceAlias,"DDS_INSERT_S",$H$2:$J$2,K25:M25,"SCOPE:SERVER FTC:ALL")),"stopped")</f>
        <v>stopped</v>
      </c>
      <c r="D25" s="24" t="str">
        <f>IF(Contribute="abcd",IF($H$2&lt;&gt;-1,_xll.RtContribute(SourceAlias,O25,Fields,P25:Q25,"SCOPE:SERVER"),_xll.RtContribute(SourceAlias,"DDS_INSERT_S",$H$2:$J$2,O25:Q25,"SCOPE:SERVER FTC:ALL")),"stopped")</f>
        <v>stopped</v>
      </c>
      <c r="E25" s="2" t="s">
        <v>103</v>
      </c>
      <c r="F25" s="24" t="s">
        <v>102</v>
      </c>
      <c r="G25" s="18" t="str">
        <f t="shared" ref="G25:G39" si="7">Currency&amp;"ON"&amp;F25&amp;"="</f>
        <v>JPYON1Y6MD=</v>
      </c>
      <c r="H25" s="19">
        <f>'ON Pricing'!I25*100</f>
        <v>3.4520547988156861E-2</v>
      </c>
      <c r="I25" s="19">
        <f t="shared" si="3"/>
        <v>3.4520547988156861E-2</v>
      </c>
      <c r="J25" s="24" t="s">
        <v>98</v>
      </c>
      <c r="K25" s="18" t="str">
        <f t="shared" si="6"/>
        <v>JPY3M18M=</v>
      </c>
      <c r="L25" s="19">
        <f>'3M Pricing'!I25*100</f>
        <v>8.8320749045358443E-2</v>
      </c>
      <c r="M25" s="19">
        <f t="shared" si="4"/>
        <v>8.8320749045358443E-2</v>
      </c>
      <c r="N25" s="24" t="s">
        <v>98</v>
      </c>
      <c r="O25" s="18" t="str">
        <f t="shared" ref="O25:O39" si="8">Currency&amp;"6M"&amp;N25&amp;"="</f>
        <v>JPY6M18M=</v>
      </c>
      <c r="P25" s="19">
        <f>'6M Pricing'!I25*100</f>
        <v>0.1149999999999992</v>
      </c>
      <c r="Q25" s="19">
        <f t="shared" si="5"/>
        <v>0.1149999999999992</v>
      </c>
      <c r="R25" s="2"/>
      <c r="S25" s="19">
        <f>ABS(_xll.RtGet(SourceAlias,$G25,BID)-H25)</f>
        <v>1.1843137581735164E-11</v>
      </c>
      <c r="T25" s="19">
        <f>ABS(_xll.RtGet(SourceAlias,$G25,ASK)-I25)</f>
        <v>1.1843137581735164E-11</v>
      </c>
      <c r="U25" s="19">
        <f>ABS(_xll.RtGet(SourceAlias,$K25,BID)-L25)</f>
        <v>4.5358439226816927E-11</v>
      </c>
      <c r="V25" s="19">
        <f>ABS(_xll.RtGet(SourceAlias,$K25,ASK)-M25)</f>
        <v>4.5358439226816927E-11</v>
      </c>
      <c r="W25" s="19">
        <f>ABS(_xll.RtGet(SourceAlias,$O25,BID)-P25)</f>
        <v>7.9103390504542404E-16</v>
      </c>
      <c r="X25" s="19">
        <f>ABS(_xll.RtGet(SourceAlias,$O25,ASK)-Q25)</f>
        <v>7.9103390504542404E-16</v>
      </c>
      <c r="Y25" s="66" t="s">
        <v>103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 ht="11.25" customHeight="1" x14ac:dyDescent="0.2">
      <c r="A26" s="24" t="s">
        <v>36</v>
      </c>
      <c r="B26" s="24" t="str">
        <f>IF(Contribute="abcd",IF($H$2&lt;&gt;-1,_xll.RtContribute(SourceAlias,G26,Fields,H26:I26,"SCOPE:SERVER"),_xll.RtContribute(SourceAlias,"DDS_INSERT_S",$H$2:$J$2,H26:I26,"SCOPE:SERVER FTC:ALL")),"stopped")</f>
        <v>stopped</v>
      </c>
      <c r="C26" s="24" t="str">
        <f>IF(Contribute="abcd",IF($H$2&lt;&gt;-1,_xll.RtContribute(SourceAlias,K26,Fields,L26:M26,"SCOPE:SERVER"),_xll.RtContribute(SourceAlias,"DDS_INSERT_S",$H$2:$J$2,K26:M26,"SCOPE:SERVER FTC:ALL")),"stopped")</f>
        <v>stopped</v>
      </c>
      <c r="D26" s="24" t="str">
        <f>IF(Contribute="abcd",IF($H$2&lt;&gt;-1,_xll.RtContribute(SourceAlias,O26,Fields,P26:Q26,"SCOPE:SERVER"),_xll.RtContribute(SourceAlias,"DDS_INSERT_S",$H$2:$J$2,O26:Q26,"SCOPE:SERVER FTC:ALL")),"stopped")</f>
        <v>stopped</v>
      </c>
      <c r="E26" s="2" t="s">
        <v>103</v>
      </c>
      <c r="F26" s="24" t="s">
        <v>72</v>
      </c>
      <c r="G26" s="18" t="str">
        <f t="shared" si="7"/>
        <v>JPYON2YD=</v>
      </c>
      <c r="H26" s="19">
        <f>'ON Pricing'!I26*100</f>
        <v>3.4520547993543149E-2</v>
      </c>
      <c r="I26" s="19">
        <f t="shared" si="3"/>
        <v>3.4520547993543149E-2</v>
      </c>
      <c r="J26" s="24" t="s">
        <v>36</v>
      </c>
      <c r="K26" s="18" t="str">
        <f t="shared" si="6"/>
        <v>JPY3M2Y=</v>
      </c>
      <c r="L26" s="19">
        <f>'3M Pricing'!I26*100</f>
        <v>7.7047221946833597E-2</v>
      </c>
      <c r="M26" s="19">
        <f t="shared" si="4"/>
        <v>7.7047221946833597E-2</v>
      </c>
      <c r="N26" s="24" t="s">
        <v>36</v>
      </c>
      <c r="O26" s="18" t="str">
        <f t="shared" si="8"/>
        <v>JPY6M2Y=</v>
      </c>
      <c r="P26" s="19">
        <f>'6M Pricing'!I26*100</f>
        <v>0.10999999999997755</v>
      </c>
      <c r="Q26" s="19">
        <f t="shared" si="5"/>
        <v>0.10999999999997755</v>
      </c>
      <c r="R26" s="2"/>
      <c r="S26" s="19">
        <f>ABS(_xll.RtGet(SourceAlias,$G26,BID)-H26)</f>
        <v>6.4568489444027932E-12</v>
      </c>
      <c r="T26" s="19">
        <f>ABS(_xll.RtGet(SourceAlias,$G26,ASK)-I26)</f>
        <v>6.4568489444027932E-12</v>
      </c>
      <c r="U26" s="19">
        <f>ABS(_xll.RtGet(SourceAlias,$K26,BID)-L26)</f>
        <v>5.316640183661292E-11</v>
      </c>
      <c r="V26" s="19">
        <f>ABS(_xll.RtGet(SourceAlias,$K26,ASK)-M26)</f>
        <v>5.316640183661292E-11</v>
      </c>
      <c r="W26" s="19">
        <f>ABS(_xll.RtGet(SourceAlias,$O26,BID)-P26)</f>
        <v>2.2468138460851605E-14</v>
      </c>
      <c r="X26" s="19">
        <f>ABS(_xll.RtGet(SourceAlias,$O26,ASK)-Q26)</f>
        <v>2.2468138460851605E-14</v>
      </c>
      <c r="Y26" s="66" t="s">
        <v>103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ht="11.25" customHeight="1" x14ac:dyDescent="0.2">
      <c r="A27" s="24" t="s">
        <v>37</v>
      </c>
      <c r="B27" s="24" t="str">
        <f>IF(Contribute="abcd",IF($H$2&lt;&gt;-1,_xll.RtContribute(SourceAlias,G27,Fields,H27:I27,"SCOPE:SERVER"),_xll.RtContribute(SourceAlias,"DDS_INSERT_S",$H$2:$J$2,H27:I27,"SCOPE:SERVER FTC:ALL")),"stopped")</f>
        <v>stopped</v>
      </c>
      <c r="C27" s="24" t="str">
        <f>IF(Contribute="abcd",IF($H$2&lt;&gt;-1,_xll.RtContribute(SourceAlias,K27,Fields,L27:M27,"SCOPE:SERVER"),_xll.RtContribute(SourceAlias,"DDS_INSERT_S",$H$2:$J$2,K27:M27,"SCOPE:SERVER FTC:ALL")),"stopped")</f>
        <v>stopped</v>
      </c>
      <c r="D27" s="24" t="str">
        <f>IF(Contribute="abcd",IF($H$2&lt;&gt;-1,_xll.RtContribute(SourceAlias,O27,Fields,P27:Q27,"SCOPE:SERVER"),_xll.RtContribute(SourceAlias,"DDS_INSERT_S",$H$2:$J$2,O27:Q27,"SCOPE:SERVER FTC:ALL")),"stopped")</f>
        <v>stopped</v>
      </c>
      <c r="E27" s="2" t="s">
        <v>103</v>
      </c>
      <c r="F27" s="24" t="s">
        <v>73</v>
      </c>
      <c r="G27" s="18" t="str">
        <f t="shared" si="7"/>
        <v>JPYON3YD=</v>
      </c>
      <c r="H27" s="19">
        <f>'ON Pricing'!I27*100</f>
        <v>4.6849315089833268E-2</v>
      </c>
      <c r="I27" s="19">
        <f t="shared" si="3"/>
        <v>4.6849315089833268E-2</v>
      </c>
      <c r="J27" s="24" t="s">
        <v>37</v>
      </c>
      <c r="K27" s="18" t="str">
        <f t="shared" si="6"/>
        <v>JPY3M3Y=</v>
      </c>
      <c r="L27" s="19">
        <f>'3M Pricing'!I27*100</f>
        <v>7.9546719154074158E-2</v>
      </c>
      <c r="M27" s="19">
        <f t="shared" si="4"/>
        <v>7.9546719154074158E-2</v>
      </c>
      <c r="N27" s="24" t="s">
        <v>37</v>
      </c>
      <c r="O27" s="18" t="str">
        <f t="shared" si="8"/>
        <v>JPY6M3Y=</v>
      </c>
      <c r="P27" s="19">
        <f>'6M Pricing'!I27*100</f>
        <v>0.11250000000001281</v>
      </c>
      <c r="Q27" s="19">
        <f t="shared" si="5"/>
        <v>0.11250000000001281</v>
      </c>
      <c r="R27" s="2"/>
      <c r="S27" s="19">
        <f>ABS(_xll.RtGet(SourceAlias,$G27,BID)-H27)</f>
        <v>8.9833265826122499E-11</v>
      </c>
      <c r="T27" s="19">
        <f>ABS(_xll.RtGet(SourceAlias,$G27,ASK)-I27)</f>
        <v>8.9833265826122499E-11</v>
      </c>
      <c r="U27" s="19">
        <f>ABS(_xll.RtGet(SourceAlias,$K27,BID)-L27)</f>
        <v>1.5407415621115916E-10</v>
      </c>
      <c r="V27" s="19">
        <f>ABS(_xll.RtGet(SourceAlias,$K27,ASK)-M27)</f>
        <v>1.5407415621115916E-10</v>
      </c>
      <c r="W27" s="19">
        <f>ABS(_xll.RtGet(SourceAlias,$O27,BID)-P27)</f>
        <v>1.2809198146612744E-14</v>
      </c>
      <c r="X27" s="19">
        <f>ABS(_xll.RtGet(SourceAlias,$O27,ASK)-Q27)</f>
        <v>1.2809198146612744E-14</v>
      </c>
      <c r="Y27" s="66" t="s">
        <v>103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 ht="11.25" customHeight="1" x14ac:dyDescent="0.2">
      <c r="A28" s="24" t="s">
        <v>38</v>
      </c>
      <c r="B28" s="24" t="str">
        <f>IF(Contribute="abcd",IF($H$2&lt;&gt;-1,_xll.RtContribute(SourceAlias,G28,Fields,H28:I28,"SCOPE:SERVER"),_xll.RtContribute(SourceAlias,"DDS_INSERT_S",$H$2:$J$2,H28:I28,"SCOPE:SERVER FTC:ALL")),"stopped")</f>
        <v>stopped</v>
      </c>
      <c r="C28" s="24" t="str">
        <f>IF(Contribute="abcd",IF($H$2&lt;&gt;-1,_xll.RtContribute(SourceAlias,K28,Fields,L28:M28,"SCOPE:SERVER"),_xll.RtContribute(SourceAlias,"DDS_INSERT_S",$H$2:$J$2,K28:M28,"SCOPE:SERVER FTC:ALL")),"stopped")</f>
        <v>stopped</v>
      </c>
      <c r="D28" s="24" t="str">
        <f>IF(Contribute="abcd",IF($H$2&lt;&gt;-1,_xll.RtContribute(SourceAlias,O28,Fields,P28:Q28,"SCOPE:SERVER"),_xll.RtContribute(SourceAlias,"DDS_INSERT_S",$H$2:$J$2,O28:Q28,"SCOPE:SERVER FTC:ALL")),"stopped")</f>
        <v>stopped</v>
      </c>
      <c r="E28" s="2" t="s">
        <v>103</v>
      </c>
      <c r="F28" s="24" t="s">
        <v>74</v>
      </c>
      <c r="G28" s="18" t="str">
        <f t="shared" si="7"/>
        <v>JPYON4YD=</v>
      </c>
      <c r="H28" s="19">
        <f>'ON Pricing'!I28*100</f>
        <v>4.1917808231201115E-2</v>
      </c>
      <c r="I28" s="19">
        <f t="shared" si="3"/>
        <v>4.1917808231201115E-2</v>
      </c>
      <c r="J28" s="24" t="s">
        <v>38</v>
      </c>
      <c r="K28" s="18" t="str">
        <f t="shared" si="6"/>
        <v>JPY3M4Y=</v>
      </c>
      <c r="L28" s="19">
        <f>'3M Pricing'!I28*100</f>
        <v>8.9477161995146437E-2</v>
      </c>
      <c r="M28" s="19">
        <f t="shared" si="4"/>
        <v>8.9477161995146437E-2</v>
      </c>
      <c r="N28" s="24" t="s">
        <v>38</v>
      </c>
      <c r="O28" s="18" t="str">
        <f t="shared" si="8"/>
        <v>JPY6M4Y=</v>
      </c>
      <c r="P28" s="19">
        <f>'6M Pricing'!I28*100</f>
        <v>0.12749999999191247</v>
      </c>
      <c r="Q28" s="19">
        <f t="shared" si="5"/>
        <v>0.12749999999191247</v>
      </c>
      <c r="R28" s="2"/>
      <c r="S28" s="19">
        <f>ABS(_xll.RtGet(SourceAlias,$G28,BID)-H28)</f>
        <v>2.3120111380947606E-10</v>
      </c>
      <c r="T28" s="19">
        <f>ABS(_xll.RtGet(SourceAlias,$G28,ASK)-I28)</f>
        <v>2.3120111380947606E-10</v>
      </c>
      <c r="U28" s="19">
        <f>ABS(_xll.RtGet(SourceAlias,$K28,BID)-L28)</f>
        <v>4.8535619967537968E-12</v>
      </c>
      <c r="V28" s="19">
        <f>ABS(_xll.RtGet(SourceAlias,$K28,ASK)-M28)</f>
        <v>4.8535619967537968E-12</v>
      </c>
      <c r="W28" s="19">
        <f>ABS(_xll.RtGet(SourceAlias,$O28,BID)-P28)</f>
        <v>8.0875306451844153E-12</v>
      </c>
      <c r="X28" s="19">
        <f>ABS(_xll.RtGet(SourceAlias,$O28,ASK)-Q28)</f>
        <v>8.0875306451844153E-12</v>
      </c>
      <c r="Y28" s="66" t="s">
        <v>103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ht="11.25" customHeight="1" x14ac:dyDescent="0.2">
      <c r="A29" s="24" t="s">
        <v>39</v>
      </c>
      <c r="B29" s="24" t="str">
        <f>IF(Contribute="abcd",IF($H$2&lt;&gt;-1,_xll.RtContribute(SourceAlias,G29,Fields,H29:I29,"SCOPE:SERVER"),_xll.RtContribute(SourceAlias,"DDS_INSERT_S",$H$2:$J$2,H29:I29,"SCOPE:SERVER FTC:ALL")),"stopped")</f>
        <v>stopped</v>
      </c>
      <c r="C29" s="24" t="str">
        <f>IF(Contribute="abcd",IF($H$2&lt;&gt;-1,_xll.RtContribute(SourceAlias,K29,Fields,L29:M29,"SCOPE:SERVER"),_xll.RtContribute(SourceAlias,"DDS_INSERT_S",$H$2:$J$2,K29:M29,"SCOPE:SERVER FTC:ALL")),"stopped")</f>
        <v>stopped</v>
      </c>
      <c r="D29" s="24" t="str">
        <f>IF(Contribute="abcd",IF($H$2&lt;&gt;-1,_xll.RtContribute(SourceAlias,O29,Fields,P29:Q29,"SCOPE:SERVER"),_xll.RtContribute(SourceAlias,"DDS_INSERT_S",$H$2:$J$2,O29:Q29,"SCOPE:SERVER FTC:ALL")),"stopped")</f>
        <v>stopped</v>
      </c>
      <c r="E29" s="2" t="s">
        <v>103</v>
      </c>
      <c r="F29" s="24" t="s">
        <v>75</v>
      </c>
      <c r="G29" s="18" t="str">
        <f t="shared" si="7"/>
        <v>JPYON5YD=</v>
      </c>
      <c r="H29" s="19">
        <f>'ON Pricing'!I29*100</f>
        <v>6.164383562414702E-2</v>
      </c>
      <c r="I29" s="19">
        <f t="shared" si="3"/>
        <v>6.164383562414702E-2</v>
      </c>
      <c r="J29" s="24" t="s">
        <v>39</v>
      </c>
      <c r="K29" s="18" t="str">
        <f t="shared" si="6"/>
        <v>JPY3M5Y=</v>
      </c>
      <c r="L29" s="19">
        <f>'3M Pricing'!I29*100</f>
        <v>0.1144411514862462</v>
      </c>
      <c r="M29" s="19">
        <f t="shared" si="4"/>
        <v>0.1144411514862462</v>
      </c>
      <c r="N29" s="24" t="s">
        <v>39</v>
      </c>
      <c r="O29" s="18" t="str">
        <f t="shared" si="8"/>
        <v>JPY6M5Y=</v>
      </c>
      <c r="P29" s="19">
        <f>'6M Pricing'!I29*100</f>
        <v>0.15500000000000272</v>
      </c>
      <c r="Q29" s="19">
        <f t="shared" si="5"/>
        <v>0.15500000000000272</v>
      </c>
      <c r="R29" s="2"/>
      <c r="S29" s="19">
        <f>ABS(_xll.RtGet(SourceAlias,$G29,BID)-H29)</f>
        <v>3.7585297374409521E-10</v>
      </c>
      <c r="T29" s="19">
        <f>ABS(_xll.RtGet(SourceAlias,$G29,ASK)-I29)</f>
        <v>3.7585297374409521E-10</v>
      </c>
      <c r="U29" s="19">
        <f>ABS(_xll.RtGet(SourceAlias,$K29,BID)-L29)</f>
        <v>4.8624619608528263E-10</v>
      </c>
      <c r="V29" s="19">
        <f>ABS(_xll.RtGet(SourceAlias,$K29,ASK)-M29)</f>
        <v>4.8624619608528263E-10</v>
      </c>
      <c r="W29" s="19">
        <f>ABS(_xll.RtGet(SourceAlias,$O29,BID)-P29)</f>
        <v>2.7200464103316335E-15</v>
      </c>
      <c r="X29" s="19">
        <f>ABS(_xll.RtGet(SourceAlias,$O29,ASK)-Q29)</f>
        <v>2.7200464103316335E-15</v>
      </c>
      <c r="Y29" s="66" t="s">
        <v>103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ht="11.25" customHeight="1" x14ac:dyDescent="0.2">
      <c r="A30" s="24" t="s">
        <v>40</v>
      </c>
      <c r="B30" s="24" t="str">
        <f>IF(Contribute="abcd",IF($H$2&lt;&gt;-1,_xll.RtContribute(SourceAlias,G30,Fields,H30:I30,"SCOPE:SERVER"),_xll.RtContribute(SourceAlias,"DDS_INSERT_S",$H$2:$J$2,H30:I30,"SCOPE:SERVER FTC:ALL")),"stopped")</f>
        <v>stopped</v>
      </c>
      <c r="C30" s="24" t="str">
        <f>IF(Contribute="abcd",IF($H$2&lt;&gt;-1,_xll.RtContribute(SourceAlias,K30,Fields,L30:M30,"SCOPE:SERVER"),_xll.RtContribute(SourceAlias,"DDS_INSERT_S",$H$2:$J$2,K30:M30,"SCOPE:SERVER FTC:ALL")),"stopped")</f>
        <v>stopped</v>
      </c>
      <c r="D30" s="24" t="str">
        <f>IF(Contribute="abcd",IF($H$2&lt;&gt;-1,_xll.RtContribute(SourceAlias,O30,Fields,P30:Q30,"SCOPE:SERVER"),_xll.RtContribute(SourceAlias,"DDS_INSERT_S",$H$2:$J$2,O30:Q30,"SCOPE:SERVER FTC:ALL")),"stopped")</f>
        <v>stopped</v>
      </c>
      <c r="E30" s="2" t="s">
        <v>103</v>
      </c>
      <c r="F30" s="24" t="s">
        <v>76</v>
      </c>
      <c r="G30" s="18" t="str">
        <f t="shared" si="7"/>
        <v>JPYON6YD=</v>
      </c>
      <c r="H30" s="19">
        <f>'ON Pricing'!I30*100</f>
        <v>8.3835616443712416E-2</v>
      </c>
      <c r="I30" s="19">
        <f t="shared" si="3"/>
        <v>8.3835616443712416E-2</v>
      </c>
      <c r="J30" s="24" t="s">
        <v>40</v>
      </c>
      <c r="K30" s="18" t="str">
        <f t="shared" si="6"/>
        <v>JPY3M6Y=</v>
      </c>
      <c r="L30" s="19">
        <f>'3M Pricing'!I30*100</f>
        <v>0.15190497355302221</v>
      </c>
      <c r="M30" s="19">
        <f t="shared" si="4"/>
        <v>0.15190497355302221</v>
      </c>
      <c r="N30" s="24" t="s">
        <v>40</v>
      </c>
      <c r="O30" s="18" t="str">
        <f t="shared" si="8"/>
        <v>JPY6M6Y=</v>
      </c>
      <c r="P30" s="19">
        <f>'6M Pricing'!I30*100</f>
        <v>0.19499999999991924</v>
      </c>
      <c r="Q30" s="19">
        <f t="shared" si="5"/>
        <v>0.19499999999991924</v>
      </c>
      <c r="R30" s="2"/>
      <c r="S30" s="19">
        <f>ABS(_xll.RtGet(SourceAlias,$G30,BID)-H30)</f>
        <v>4.4371241403329265E-10</v>
      </c>
      <c r="T30" s="19">
        <f>ABS(_xll.RtGet(SourceAlias,$G30,ASK)-I30)</f>
        <v>4.4371241403329265E-10</v>
      </c>
      <c r="U30" s="19">
        <f>ABS(_xll.RtGet(SourceAlias,$K30,BID)-L30)</f>
        <v>4.4697778811553235E-10</v>
      </c>
      <c r="V30" s="19">
        <f>ABS(_xll.RtGet(SourceAlias,$K30,ASK)-M30)</f>
        <v>4.4697778811553235E-10</v>
      </c>
      <c r="W30" s="19">
        <f>ABS(_xll.RtGet(SourceAlias,$O30,BID)-P30)</f>
        <v>8.0768725041480138E-14</v>
      </c>
      <c r="X30" s="19">
        <f>ABS(_xll.RtGet(SourceAlias,$O30,ASK)-Q30)</f>
        <v>8.0768725041480138E-14</v>
      </c>
      <c r="Y30" s="66" t="s">
        <v>103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ht="11.25" customHeight="1" x14ac:dyDescent="0.2">
      <c r="A31" s="24" t="s">
        <v>41</v>
      </c>
      <c r="B31" s="24" t="str">
        <f>IF(Contribute="abcd",IF($H$2&lt;&gt;-1,_xll.RtContribute(SourceAlias,G31,Fields,H31:I31,"SCOPE:SERVER"),_xll.RtContribute(SourceAlias,"DDS_INSERT_S",$H$2:$J$2,H31:I31,"SCOPE:SERVER FTC:ALL")),"stopped")</f>
        <v>stopped</v>
      </c>
      <c r="C31" s="24" t="str">
        <f>IF(Contribute="abcd",IF($H$2&lt;&gt;-1,_xll.RtContribute(SourceAlias,K31,Fields,L31:M31,"SCOPE:SERVER"),_xll.RtContribute(SourceAlias,"DDS_INSERT_S",$H$2:$J$2,K31:M31,"SCOPE:SERVER FTC:ALL")),"stopped")</f>
        <v>stopped</v>
      </c>
      <c r="D31" s="24" t="str">
        <f>IF(Contribute="abcd",IF($H$2&lt;&gt;-1,_xll.RtContribute(SourceAlias,O31,Fields,P31:Q31,"SCOPE:SERVER"),_xll.RtContribute(SourceAlias,"DDS_INSERT_S",$H$2:$J$2,O31:Q31,"SCOPE:SERVER FTC:ALL")),"stopped")</f>
        <v>stopped</v>
      </c>
      <c r="E31" s="2" t="s">
        <v>103</v>
      </c>
      <c r="F31" s="24" t="s">
        <v>77</v>
      </c>
      <c r="G31" s="18" t="str">
        <f t="shared" si="7"/>
        <v>JPYON7YD=</v>
      </c>
      <c r="H31" s="19">
        <f>'ON Pricing'!I31*100</f>
        <v>0.11095890411350455</v>
      </c>
      <c r="I31" s="19">
        <f t="shared" si="3"/>
        <v>0.11095890411350455</v>
      </c>
      <c r="J31" s="24" t="s">
        <v>41</v>
      </c>
      <c r="K31" s="18" t="str">
        <f t="shared" si="6"/>
        <v>JPY3M7Y=</v>
      </c>
      <c r="L31" s="19">
        <f>'3M Pricing'!I31*100</f>
        <v>0.19436832591891962</v>
      </c>
      <c r="M31" s="19">
        <f t="shared" si="4"/>
        <v>0.19436832591891962</v>
      </c>
      <c r="N31" s="24" t="s">
        <v>41</v>
      </c>
      <c r="O31" s="18" t="str">
        <f t="shared" si="8"/>
        <v>JPY6M7Y=</v>
      </c>
      <c r="P31" s="19">
        <f>'6M Pricing'!I31*100</f>
        <v>0.24000000000002378</v>
      </c>
      <c r="Q31" s="19">
        <f t="shared" si="5"/>
        <v>0.24000000000002378</v>
      </c>
      <c r="R31" s="2"/>
      <c r="S31" s="19">
        <f>ABS(_xll.RtGet(SourceAlias,$G31,BID)-H31)</f>
        <v>1.1350455297876039E-10</v>
      </c>
      <c r="T31" s="19">
        <f>ABS(_xll.RtGet(SourceAlias,$G31,ASK)-I31)</f>
        <v>1.1350455297876039E-10</v>
      </c>
      <c r="U31" s="19">
        <f>ABS(_xll.RtGet(SourceAlias,$K31,BID)-L31)</f>
        <v>8.1080392400068035E-11</v>
      </c>
      <c r="V31" s="19">
        <f>ABS(_xll.RtGet(SourceAlias,$K31,ASK)-M31)</f>
        <v>8.1080392400068035E-11</v>
      </c>
      <c r="W31" s="19">
        <f>ABS(_xll.RtGet(SourceAlias,$O31,BID)-P31)</f>
        <v>2.3786528302593979E-14</v>
      </c>
      <c r="X31" s="19">
        <f>ABS(_xll.RtGet(SourceAlias,$O31,ASK)-Q31)</f>
        <v>2.3786528302593979E-14</v>
      </c>
      <c r="Y31" s="66" t="s">
        <v>103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 ht="11.25" customHeight="1" x14ac:dyDescent="0.2">
      <c r="A32" s="24" t="s">
        <v>42</v>
      </c>
      <c r="B32" s="24" t="str">
        <f>IF(Contribute="abcd",IF($H$2&lt;&gt;-1,_xll.RtContribute(SourceAlias,G32,Fields,H32:I32,"SCOPE:SERVER"),_xll.RtContribute(SourceAlias,"DDS_INSERT_S",$H$2:$J$2,H32:I32,"SCOPE:SERVER FTC:ALL")),"stopped")</f>
        <v>stopped</v>
      </c>
      <c r="C32" s="24" t="str">
        <f>IF(Contribute="abcd",IF($H$2&lt;&gt;-1,_xll.RtContribute(SourceAlias,K32,Fields,L32:M32,"SCOPE:SERVER"),_xll.RtContribute(SourceAlias,"DDS_INSERT_S",$H$2:$J$2,K32:M32,"SCOPE:SERVER FTC:ALL")),"stopped")</f>
        <v>stopped</v>
      </c>
      <c r="D32" s="24" t="str">
        <f>IF(Contribute="abcd",IF($H$2&lt;&gt;-1,_xll.RtContribute(SourceAlias,O32,Fields,P32:Q32,"SCOPE:SERVER"),_xll.RtContribute(SourceAlias,"DDS_INSERT_S",$H$2:$J$2,O32:Q32,"SCOPE:SERVER FTC:ALL")),"stopped")</f>
        <v>stopped</v>
      </c>
      <c r="E32" s="2" t="s">
        <v>103</v>
      </c>
      <c r="F32" s="24" t="s">
        <v>78</v>
      </c>
      <c r="G32" s="18" t="str">
        <f t="shared" si="7"/>
        <v>JPYON8YD=</v>
      </c>
      <c r="H32" s="19">
        <f>'ON Pricing'!I32*100</f>
        <v>0.14301369863313179</v>
      </c>
      <c r="I32" s="19">
        <f t="shared" si="3"/>
        <v>0.14301369863313179</v>
      </c>
      <c r="J32" s="24" t="s">
        <v>42</v>
      </c>
      <c r="K32" s="18" t="str">
        <f t="shared" si="6"/>
        <v>JPY3M8Y=</v>
      </c>
      <c r="L32" s="19">
        <f>'3M Pricing'!I32*100</f>
        <v>0.23929603448656797</v>
      </c>
      <c r="M32" s="19">
        <f t="shared" si="4"/>
        <v>0.23929603448656797</v>
      </c>
      <c r="N32" s="24" t="s">
        <v>42</v>
      </c>
      <c r="O32" s="18" t="str">
        <f t="shared" si="8"/>
        <v>JPY6M8Y=</v>
      </c>
      <c r="P32" s="19">
        <f>'6M Pricing'!I32*100</f>
        <v>0.28999999999843551</v>
      </c>
      <c r="Q32" s="19">
        <f t="shared" si="5"/>
        <v>0.28999999999843551</v>
      </c>
      <c r="R32" s="2"/>
      <c r="S32" s="19">
        <f>ABS(_xll.RtGet(SourceAlias,$G32,BID)-H32)</f>
        <v>3.6686820248377217E-10</v>
      </c>
      <c r="T32" s="19">
        <f>ABS(_xll.RtGet(SourceAlias,$G32,ASK)-I32)</f>
        <v>3.6686820248377217E-10</v>
      </c>
      <c r="U32" s="19">
        <f>ABS(_xll.RtGet(SourceAlias,$K32,BID)-L32)</f>
        <v>4.8656795259560681E-10</v>
      </c>
      <c r="V32" s="19">
        <f>ABS(_xll.RtGet(SourceAlias,$K32,ASK)-M32)</f>
        <v>4.8656795259560681E-10</v>
      </c>
      <c r="W32" s="19">
        <f>ABS(_xll.RtGet(SourceAlias,$O32,BID)-P32)</f>
        <v>1.5644707751505393E-12</v>
      </c>
      <c r="X32" s="19">
        <f>ABS(_xll.RtGet(SourceAlias,$O32,ASK)-Q32)</f>
        <v>1.5644707751505393E-12</v>
      </c>
      <c r="Y32" s="66" t="s">
        <v>103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ht="11.25" customHeight="1" x14ac:dyDescent="0.2">
      <c r="A33" s="24" t="s">
        <v>43</v>
      </c>
      <c r="B33" s="24" t="str">
        <f>IF(Contribute="abcd",IF($H$2&lt;&gt;-1,_xll.RtContribute(SourceAlias,G33,Fields,H33:I33,"SCOPE:SERVER"),_xll.RtContribute(SourceAlias,"DDS_INSERT_S",$H$2:$J$2,H33:I33,"SCOPE:SERVER FTC:ALL")),"stopped")</f>
        <v>stopped</v>
      </c>
      <c r="C33" s="24" t="str">
        <f>IF(Contribute="abcd",IF($H$2&lt;&gt;-1,_xll.RtContribute(SourceAlias,K33,Fields,L33:M33,"SCOPE:SERVER"),_xll.RtContribute(SourceAlias,"DDS_INSERT_S",$H$2:$J$2,K33:M33,"SCOPE:SERVER FTC:ALL")),"stopped")</f>
        <v>stopped</v>
      </c>
      <c r="D33" s="24" t="str">
        <f>IF(Contribute="abcd",IF($H$2&lt;&gt;-1,_xll.RtContribute(SourceAlias,O33,Fields,P33:Q33,"SCOPE:SERVER"),_xll.RtContribute(SourceAlias,"DDS_INSERT_S",$H$2:$J$2,O33:Q33,"SCOPE:SERVER FTC:ALL")),"stopped")</f>
        <v>stopped</v>
      </c>
      <c r="E33" s="2" t="s">
        <v>103</v>
      </c>
      <c r="F33" s="24" t="s">
        <v>79</v>
      </c>
      <c r="G33" s="18" t="str">
        <f t="shared" si="7"/>
        <v>JPYON9YD=</v>
      </c>
      <c r="H33" s="19">
        <f>'ON Pricing'!I33*100</f>
        <v>0.17260273972836099</v>
      </c>
      <c r="I33" s="19">
        <f t="shared" si="3"/>
        <v>0.17260273972836099</v>
      </c>
      <c r="J33" s="24" t="s">
        <v>43</v>
      </c>
      <c r="K33" s="18" t="str">
        <f t="shared" si="6"/>
        <v>JPY3M9Y=</v>
      </c>
      <c r="L33" s="19">
        <f>'3M Pricing'!I33*100</f>
        <v>0.28418826067681263</v>
      </c>
      <c r="M33" s="19">
        <f t="shared" si="4"/>
        <v>0.28418826067681263</v>
      </c>
      <c r="N33" s="24" t="s">
        <v>43</v>
      </c>
      <c r="O33" s="18" t="str">
        <f t="shared" si="8"/>
        <v>JPY6M9Y=</v>
      </c>
      <c r="P33" s="19">
        <f>'6M Pricing'!I33*100</f>
        <v>0.34250000000510328</v>
      </c>
      <c r="Q33" s="19">
        <f t="shared" si="5"/>
        <v>0.34250000000510328</v>
      </c>
      <c r="R33" s="2"/>
      <c r="S33" s="19">
        <f>ABS(_xll.RtGet(SourceAlias,$G33,BID)-H33)</f>
        <v>2.7163901683557867E-10</v>
      </c>
      <c r="T33" s="19">
        <f>ABS(_xll.RtGet(SourceAlias,$G33,ASK)-I33)</f>
        <v>2.7163901683557867E-10</v>
      </c>
      <c r="U33" s="19">
        <f>ABS(_xll.RtGet(SourceAlias,$K33,BID)-L33)</f>
        <v>3.2318736575831508E-10</v>
      </c>
      <c r="V33" s="19">
        <f>ABS(_xll.RtGet(SourceAlias,$K33,ASK)-M33)</f>
        <v>3.2318736575831508E-10</v>
      </c>
      <c r="W33" s="19">
        <f>ABS(_xll.RtGet(SourceAlias,$O33,BID)-P33)</f>
        <v>5.1033066661432258E-12</v>
      </c>
      <c r="X33" s="19">
        <f>ABS(_xll.RtGet(SourceAlias,$O33,ASK)-Q33)</f>
        <v>5.1033066661432258E-12</v>
      </c>
      <c r="Y33" s="66" t="s">
        <v>103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ht="11.25" customHeight="1" x14ac:dyDescent="0.2">
      <c r="A34" s="24" t="s">
        <v>44</v>
      </c>
      <c r="B34" s="24" t="str">
        <f>IF(Contribute="abcd",IF($H$2&lt;&gt;-1,_xll.RtContribute(SourceAlias,G34,Fields,H34:I34,"SCOPE:SERVER"),_xll.RtContribute(SourceAlias,"DDS_INSERT_S",$H$2:$J$2,H34:I34,"SCOPE:SERVER FTC:ALL")),"stopped")</f>
        <v>stopped</v>
      </c>
      <c r="C34" s="24" t="str">
        <f>IF(Contribute="abcd",IF($H$2&lt;&gt;-1,_xll.RtContribute(SourceAlias,K34,Fields,L34:M34,"SCOPE:SERVER"),_xll.RtContribute(SourceAlias,"DDS_INSERT_S",$H$2:$J$2,K34:M34,"SCOPE:SERVER FTC:ALL")),"stopped")</f>
        <v>stopped</v>
      </c>
      <c r="D34" s="24" t="str">
        <f>IF(Contribute="abcd",IF($H$2&lt;&gt;-1,_xll.RtContribute(SourceAlias,O34,Fields,P34:Q34,"SCOPE:SERVER"),_xll.RtContribute(SourceAlias,"DDS_INSERT_S",$H$2:$J$2,O34:Q34,"SCOPE:SERVER FTC:ALL")),"stopped")</f>
        <v>stopped</v>
      </c>
      <c r="E34" s="2" t="s">
        <v>103</v>
      </c>
      <c r="F34" s="24" t="s">
        <v>80</v>
      </c>
      <c r="G34" s="18" t="str">
        <f t="shared" si="7"/>
        <v>JPYON10YD=</v>
      </c>
      <c r="H34" s="19">
        <f>'ON Pricing'!I34*100</f>
        <v>0.20465753424846136</v>
      </c>
      <c r="I34" s="19">
        <f t="shared" si="3"/>
        <v>0.20465753424846136</v>
      </c>
      <c r="J34" s="24" t="s">
        <v>44</v>
      </c>
      <c r="K34" s="18" t="str">
        <f t="shared" si="6"/>
        <v>JPY3M10Y=</v>
      </c>
      <c r="L34" s="19">
        <f>'3M Pricing'!I34*100</f>
        <v>0.32907960870195718</v>
      </c>
      <c r="M34" s="19">
        <f t="shared" si="4"/>
        <v>0.32907960870195718</v>
      </c>
      <c r="N34" s="24" t="s">
        <v>44</v>
      </c>
      <c r="O34" s="18" t="str">
        <f t="shared" si="8"/>
        <v>JPY6M10Y=</v>
      </c>
      <c r="P34" s="19">
        <f>'6M Pricing'!I34*100</f>
        <v>0.39499999998386565</v>
      </c>
      <c r="Q34" s="19">
        <f t="shared" si="5"/>
        <v>0.39499999998386565</v>
      </c>
      <c r="R34" s="2"/>
      <c r="S34" s="19">
        <f>ABS(_xll.RtGet(SourceAlias,$G34,BID)-H34)</f>
        <v>2.4846136259526475E-10</v>
      </c>
      <c r="T34" s="19">
        <f>ABS(_xll.RtGet(SourceAlias,$G34,ASK)-I34)</f>
        <v>2.4846136259526475E-10</v>
      </c>
      <c r="U34" s="19">
        <f>ABS(_xll.RtGet(SourceAlias,$K34,BID)-L34)</f>
        <v>2.9804281265199961E-10</v>
      </c>
      <c r="V34" s="19">
        <f>ABS(_xll.RtGet(SourceAlias,$K34,ASK)-M34)</f>
        <v>2.9804281265199961E-10</v>
      </c>
      <c r="W34" s="19">
        <f>ABS(_xll.RtGet(SourceAlias,$O34,BID)-P34)</f>
        <v>1.6134371616516319E-11</v>
      </c>
      <c r="X34" s="19">
        <f>ABS(_xll.RtGet(SourceAlias,$O34,ASK)-Q34)</f>
        <v>1.6134371616516319E-11</v>
      </c>
      <c r="Y34" s="66" t="s">
        <v>103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ht="11.25" customHeight="1" x14ac:dyDescent="0.2">
      <c r="A35" s="24" t="s">
        <v>45</v>
      </c>
      <c r="B35" s="24" t="str">
        <f>IF(Contribute="abcd",IF($H$2&lt;&gt;-1,_xll.RtContribute(SourceAlias,G35,Fields,H35:I35,"SCOPE:SERVER"),_xll.RtContribute(SourceAlias,"DDS_INSERT_S",$H$2:$J$2,H35:I35,"SCOPE:SERVER FTC:ALL")),"stopped")</f>
        <v>stopped</v>
      </c>
      <c r="C35" s="24" t="str">
        <f>IF(Contribute="abcd",IF($H$2&lt;&gt;-1,_xll.RtContribute(SourceAlias,K35,Fields,L35:M35,"SCOPE:SERVER"),_xll.RtContribute(SourceAlias,"DDS_INSERT_S",$H$2:$J$2,K35:M35,"SCOPE:SERVER FTC:ALL")),"stopped")</f>
        <v>stopped</v>
      </c>
      <c r="D35" s="24" t="str">
        <f>IF(Contribute="abcd",IF($H$2&lt;&gt;-1,_xll.RtContribute(SourceAlias,O35,Fields,P35:Q35,"SCOPE:SERVER"),_xll.RtContribute(SourceAlias,"DDS_INSERT_S",$H$2:$J$2,O35:Q35,"SCOPE:SERVER FTC:ALL")),"stopped")</f>
        <v>stopped</v>
      </c>
      <c r="E35" s="2" t="s">
        <v>103</v>
      </c>
      <c r="F35" s="24" t="s">
        <v>81</v>
      </c>
      <c r="G35" s="18" t="str">
        <f t="shared" si="7"/>
        <v>JPYON12YD=</v>
      </c>
      <c r="H35" s="19">
        <f>'ON Pricing'!I35*100</f>
        <v>0.2983561643853157</v>
      </c>
      <c r="I35" s="19">
        <f t="shared" si="3"/>
        <v>0.2983561643853157</v>
      </c>
      <c r="J35" s="24" t="s">
        <v>45</v>
      </c>
      <c r="K35" s="18" t="str">
        <f t="shared" si="6"/>
        <v>JPY3M12Y=</v>
      </c>
      <c r="L35" s="19">
        <f>'3M Pricing'!I35*100</f>
        <v>0.43418598704126066</v>
      </c>
      <c r="M35" s="19">
        <f t="shared" si="4"/>
        <v>0.43418598704126066</v>
      </c>
      <c r="N35" s="24" t="s">
        <v>45</v>
      </c>
      <c r="O35" s="18" t="str">
        <f t="shared" si="8"/>
        <v>JPY6M12Y=</v>
      </c>
      <c r="P35" s="19">
        <f>'6M Pricing'!I35*100</f>
        <v>0.50750003309864744</v>
      </c>
      <c r="Q35" s="19">
        <f t="shared" si="5"/>
        <v>0.50750003309864744</v>
      </c>
      <c r="R35" s="2"/>
      <c r="S35" s="19">
        <f>ABS(_xll.RtGet(SourceAlias,$G35,BID)-H35)</f>
        <v>3.85315723772095E-10</v>
      </c>
      <c r="T35" s="19">
        <f>ABS(_xll.RtGet(SourceAlias,$G35,ASK)-I35)</f>
        <v>3.85315723772095E-10</v>
      </c>
      <c r="U35" s="19">
        <f>ABS(_xll.RtGet(SourceAlias,$K35,BID)-L35)</f>
        <v>4.1260606042925474E-11</v>
      </c>
      <c r="V35" s="19">
        <f>ABS(_xll.RtGet(SourceAlias,$K35,ASK)-M35)</f>
        <v>4.1260606042925474E-11</v>
      </c>
      <c r="W35" s="19">
        <f>ABS(_xll.RtGet(SourceAlias,$O35,BID)-P35)</f>
        <v>9.8647423563136272E-11</v>
      </c>
      <c r="X35" s="19">
        <f>ABS(_xll.RtGet(SourceAlias,$O35,ASK)-Q35)</f>
        <v>9.8647423563136272E-11</v>
      </c>
      <c r="Y35" s="66" t="s">
        <v>103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ht="11.25" customHeight="1" x14ac:dyDescent="0.2">
      <c r="A36" s="24" t="s">
        <v>46</v>
      </c>
      <c r="B36" s="24" t="str">
        <f>IF(Contribute="abcd",IF($H$2&lt;&gt;-1,_xll.RtContribute(SourceAlias,G36,Fields,H36:I36,"SCOPE:SERVER"),_xll.RtContribute(SourceAlias,"DDS_INSERT_S",$H$2:$J$2,H36:I36,"SCOPE:SERVER FTC:ALL")),"stopped")</f>
        <v>stopped</v>
      </c>
      <c r="C36" s="24" t="str">
        <f>IF(Contribute="abcd",IF($H$2&lt;&gt;-1,_xll.RtContribute(SourceAlias,K36,Fields,L36:M36,"SCOPE:SERVER"),_xll.RtContribute(SourceAlias,"DDS_INSERT_S",$H$2:$J$2,K36:M36,"SCOPE:SERVER FTC:ALL")),"stopped")</f>
        <v>stopped</v>
      </c>
      <c r="D36" s="24" t="str">
        <f>IF(Contribute="abcd",IF($H$2&lt;&gt;-1,_xll.RtContribute(SourceAlias,O36,Fields,P36:Q36,"SCOPE:SERVER"),_xll.RtContribute(SourceAlias,"DDS_INSERT_S",$H$2:$J$2,O36:Q36,"SCOPE:SERVER FTC:ALL")),"stopped")</f>
        <v>stopped</v>
      </c>
      <c r="E36" s="2" t="s">
        <v>103</v>
      </c>
      <c r="F36" s="24" t="s">
        <v>82</v>
      </c>
      <c r="G36" s="18" t="str">
        <f t="shared" si="7"/>
        <v>JPYON15YD=</v>
      </c>
      <c r="H36" s="19">
        <f>'ON Pricing'!I36*100</f>
        <v>0.47095890410926461</v>
      </c>
      <c r="I36" s="19">
        <f t="shared" si="3"/>
        <v>0.47095890410926461</v>
      </c>
      <c r="J36" s="24" t="s">
        <v>46</v>
      </c>
      <c r="K36" s="18" t="str">
        <f t="shared" si="6"/>
        <v>JPY3M15Y=</v>
      </c>
      <c r="L36" s="19">
        <f>'3M Pricing'!I36*100</f>
        <v>0.60626695128014974</v>
      </c>
      <c r="M36" s="19">
        <f t="shared" si="4"/>
        <v>0.60626695128014974</v>
      </c>
      <c r="N36" s="24" t="s">
        <v>46</v>
      </c>
      <c r="O36" s="18" t="str">
        <f t="shared" si="8"/>
        <v>JPY6M15Y=</v>
      </c>
      <c r="P36" s="19">
        <f>'6M Pricing'!I36*100</f>
        <v>0.69250003632417867</v>
      </c>
      <c r="Q36" s="19">
        <f t="shared" si="5"/>
        <v>0.69250003632417867</v>
      </c>
      <c r="R36" s="2"/>
      <c r="S36" s="19">
        <f>ABS(_xll.RtGet(SourceAlias,$G36,BID)-H36)</f>
        <v>1.0926459736992911E-10</v>
      </c>
      <c r="T36" s="19">
        <f>ABS(_xll.RtGet(SourceAlias,$G36,ASK)-I36)</f>
        <v>1.0926459736992911E-10</v>
      </c>
      <c r="U36" s="19">
        <f>ABS(_xll.RtGet(SourceAlias,$K36,BID)-L36)</f>
        <v>2.8014968123102335E-10</v>
      </c>
      <c r="V36" s="19">
        <f>ABS(_xll.RtGet(SourceAlias,$K36,ASK)-M36)</f>
        <v>2.8014968123102335E-10</v>
      </c>
      <c r="W36" s="19">
        <f>ABS(_xll.RtGet(SourceAlias,$O36,BID)-P36)</f>
        <v>3.2417868389700288E-10</v>
      </c>
      <c r="X36" s="19">
        <f>ABS(_xll.RtGet(SourceAlias,$O36,ASK)-Q36)</f>
        <v>3.2417868389700288E-10</v>
      </c>
      <c r="Y36" s="66" t="s">
        <v>103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ht="11.25" customHeight="1" x14ac:dyDescent="0.2">
      <c r="A37" s="24" t="s">
        <v>47</v>
      </c>
      <c r="B37" s="24" t="str">
        <f>IF(Contribute="abcd",IF($H$2&lt;&gt;-1,_xll.RtContribute(SourceAlias,G37,Fields,H37:I37,"SCOPE:SERVER"),_xll.RtContribute(SourceAlias,"DDS_INSERT_S",$H$2:$J$2,H37:I37,"SCOPE:SERVER FTC:ALL")),"stopped")</f>
        <v>stopped</v>
      </c>
      <c r="C37" s="24" t="str">
        <f>IF(Contribute="abcd",IF($H$2&lt;&gt;-1,_xll.RtContribute(SourceAlias,K37,Fields,L37:M37,"SCOPE:SERVER"),_xll.RtContribute(SourceAlias,"DDS_INSERT_S",$H$2:$J$2,K37:M37,"SCOPE:SERVER FTC:ALL")),"stopped")</f>
        <v>stopped</v>
      </c>
      <c r="D37" s="24" t="str">
        <f>IF(Contribute="abcd",IF($H$2&lt;&gt;-1,_xll.RtContribute(SourceAlias,O37,Fields,P37:Q37,"SCOPE:SERVER"),_xll.RtContribute(SourceAlias,"DDS_INSERT_S",$H$2:$J$2,O37:Q37,"SCOPE:SERVER FTC:ALL")),"stopped")</f>
        <v>stopped</v>
      </c>
      <c r="E37" s="2" t="s">
        <v>103</v>
      </c>
      <c r="F37" s="24" t="s">
        <v>83</v>
      </c>
      <c r="G37" s="18" t="str">
        <f t="shared" si="7"/>
        <v>JPYON20YD=</v>
      </c>
      <c r="H37" s="19">
        <f>'ON Pricing'!I37*100</f>
        <v>0.70767123287633538</v>
      </c>
      <c r="I37" s="19">
        <f t="shared" si="3"/>
        <v>0.70767123287633538</v>
      </c>
      <c r="J37" s="24" t="s">
        <v>47</v>
      </c>
      <c r="K37" s="18" t="str">
        <f t="shared" si="6"/>
        <v>JPY3M20Y=</v>
      </c>
      <c r="L37" s="19">
        <f>'3M Pricing'!I37*100</f>
        <v>0.84870438973055695</v>
      </c>
      <c r="M37" s="19">
        <f t="shared" si="4"/>
        <v>0.84870438973055695</v>
      </c>
      <c r="N37" s="24" t="s">
        <v>47</v>
      </c>
      <c r="O37" s="18" t="str">
        <f t="shared" si="8"/>
        <v>JPY6M20Y=</v>
      </c>
      <c r="P37" s="19">
        <f>'6M Pricing'!I37*100</f>
        <v>0.93750005387835278</v>
      </c>
      <c r="Q37" s="19">
        <f t="shared" si="5"/>
        <v>0.93750005387835278</v>
      </c>
      <c r="R37" s="2"/>
      <c r="S37" s="19">
        <f>ABS(_xll.RtGet(SourceAlias,$G37,BID)-H37)</f>
        <v>1.2366463408852724E-10</v>
      </c>
      <c r="T37" s="19">
        <f>ABS(_xll.RtGet(SourceAlias,$G37,ASK)-I37)</f>
        <v>1.2366463408852724E-10</v>
      </c>
      <c r="U37" s="19">
        <f>ABS(_xll.RtGet(SourceAlias,$K37,BID)-L37)</f>
        <v>2.6944302344844573E-10</v>
      </c>
      <c r="V37" s="19">
        <f>ABS(_xll.RtGet(SourceAlias,$K37,ASK)-M37)</f>
        <v>2.6944302344844573E-10</v>
      </c>
      <c r="W37" s="19">
        <f>ABS(_xll.RtGet(SourceAlias,$O37,BID)-P37)</f>
        <v>1.2164724783048086E-10</v>
      </c>
      <c r="X37" s="19">
        <f>ABS(_xll.RtGet(SourceAlias,$O37,ASK)-Q37)</f>
        <v>1.2164724783048086E-10</v>
      </c>
      <c r="Y37" s="66" t="s">
        <v>103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ht="11.25" customHeight="1" x14ac:dyDescent="0.2">
      <c r="A38" s="24" t="s">
        <v>48</v>
      </c>
      <c r="B38" s="24" t="str">
        <f>IF(Contribute="abcd",IF($H$2&lt;&gt;-1,_xll.RtContribute(SourceAlias,G38,Fields,H38:I38,"SCOPE:SERVER"),_xll.RtContribute(SourceAlias,"DDS_INSERT_S",$H$2:$J$2,H38:I38,"SCOPE:SERVER FTC:ALL")),"stopped")</f>
        <v>stopped</v>
      </c>
      <c r="C38" s="24" t="str">
        <f>IF(Contribute="abcd",IF($H$2&lt;&gt;-1,_xll.RtContribute(SourceAlias,K38,Fields,L38:M38,"SCOPE:SERVER"),_xll.RtContribute(SourceAlias,"DDS_INSERT_S",$H$2:$J$2,K38:M38,"SCOPE:SERVER FTC:ALL")),"stopped")</f>
        <v>stopped</v>
      </c>
      <c r="D38" s="24" t="str">
        <f>IF(Contribute="abcd",IF($H$2&lt;&gt;-1,_xll.RtContribute(SourceAlias,O38,Fields,P38:Q38,"SCOPE:SERVER"),_xll.RtContribute(SourceAlias,"DDS_INSERT_S",$H$2:$J$2,O38:Q38,"SCOPE:SERVER FTC:ALL")),"stopped")</f>
        <v>stopped</v>
      </c>
      <c r="E38" s="2" t="s">
        <v>103</v>
      </c>
      <c r="F38" s="24" t="s">
        <v>84</v>
      </c>
      <c r="G38" s="18" t="str">
        <f t="shared" si="7"/>
        <v>JPYON25YD=</v>
      </c>
      <c r="H38" s="19">
        <f>'ON Pricing'!I38*100</f>
        <v>0.83342465753430528</v>
      </c>
      <c r="I38" s="19">
        <f t="shared" si="3"/>
        <v>0.83342465753430528</v>
      </c>
      <c r="J38" s="24" t="s">
        <v>48</v>
      </c>
      <c r="K38" s="18" t="str">
        <f t="shared" si="6"/>
        <v>JPY3M25Y=</v>
      </c>
      <c r="L38" s="19">
        <f>'3M Pricing'!I38*100</f>
        <v>0.97843234738785156</v>
      </c>
      <c r="M38" s="19">
        <f t="shared" si="4"/>
        <v>0.97843234738785156</v>
      </c>
      <c r="N38" s="24" t="s">
        <v>48</v>
      </c>
      <c r="O38" s="18" t="str">
        <f t="shared" si="8"/>
        <v>JPY6M25Y=</v>
      </c>
      <c r="P38" s="19">
        <f>'6M Pricing'!I38*100</f>
        <v>1.067500046532329</v>
      </c>
      <c r="Q38" s="19">
        <f t="shared" si="5"/>
        <v>1.067500046532329</v>
      </c>
      <c r="R38" s="2"/>
      <c r="S38" s="19">
        <f>ABS(_xll.RtGet(SourceAlias,$G38,BID)-H38)</f>
        <v>4.6569470502078048E-10</v>
      </c>
      <c r="T38" s="19">
        <f>ABS(_xll.RtGet(SourceAlias,$G38,ASK)-I38)</f>
        <v>4.6569470502078048E-10</v>
      </c>
      <c r="U38" s="19">
        <f>ABS(_xll.RtGet(SourceAlias,$K38,BID)-L38)</f>
        <v>3.8785152867149009E-10</v>
      </c>
      <c r="V38" s="19">
        <f>ABS(_xll.RtGet(SourceAlias,$K38,ASK)-M38)</f>
        <v>3.8785152867149009E-10</v>
      </c>
      <c r="W38" s="19">
        <f>ABS(_xll.RtGet(SourceAlias,$O38,BID)-P38)</f>
        <v>4.6767101302691572E-10</v>
      </c>
      <c r="X38" s="19">
        <f>ABS(_xll.RtGet(SourceAlias,$O38,ASK)-Q38)</f>
        <v>4.6767101302691572E-10</v>
      </c>
      <c r="Y38" s="66" t="s">
        <v>103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ht="11.25" customHeight="1" x14ac:dyDescent="0.2">
      <c r="A39" s="25" t="s">
        <v>49</v>
      </c>
      <c r="B39" s="25" t="str">
        <f>IF(Contribute="abcd",IF($H$2&lt;&gt;-1,_xll.RtContribute(SourceAlias,G39,Fields,H39:I39,"SCOPE:SERVER"),_xll.RtContribute(SourceAlias,"DDS_INSERT_S",$H$2:$J$2,H39:I39,"SCOPE:SERVER FTC:ALL")),"stopped")</f>
        <v>stopped</v>
      </c>
      <c r="C39" s="25" t="str">
        <f>IF(Contribute="abcd",IF($H$2&lt;&gt;-1,_xll.RtContribute(SourceAlias,K39,Fields,L39:M39,"SCOPE:SERVER"),_xll.RtContribute(SourceAlias,"DDS_INSERT_S",$H$2:$J$2,K39:M39,"SCOPE:SERVER FTC:ALL")),"stopped")</f>
        <v>stopped</v>
      </c>
      <c r="D39" s="25" t="str">
        <f>IF(Contribute="abcd",IF($H$2&lt;&gt;-1,_xll.RtContribute(SourceAlias,O39,Fields,P39:Q39,"SCOPE:SERVER"),_xll.RtContribute(SourceAlias,"DDS_INSERT_S",$H$2:$J$2,O39:Q39,"SCOPE:SERVER FTC:ALL")),"stopped")</f>
        <v>stopped</v>
      </c>
      <c r="E39" s="2" t="s">
        <v>103</v>
      </c>
      <c r="F39" s="25" t="s">
        <v>85</v>
      </c>
      <c r="G39" s="20" t="str">
        <f t="shared" si="7"/>
        <v>JPYON30YD=</v>
      </c>
      <c r="H39" s="21">
        <f>'ON Pricing'!I39*100</f>
        <v>0.9024657534249777</v>
      </c>
      <c r="I39" s="21">
        <f t="shared" si="3"/>
        <v>0.9024657534249777</v>
      </c>
      <c r="J39" s="25" t="s">
        <v>49</v>
      </c>
      <c r="K39" s="20" t="str">
        <f t="shared" si="6"/>
        <v>JPY3M30Y=</v>
      </c>
      <c r="L39" s="21">
        <f>'3M Pricing'!I39*100</f>
        <v>1.0486829673407698</v>
      </c>
      <c r="M39" s="21">
        <f t="shared" si="4"/>
        <v>1.0486829673407698</v>
      </c>
      <c r="N39" s="25" t="s">
        <v>49</v>
      </c>
      <c r="O39" s="20" t="str">
        <f t="shared" si="8"/>
        <v>JPY6M30Y=</v>
      </c>
      <c r="P39" s="21">
        <f>'6M Pricing'!I39*100</f>
        <v>1.1375000463931351</v>
      </c>
      <c r="Q39" s="21">
        <f t="shared" si="5"/>
        <v>1.1375000463931351</v>
      </c>
      <c r="R39" s="2"/>
      <c r="S39" s="21">
        <f>ABS(_xll.RtGet(SourceAlias,$G39,BID)-H39)</f>
        <v>4.2497760865956025E-10</v>
      </c>
      <c r="T39" s="21">
        <f>ABS(_xll.RtGet(SourceAlias,$G39,ASK)-I39)</f>
        <v>4.2497760865956025E-10</v>
      </c>
      <c r="U39" s="21">
        <f>ABS(_xll.RtGet(SourceAlias,$K39,BID)-L39)</f>
        <v>3.4076985677700122E-10</v>
      </c>
      <c r="V39" s="21">
        <f>ABS(_xll.RtGet(SourceAlias,$K39,ASK)-M39)</f>
        <v>3.4076985677700122E-10</v>
      </c>
      <c r="W39" s="21">
        <f>ABS(_xll.RtGet(SourceAlias,$O39,BID)-P39)</f>
        <v>3.9313508004568121E-10</v>
      </c>
      <c r="X39" s="21">
        <f>ABS(_xll.RtGet(SourceAlias,$O39,ASK)-Q39)</f>
        <v>3.9313508004568121E-10</v>
      </c>
      <c r="Y39" s="66" t="s">
        <v>103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2"/>
      <c r="N40" s="2"/>
      <c r="O40" s="2"/>
      <c r="P40" s="2"/>
      <c r="Q40" s="2"/>
      <c r="R40" s="2"/>
      <c r="S40" s="3"/>
      <c r="T40" s="2"/>
      <c r="U40" s="2"/>
      <c r="V40" s="2"/>
      <c r="W40" s="2"/>
      <c r="X40" s="3"/>
      <c r="Y40" s="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2"/>
      <c r="N41" s="2"/>
      <c r="O41" s="2"/>
      <c r="P41" s="2"/>
      <c r="Q41" s="2"/>
      <c r="R41" s="2"/>
      <c r="S41" s="3"/>
      <c r="T41" s="2"/>
      <c r="U41" s="2"/>
      <c r="V41" s="2"/>
      <c r="W41" s="2"/>
      <c r="X41" s="3"/>
      <c r="Y41" s="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2"/>
      <c r="N42" s="2"/>
      <c r="O42" s="2"/>
      <c r="P42" s="2"/>
      <c r="Q42" s="2"/>
      <c r="R42" s="2"/>
      <c r="S42" s="3"/>
      <c r="T42" s="2"/>
      <c r="U42" s="2"/>
      <c r="V42" s="2"/>
      <c r="W42" s="2"/>
      <c r="X42" s="3"/>
      <c r="Y42" s="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2"/>
      <c r="N43" s="2"/>
      <c r="O43" s="2"/>
      <c r="P43" s="2"/>
      <c r="Q43" s="2"/>
      <c r="R43" s="2"/>
      <c r="S43" s="3"/>
      <c r="T43" s="2"/>
      <c r="U43" s="2"/>
      <c r="V43" s="2"/>
      <c r="W43" s="2"/>
      <c r="X43" s="3"/>
      <c r="Y43" s="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2"/>
      <c r="N44" s="2"/>
      <c r="O44" s="2"/>
      <c r="P44" s="2"/>
      <c r="Q44" s="2"/>
      <c r="R44" s="2"/>
      <c r="S44" s="3"/>
      <c r="T44" s="2"/>
      <c r="U44" s="2"/>
      <c r="V44" s="2"/>
      <c r="W44" s="2"/>
      <c r="X44" s="3"/>
      <c r="Y44" s="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2"/>
      <c r="N45" s="2"/>
      <c r="O45" s="2"/>
      <c r="P45" s="2"/>
      <c r="Q45" s="2"/>
      <c r="R45" s="2"/>
      <c r="S45" s="3"/>
      <c r="T45" s="2"/>
      <c r="U45" s="2"/>
      <c r="V45" s="2"/>
      <c r="W45" s="2"/>
      <c r="X45" s="3"/>
      <c r="Y45" s="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2"/>
      <c r="N46" s="2"/>
      <c r="O46" s="2"/>
      <c r="P46" s="2"/>
      <c r="Q46" s="2"/>
      <c r="R46" s="2"/>
      <c r="S46" s="3"/>
      <c r="T46" s="2"/>
      <c r="U46" s="2"/>
      <c r="V46" s="2"/>
      <c r="W46" s="2"/>
      <c r="X46" s="3"/>
      <c r="Y46" s="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2"/>
      <c r="N47" s="2"/>
      <c r="O47" s="2"/>
      <c r="P47" s="2"/>
      <c r="Q47" s="2"/>
      <c r="R47" s="2"/>
      <c r="S47" s="3"/>
      <c r="T47" s="2"/>
      <c r="U47" s="2"/>
      <c r="V47" s="2"/>
      <c r="W47" s="2"/>
      <c r="X47" s="3"/>
      <c r="Y47" s="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2"/>
      <c r="N48" s="2"/>
      <c r="O48" s="2"/>
      <c r="P48" s="2"/>
      <c r="Q48" s="2"/>
      <c r="R48" s="2"/>
      <c r="S48" s="3"/>
      <c r="T48" s="2"/>
      <c r="U48" s="2"/>
      <c r="V48" s="2"/>
      <c r="W48" s="2"/>
      <c r="X48" s="3"/>
      <c r="Y48" s="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2"/>
      <c r="N49" s="2"/>
      <c r="O49" s="2"/>
      <c r="P49" s="2"/>
      <c r="Q49" s="2"/>
      <c r="R49" s="2"/>
      <c r="S49" s="3"/>
      <c r="T49" s="2"/>
      <c r="U49" s="2"/>
      <c r="V49" s="2"/>
      <c r="W49" s="2"/>
      <c r="X49" s="3"/>
      <c r="Y49" s="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2"/>
      <c r="N50" s="2"/>
      <c r="O50" s="2"/>
      <c r="P50" s="2"/>
      <c r="Q50" s="2"/>
      <c r="R50" s="2"/>
      <c r="S50" s="3"/>
      <c r="T50" s="2"/>
      <c r="U50" s="2"/>
      <c r="V50" s="2"/>
      <c r="W50" s="2"/>
      <c r="X50" s="3"/>
      <c r="Y50" s="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2"/>
      <c r="N51" s="2"/>
      <c r="O51" s="2"/>
      <c r="P51" s="2"/>
      <c r="Q51" s="2"/>
      <c r="R51" s="2"/>
      <c r="S51" s="3"/>
      <c r="T51" s="2"/>
      <c r="U51" s="2"/>
      <c r="V51" s="2"/>
      <c r="W51" s="2"/>
      <c r="X51" s="3"/>
      <c r="Y51" s="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2"/>
      <c r="N52" s="2"/>
      <c r="O52" s="2"/>
      <c r="P52" s="2"/>
      <c r="Q52" s="2"/>
      <c r="R52" s="2"/>
      <c r="S52" s="3"/>
      <c r="T52" s="2"/>
      <c r="U52" s="2"/>
      <c r="V52" s="2"/>
      <c r="W52" s="2"/>
      <c r="X52" s="3"/>
      <c r="Y52" s="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2"/>
      <c r="N53" s="2"/>
      <c r="O53" s="2"/>
      <c r="P53" s="2"/>
      <c r="Q53" s="2"/>
      <c r="R53" s="2"/>
      <c r="S53" s="3"/>
      <c r="T53" s="2"/>
      <c r="U53" s="2"/>
      <c r="V53" s="2"/>
      <c r="W53" s="2"/>
      <c r="X53" s="3"/>
      <c r="Y53" s="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2"/>
      <c r="N54" s="2"/>
      <c r="O54" s="2"/>
      <c r="P54" s="2"/>
      <c r="Q54" s="2"/>
      <c r="R54" s="2"/>
      <c r="S54" s="3"/>
      <c r="T54" s="2"/>
      <c r="U54" s="2"/>
      <c r="V54" s="2"/>
      <c r="W54" s="2"/>
      <c r="X54" s="3"/>
      <c r="Y54" s="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2"/>
      <c r="N55" s="2"/>
      <c r="O55" s="2"/>
      <c r="P55" s="2"/>
      <c r="Q55" s="2"/>
      <c r="R55" s="2"/>
      <c r="S55" s="3"/>
      <c r="T55" s="2"/>
      <c r="U55" s="2"/>
      <c r="V55" s="2"/>
      <c r="W55" s="2"/>
      <c r="X55" s="3"/>
      <c r="Y55" s="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2"/>
      <c r="N56" s="2"/>
      <c r="O56" s="2"/>
      <c r="P56" s="2"/>
      <c r="Q56" s="2"/>
      <c r="R56" s="2"/>
      <c r="S56" s="3"/>
      <c r="T56" s="2"/>
      <c r="U56" s="2"/>
      <c r="V56" s="2"/>
      <c r="W56" s="2"/>
      <c r="X56" s="3"/>
      <c r="Y56" s="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2"/>
      <c r="N57" s="2"/>
      <c r="O57" s="2"/>
      <c r="P57" s="2"/>
      <c r="Q57" s="2"/>
      <c r="R57" s="2"/>
      <c r="S57" s="3"/>
      <c r="T57" s="2"/>
      <c r="U57" s="2"/>
      <c r="V57" s="2"/>
      <c r="W57" s="2"/>
      <c r="X57" s="3"/>
      <c r="Y57" s="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2"/>
      <c r="N58" s="2"/>
      <c r="O58" s="2"/>
      <c r="P58" s="2"/>
      <c r="Q58" s="2"/>
      <c r="R58" s="2"/>
      <c r="S58" s="3"/>
      <c r="T58" s="2"/>
      <c r="U58" s="2"/>
      <c r="V58" s="2"/>
      <c r="W58" s="2"/>
      <c r="X58" s="3"/>
      <c r="Y58" s="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2"/>
      <c r="N59" s="2"/>
      <c r="O59" s="2"/>
      <c r="P59" s="2"/>
      <c r="Q59" s="2"/>
      <c r="R59" s="2"/>
      <c r="S59" s="3"/>
      <c r="T59" s="2"/>
      <c r="U59" s="2"/>
      <c r="V59" s="2"/>
      <c r="W59" s="2"/>
      <c r="X59" s="3"/>
      <c r="Y59" s="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2"/>
      <c r="N60" s="2"/>
      <c r="O60" s="2"/>
      <c r="P60" s="2"/>
      <c r="Q60" s="2"/>
      <c r="R60" s="2"/>
      <c r="S60" s="3"/>
      <c r="T60" s="2"/>
      <c r="U60" s="2"/>
      <c r="V60" s="2"/>
      <c r="W60" s="2"/>
      <c r="X60" s="3"/>
      <c r="Y60" s="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2"/>
      <c r="N61" s="2"/>
      <c r="O61" s="2"/>
      <c r="P61" s="2"/>
      <c r="Q61" s="2"/>
      <c r="R61" s="2"/>
      <c r="S61" s="3"/>
      <c r="T61" s="2"/>
      <c r="U61" s="2"/>
      <c r="V61" s="2"/>
      <c r="W61" s="2"/>
      <c r="X61" s="3"/>
      <c r="Y61" s="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2"/>
      <c r="N62" s="2"/>
      <c r="O62" s="2"/>
      <c r="P62" s="2"/>
      <c r="Q62" s="2"/>
      <c r="R62" s="2"/>
      <c r="S62" s="3"/>
      <c r="T62" s="2"/>
      <c r="U62" s="2"/>
      <c r="V62" s="2"/>
      <c r="W62" s="2"/>
      <c r="X62" s="3"/>
      <c r="Y62" s="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2"/>
      <c r="N63" s="2"/>
      <c r="O63" s="2"/>
      <c r="P63" s="2"/>
      <c r="Q63" s="2"/>
      <c r="R63" s="2"/>
      <c r="S63" s="3"/>
      <c r="T63" s="2"/>
      <c r="U63" s="2"/>
      <c r="V63" s="2"/>
      <c r="W63" s="2"/>
      <c r="X63" s="3"/>
      <c r="Y63" s="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2"/>
      <c r="N64" s="2"/>
      <c r="O64" s="2"/>
      <c r="P64" s="2"/>
      <c r="Q64" s="2"/>
      <c r="R64" s="2"/>
      <c r="S64" s="3"/>
      <c r="T64" s="2"/>
      <c r="U64" s="2"/>
      <c r="V64" s="2"/>
      <c r="W64" s="2"/>
      <c r="X64" s="3"/>
      <c r="Y64" s="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2"/>
      <c r="N65" s="2"/>
      <c r="O65" s="2"/>
      <c r="P65" s="2"/>
      <c r="Q65" s="2"/>
      <c r="R65" s="2"/>
      <c r="S65" s="3"/>
      <c r="T65" s="2"/>
      <c r="U65" s="2"/>
      <c r="V65" s="2"/>
      <c r="W65" s="2"/>
      <c r="X65" s="3"/>
      <c r="Y65" s="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2"/>
      <c r="N66" s="2"/>
      <c r="O66" s="2"/>
      <c r="P66" s="2"/>
      <c r="Q66" s="2"/>
      <c r="R66" s="2"/>
      <c r="S66" s="3"/>
      <c r="T66" s="2"/>
      <c r="U66" s="2"/>
      <c r="V66" s="2"/>
      <c r="W66" s="2"/>
      <c r="X66" s="3"/>
      <c r="Y66" s="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2"/>
      <c r="N67" s="2"/>
      <c r="O67" s="2"/>
      <c r="P67" s="2"/>
      <c r="Q67" s="2"/>
      <c r="R67" s="2"/>
      <c r="S67" s="3"/>
      <c r="T67" s="2"/>
      <c r="U67" s="2"/>
      <c r="V67" s="2"/>
      <c r="W67" s="2"/>
      <c r="X67" s="3"/>
      <c r="Y67" s="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2"/>
      <c r="N68" s="2"/>
      <c r="O68" s="2"/>
      <c r="P68" s="2"/>
      <c r="Q68" s="2"/>
      <c r="R68" s="2"/>
      <c r="S68" s="3"/>
      <c r="T68" s="2"/>
      <c r="U68" s="2"/>
      <c r="V68" s="2"/>
      <c r="W68" s="2"/>
      <c r="X68" s="3"/>
      <c r="Y68" s="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2"/>
      <c r="N69" s="2"/>
      <c r="O69" s="2"/>
      <c r="P69" s="2"/>
      <c r="Q69" s="2"/>
      <c r="R69" s="2"/>
      <c r="S69" s="3"/>
      <c r="T69" s="2"/>
      <c r="U69" s="2"/>
      <c r="V69" s="2"/>
      <c r="W69" s="2"/>
      <c r="X69" s="3"/>
      <c r="Y69" s="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2"/>
      <c r="N70" s="2"/>
      <c r="O70" s="2"/>
      <c r="P70" s="2"/>
      <c r="Q70" s="2"/>
      <c r="R70" s="2"/>
      <c r="S70" s="3"/>
      <c r="T70" s="2"/>
      <c r="U70" s="2"/>
      <c r="V70" s="2"/>
      <c r="W70" s="2"/>
      <c r="X70" s="3"/>
      <c r="Y70" s="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2"/>
      <c r="N71" s="2"/>
      <c r="O71" s="2"/>
      <c r="P71" s="2"/>
      <c r="Q71" s="2"/>
      <c r="R71" s="2"/>
      <c r="S71" s="3"/>
      <c r="T71" s="2"/>
      <c r="U71" s="2"/>
      <c r="V71" s="2"/>
      <c r="W71" s="2"/>
      <c r="X71" s="3"/>
      <c r="Y71" s="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2"/>
      <c r="N72" s="2"/>
      <c r="O72" s="2"/>
      <c r="P72" s="2"/>
      <c r="Q72" s="2"/>
      <c r="R72" s="2"/>
      <c r="S72" s="3"/>
      <c r="T72" s="2"/>
      <c r="U72" s="2"/>
      <c r="V72" s="2"/>
      <c r="W72" s="2"/>
      <c r="X72" s="3"/>
      <c r="Y72" s="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2"/>
      <c r="N73" s="2"/>
      <c r="O73" s="2"/>
      <c r="P73" s="2"/>
      <c r="Q73" s="2"/>
      <c r="R73" s="2"/>
      <c r="S73" s="3"/>
      <c r="T73" s="2"/>
      <c r="U73" s="2"/>
      <c r="V73" s="2"/>
      <c r="W73" s="2"/>
      <c r="X73" s="3"/>
      <c r="Y73" s="3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2"/>
      <c r="N74" s="2"/>
      <c r="O74" s="2"/>
      <c r="P74" s="2"/>
      <c r="Q74" s="2"/>
      <c r="R74" s="2"/>
      <c r="S74" s="3"/>
      <c r="T74" s="2"/>
      <c r="U74" s="2"/>
      <c r="V74" s="2"/>
      <c r="W74" s="2"/>
      <c r="X74" s="3"/>
      <c r="Y74" s="3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2"/>
      <c r="N75" s="2"/>
      <c r="O75" s="2"/>
      <c r="P75" s="2"/>
      <c r="Q75" s="2"/>
      <c r="R75" s="2"/>
      <c r="S75" s="3"/>
      <c r="T75" s="2"/>
      <c r="U75" s="2"/>
      <c r="V75" s="2"/>
      <c r="W75" s="2"/>
      <c r="X75" s="3"/>
      <c r="Y75" s="3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2"/>
      <c r="N76" s="2"/>
      <c r="O76" s="2"/>
      <c r="P76" s="2"/>
      <c r="Q76" s="2"/>
      <c r="R76" s="2"/>
      <c r="S76" s="3"/>
      <c r="T76" s="2"/>
      <c r="U76" s="2"/>
      <c r="V76" s="2"/>
      <c r="W76" s="2"/>
      <c r="X76" s="3"/>
      <c r="Y76" s="3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2"/>
      <c r="N77" s="2"/>
      <c r="O77" s="2"/>
      <c r="P77" s="2"/>
      <c r="Q77" s="2"/>
      <c r="R77" s="2"/>
      <c r="S77" s="3"/>
      <c r="T77" s="2"/>
      <c r="U77" s="2"/>
      <c r="V77" s="2"/>
      <c r="W77" s="2"/>
      <c r="X77" s="3"/>
      <c r="Y77" s="3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2"/>
      <c r="N78" s="2"/>
      <c r="O78" s="2"/>
      <c r="P78" s="2"/>
      <c r="Q78" s="2"/>
      <c r="R78" s="2"/>
      <c r="S78" s="3"/>
      <c r="T78" s="2"/>
      <c r="U78" s="2"/>
      <c r="V78" s="2"/>
      <c r="W78" s="2"/>
      <c r="X78" s="3"/>
      <c r="Y78" s="3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2"/>
      <c r="N79" s="2"/>
      <c r="O79" s="2"/>
      <c r="P79" s="2"/>
      <c r="Q79" s="2"/>
      <c r="R79" s="2"/>
      <c r="S79" s="3"/>
      <c r="T79" s="2"/>
      <c r="U79" s="2"/>
      <c r="V79" s="2"/>
      <c r="W79" s="2"/>
      <c r="X79" s="3"/>
      <c r="Y79" s="3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2"/>
      <c r="N80" s="2"/>
      <c r="O80" s="2"/>
      <c r="P80" s="2"/>
      <c r="Q80" s="2"/>
      <c r="R80" s="2"/>
      <c r="S80" s="3"/>
      <c r="T80" s="2"/>
      <c r="U80" s="2"/>
      <c r="V80" s="2"/>
      <c r="W80" s="2"/>
      <c r="X80" s="3"/>
      <c r="Y80" s="3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2"/>
      <c r="N81" s="2"/>
      <c r="O81" s="2"/>
      <c r="P81" s="2"/>
      <c r="Q81" s="2"/>
      <c r="R81" s="2"/>
      <c r="S81" s="3"/>
      <c r="T81" s="2"/>
      <c r="U81" s="2"/>
      <c r="V81" s="2"/>
      <c r="W81" s="2"/>
      <c r="X81" s="3"/>
      <c r="Y81" s="3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2"/>
      <c r="N82" s="2"/>
      <c r="O82" s="2"/>
      <c r="P82" s="2"/>
      <c r="Q82" s="2"/>
      <c r="R82" s="2"/>
      <c r="S82" s="3"/>
      <c r="T82" s="2"/>
      <c r="U82" s="2"/>
      <c r="V82" s="2"/>
      <c r="W82" s="2"/>
      <c r="X82" s="3"/>
      <c r="Y82" s="3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2"/>
      <c r="N83" s="2"/>
      <c r="O83" s="2"/>
      <c r="P83" s="2"/>
      <c r="Q83" s="2"/>
      <c r="R83" s="2"/>
      <c r="S83" s="3"/>
      <c r="T83" s="2"/>
      <c r="U83" s="2"/>
      <c r="V83" s="2"/>
      <c r="W83" s="2"/>
      <c r="X83" s="3"/>
      <c r="Y83" s="3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2"/>
      <c r="N84" s="2"/>
      <c r="O84" s="2"/>
      <c r="P84" s="2"/>
      <c r="Q84" s="2"/>
      <c r="R84" s="2"/>
      <c r="S84" s="3"/>
      <c r="T84" s="2"/>
      <c r="U84" s="2"/>
      <c r="V84" s="2"/>
      <c r="W84" s="2"/>
      <c r="X84" s="3"/>
      <c r="Y84" s="3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2"/>
      <c r="N85" s="2"/>
      <c r="O85" s="2"/>
      <c r="P85" s="2"/>
      <c r="Q85" s="2"/>
      <c r="R85" s="2"/>
      <c r="S85" s="3"/>
      <c r="T85" s="2"/>
      <c r="U85" s="2"/>
      <c r="V85" s="2"/>
      <c r="W85" s="2"/>
      <c r="X85" s="3"/>
      <c r="Y85" s="3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2"/>
      <c r="N86" s="2"/>
      <c r="O86" s="2"/>
      <c r="P86" s="2"/>
      <c r="Q86" s="2"/>
      <c r="R86" s="2"/>
      <c r="S86" s="3"/>
      <c r="T86" s="2"/>
      <c r="U86" s="2"/>
      <c r="V86" s="2"/>
      <c r="W86" s="2"/>
      <c r="X86" s="3"/>
      <c r="Y86" s="3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2"/>
      <c r="N87" s="2"/>
      <c r="O87" s="2"/>
      <c r="P87" s="2"/>
      <c r="Q87" s="2"/>
      <c r="R87" s="2"/>
      <c r="S87" s="3"/>
      <c r="T87" s="2"/>
      <c r="U87" s="2"/>
      <c r="V87" s="2"/>
      <c r="W87" s="2"/>
      <c r="X87" s="3"/>
      <c r="Y87" s="3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2"/>
      <c r="N88" s="2"/>
      <c r="O88" s="2"/>
      <c r="P88" s="2"/>
      <c r="Q88" s="2"/>
      <c r="R88" s="2"/>
      <c r="S88" s="3"/>
      <c r="T88" s="2"/>
      <c r="U88" s="2"/>
      <c r="V88" s="2"/>
      <c r="W88" s="2"/>
      <c r="X88" s="3"/>
      <c r="Y88" s="3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2"/>
      <c r="N89" s="2"/>
      <c r="O89" s="2"/>
      <c r="P89" s="2"/>
      <c r="Q89" s="2"/>
      <c r="R89" s="2"/>
      <c r="S89" s="3"/>
      <c r="T89" s="2"/>
      <c r="U89" s="2"/>
      <c r="V89" s="2"/>
      <c r="W89" s="2"/>
      <c r="X89" s="3"/>
      <c r="Y89" s="3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2"/>
      <c r="N90" s="2"/>
      <c r="O90" s="2"/>
      <c r="P90" s="2"/>
      <c r="Q90" s="2"/>
      <c r="R90" s="2"/>
      <c r="S90" s="3"/>
      <c r="T90" s="2"/>
      <c r="U90" s="2"/>
      <c r="V90" s="2"/>
      <c r="W90" s="2"/>
      <c r="X90" s="3"/>
      <c r="Y90" s="3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2"/>
      <c r="N91" s="2"/>
      <c r="O91" s="2"/>
      <c r="P91" s="2"/>
      <c r="Q91" s="2"/>
      <c r="R91" s="2"/>
      <c r="S91" s="3"/>
      <c r="T91" s="2"/>
      <c r="U91" s="2"/>
      <c r="V91" s="2"/>
      <c r="W91" s="2"/>
      <c r="X91" s="3"/>
      <c r="Y91" s="3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2"/>
      <c r="N92" s="2"/>
      <c r="O92" s="2"/>
      <c r="P92" s="2"/>
      <c r="Q92" s="2"/>
      <c r="R92" s="2"/>
      <c r="S92" s="3"/>
      <c r="T92" s="2"/>
      <c r="U92" s="2"/>
      <c r="V92" s="2"/>
      <c r="W92" s="2"/>
      <c r="X92" s="3"/>
      <c r="Y92" s="3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2"/>
      <c r="N93" s="2"/>
      <c r="O93" s="2"/>
      <c r="P93" s="2"/>
      <c r="Q93" s="2"/>
      <c r="R93" s="2"/>
      <c r="S93" s="3"/>
      <c r="T93" s="2"/>
      <c r="U93" s="2"/>
      <c r="V93" s="2"/>
      <c r="W93" s="2"/>
      <c r="X93" s="3"/>
      <c r="Y93" s="3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2"/>
      <c r="N94" s="2"/>
      <c r="O94" s="2"/>
      <c r="P94" s="2"/>
      <c r="Q94" s="2"/>
      <c r="R94" s="2"/>
      <c r="S94" s="3"/>
      <c r="T94" s="2"/>
      <c r="U94" s="2"/>
      <c r="V94" s="2"/>
      <c r="W94" s="2"/>
      <c r="X94" s="3"/>
      <c r="Y94" s="3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2"/>
      <c r="N95" s="2"/>
      <c r="O95" s="2"/>
      <c r="P95" s="2"/>
      <c r="Q95" s="2"/>
      <c r="R95" s="2"/>
      <c r="S95" s="3"/>
      <c r="T95" s="2"/>
      <c r="U95" s="2"/>
      <c r="V95" s="2"/>
      <c r="W95" s="2"/>
      <c r="X95" s="3"/>
      <c r="Y95" s="3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2"/>
      <c r="N96" s="2"/>
      <c r="O96" s="2"/>
      <c r="P96" s="2"/>
      <c r="Q96" s="2"/>
      <c r="R96" s="2"/>
      <c r="S96" s="3"/>
      <c r="T96" s="2"/>
      <c r="U96" s="2"/>
      <c r="V96" s="2"/>
      <c r="W96" s="2"/>
      <c r="X96" s="3"/>
      <c r="Y96" s="3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2"/>
      <c r="N97" s="2"/>
      <c r="O97" s="2"/>
      <c r="P97" s="2"/>
      <c r="Q97" s="2"/>
      <c r="R97" s="2"/>
      <c r="S97" s="3"/>
      <c r="T97" s="2"/>
      <c r="U97" s="2"/>
      <c r="V97" s="2"/>
      <c r="W97" s="2"/>
      <c r="X97" s="3"/>
      <c r="Y97" s="3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2"/>
      <c r="N98" s="2"/>
      <c r="O98" s="2"/>
      <c r="P98" s="2"/>
      <c r="Q98" s="2"/>
      <c r="R98" s="2"/>
      <c r="S98" s="3"/>
      <c r="T98" s="2"/>
      <c r="U98" s="2"/>
      <c r="V98" s="2"/>
      <c r="W98" s="2"/>
      <c r="X98" s="3"/>
      <c r="Y98" s="3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2"/>
      <c r="N99" s="2"/>
      <c r="O99" s="2"/>
      <c r="P99" s="2"/>
      <c r="Q99" s="2"/>
      <c r="R99" s="2"/>
      <c r="S99" s="3"/>
      <c r="T99" s="2"/>
      <c r="U99" s="2"/>
      <c r="V99" s="2"/>
      <c r="W99" s="2"/>
      <c r="X99" s="3"/>
      <c r="Y99" s="3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2"/>
      <c r="N100" s="2"/>
      <c r="O100" s="2"/>
      <c r="P100" s="2"/>
      <c r="Q100" s="2"/>
      <c r="R100" s="2"/>
      <c r="S100" s="3"/>
      <c r="T100" s="2"/>
      <c r="U100" s="2"/>
      <c r="V100" s="2"/>
      <c r="W100" s="2"/>
      <c r="X100" s="3"/>
      <c r="Y100" s="3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</sheetData>
  <conditionalFormatting sqref="C2">
    <cfRule type="cellIs" dxfId="0" priority="10" operator="equal">
      <formula>"abcd"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2" width="2.7109375" style="1" customWidth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10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1" hidden="1" customWidth="1" outlineLevel="1"/>
    <col min="15" max="15" width="17.28515625" style="1" hidden="1" customWidth="1" outlineLevel="1"/>
    <col min="16" max="16" width="14.85546875" style="1" hidden="1" customWidth="1" outlineLevel="1"/>
    <col min="17" max="17" width="2.7109375" style="1" customWidth="1" collapsed="1"/>
    <col min="18" max="26" width="14.85546875" style="1" customWidth="1"/>
    <col min="27" max="30" width="14.85546875" style="13" customWidth="1"/>
    <col min="31" max="147" width="14.85546875" style="1" customWidth="1"/>
    <col min="148" max="16384" width="2.85546875" style="1"/>
  </cols>
  <sheetData>
    <row r="1" spans="1:26" x14ac:dyDescent="0.2">
      <c r="A1" s="2"/>
      <c r="B1" s="2"/>
      <c r="C1" s="6"/>
      <c r="D1" s="6"/>
      <c r="E1" s="6"/>
      <c r="F1" s="6"/>
      <c r="G1" s="6"/>
      <c r="H1" s="6"/>
      <c r="I1" s="6"/>
      <c r="J1" s="6"/>
      <c r="K1" s="9"/>
      <c r="L1" s="6"/>
      <c r="M1" s="6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110"/>
      <c r="D2" s="110"/>
      <c r="E2" s="8" t="s">
        <v>110</v>
      </c>
      <c r="F2" s="22" t="s">
        <v>19</v>
      </c>
      <c r="G2" s="110"/>
      <c r="H2" s="110"/>
      <c r="I2" s="110"/>
      <c r="J2" s="110"/>
      <c r="K2" s="112"/>
      <c r="L2" s="110"/>
      <c r="M2" s="110"/>
      <c r="N2" s="66"/>
      <c r="O2" s="66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2"/>
      <c r="C3" s="110"/>
      <c r="D3" s="6"/>
      <c r="E3" s="82" t="s">
        <v>111</v>
      </c>
      <c r="F3" s="22" t="str">
        <f>Currency&amp;CurveTenor</f>
        <v>JPYON</v>
      </c>
      <c r="G3" s="110"/>
      <c r="H3" s="110"/>
      <c r="I3" s="110"/>
      <c r="J3" s="110"/>
      <c r="K3" s="112"/>
      <c r="L3" s="110"/>
      <c r="M3" s="6"/>
      <c r="N3" s="66"/>
      <c r="O3" s="66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110"/>
      <c r="D4" s="110"/>
      <c r="E4" s="6"/>
      <c r="F4" s="110"/>
      <c r="G4" s="110"/>
      <c r="H4" s="110"/>
      <c r="I4" s="110"/>
      <c r="J4" s="110"/>
      <c r="K4" s="112"/>
      <c r="L4" s="110"/>
      <c r="M4" s="110"/>
      <c r="N4" s="66"/>
      <c r="O4" s="66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2"/>
      <c r="C5" s="110"/>
      <c r="D5" s="30"/>
      <c r="E5" s="30" t="s">
        <v>57</v>
      </c>
      <c r="F5" s="30" t="s">
        <v>91</v>
      </c>
      <c r="G5" s="30" t="s">
        <v>106</v>
      </c>
      <c r="H5" s="30" t="s">
        <v>55</v>
      </c>
      <c r="I5" s="31" t="s">
        <v>54</v>
      </c>
      <c r="J5" s="31" t="s">
        <v>108</v>
      </c>
      <c r="K5" s="31" t="s">
        <v>109</v>
      </c>
      <c r="L5" s="114"/>
      <c r="M5" s="8" t="s">
        <v>101</v>
      </c>
      <c r="N5" s="66"/>
      <c r="O5" s="66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110"/>
      <c r="D6" s="33" t="s">
        <v>19</v>
      </c>
      <c r="E6" s="33" t="s">
        <v>95</v>
      </c>
      <c r="F6" s="75">
        <f t="shared" ref="F6" si="0">EvaluationDate</f>
        <v>42023</v>
      </c>
      <c r="G6" s="75">
        <f>_xll.qlInterestRateIndexValueDate(OvernightIndex,F6)</f>
        <v>42023</v>
      </c>
      <c r="H6" s="75">
        <f>_xll.qlInterestRateIndexMaturity(OvernightIndex,G6)</f>
        <v>42024</v>
      </c>
      <c r="I6" s="76">
        <f>_xll.qlIndexFixing(OvernightIndex,F6,TRUE,InterestRatesTrigger)</f>
        <v>6.4385613817052878E-4</v>
      </c>
      <c r="J6" s="63" t="str">
        <f>Contribution!G6</f>
        <v>JPYONOND=</v>
      </c>
      <c r="K6" s="107"/>
      <c r="L6" s="114"/>
      <c r="M6" s="81" t="str">
        <f>_xll.qlOvernightIndex(,"Tonar",0,Currency,LocalCalendar,"Actual/365 (Fixed)",YieldCurve,,Trigger)</f>
        <v>obj_00488#0000</v>
      </c>
      <c r="N6" s="66"/>
      <c r="O6" s="66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110"/>
      <c r="D7" s="36" t="s">
        <v>20</v>
      </c>
      <c r="E7" s="36" t="s">
        <v>95</v>
      </c>
      <c r="F7" s="78">
        <f>H6</f>
        <v>42024</v>
      </c>
      <c r="G7" s="78">
        <f>_xll.qlInterestRateIndexValueDate(OvernightIndex,F7)</f>
        <v>42024</v>
      </c>
      <c r="H7" s="78">
        <f>_xll.qlInterestRateIndexMaturity(OvernightIndex,G7)</f>
        <v>42025</v>
      </c>
      <c r="I7" s="77">
        <f>_xll.qlIndexFixing(OvernightIndex,F7,TRUE,InterestRatesTrigger)</f>
        <v>6.4388445258023452E-4</v>
      </c>
      <c r="J7" s="63" t="str">
        <f>Contribution!G7</f>
        <v>JPYONTND=</v>
      </c>
      <c r="K7" s="63"/>
      <c r="L7" s="115"/>
      <c r="M7" s="116"/>
      <c r="N7" s="66"/>
      <c r="O7" s="66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110"/>
      <c r="D8" s="38" t="s">
        <v>21</v>
      </c>
      <c r="E8" s="38" t="s">
        <v>95</v>
      </c>
      <c r="F8" s="79">
        <f>H7</f>
        <v>42025</v>
      </c>
      <c r="G8" s="79">
        <f>_xll.qlInterestRateIndexValueDate(OvernightIndex,F8)</f>
        <v>42025</v>
      </c>
      <c r="H8" s="79">
        <f>_xll.qlInterestRateIndexMaturity(OvernightIndex,G8)</f>
        <v>42026</v>
      </c>
      <c r="I8" s="80">
        <f>_xll.qlIndexFixing(OvernightIndex,F8,TRUE,InterestRatesTrigger)</f>
        <v>6.4394108123755345E-4</v>
      </c>
      <c r="J8" s="63" t="str">
        <f>Contribution!G8</f>
        <v>JPYONSND=</v>
      </c>
      <c r="K8" s="63"/>
      <c r="L8" s="114"/>
      <c r="M8" s="8" t="s">
        <v>107</v>
      </c>
      <c r="N8" s="66"/>
      <c r="O8" s="8" t="s">
        <v>117</v>
      </c>
      <c r="P8" s="8" t="s">
        <v>118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110"/>
      <c r="D9" s="36" t="s">
        <v>22</v>
      </c>
      <c r="E9" s="36" t="s">
        <v>86</v>
      </c>
      <c r="F9" s="78"/>
      <c r="G9" s="78">
        <f>_xll.qlSwapStartDate(M9)</f>
        <v>42025</v>
      </c>
      <c r="H9" s="78">
        <f>_xll.qlSwapMaturityDate(M9)</f>
        <v>42032</v>
      </c>
      <c r="I9" s="77">
        <f>_xll.qlOvernightIndexedSwapFairRate(M9,InterestRatesTrigger)</f>
        <v>6.3551430724752462E-4</v>
      </c>
      <c r="J9" s="64" t="str">
        <f>Contribution!G9</f>
        <v>JPYONSWD=</v>
      </c>
      <c r="K9" s="64"/>
      <c r="L9" s="114"/>
      <c r="M9" s="36" t="str">
        <f>_xll.qlMakeOIS(,IF(D9="SW","1W",D9),OvernightIndex,,ForwardStart,FixDayCounter,,,Trigger)</f>
        <v>obj_00492#0000</v>
      </c>
      <c r="N9" s="66"/>
      <c r="O9" s="22" t="s">
        <v>119</v>
      </c>
      <c r="P9" s="22" t="s">
        <v>120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110"/>
      <c r="D10" s="36" t="s">
        <v>23</v>
      </c>
      <c r="E10" s="36" t="s">
        <v>86</v>
      </c>
      <c r="F10" s="78"/>
      <c r="G10" s="78">
        <f>_xll.qlSwapStartDate(M10)</f>
        <v>42025</v>
      </c>
      <c r="H10" s="78">
        <f>_xll.qlSwapMaturityDate(M10)</f>
        <v>42039</v>
      </c>
      <c r="I10" s="77">
        <f>_xll.qlOvernightIndexedSwapFairRate(M10,InterestRatesTrigger)</f>
        <v>6.3639793889537705E-4</v>
      </c>
      <c r="J10" s="63" t="str">
        <f>Contribution!G10</f>
        <v>JPYON2WD=</v>
      </c>
      <c r="K10" s="63"/>
      <c r="L10" s="114"/>
      <c r="M10" s="36" t="str">
        <f>_xll.qlMakeOIS(,IF(D10="SW","1W",D10),OvernightIndex,,ForwardStart,FixDayCounter,,,Trigger)</f>
        <v>obj_004a2#0000</v>
      </c>
      <c r="N10" s="66"/>
      <c r="O10" s="66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110"/>
      <c r="D11" s="36" t="s">
        <v>24</v>
      </c>
      <c r="E11" s="36" t="s">
        <v>86</v>
      </c>
      <c r="F11" s="78"/>
      <c r="G11" s="78">
        <f>_xll.qlSwapStartDate(M11)</f>
        <v>42025</v>
      </c>
      <c r="H11" s="78">
        <f>_xll.qlSwapMaturityDate(M11)</f>
        <v>42047</v>
      </c>
      <c r="I11" s="77">
        <f>_xll.qlOvernightIndexedSwapFairRate(M11,InterestRatesTrigger)</f>
        <v>6.3796638120647037E-4</v>
      </c>
      <c r="J11" s="63" t="str">
        <f>Contribution!G11</f>
        <v>JPYON3WD=</v>
      </c>
      <c r="K11" s="63"/>
      <c r="L11" s="114"/>
      <c r="M11" s="36" t="str">
        <f>_xll.qlMakeOIS(,IF(D11="SW","1W",D11),OvernightIndex,,ForwardStart,FixDayCounter,,,Trigger)</f>
        <v>obj_004ab#0000</v>
      </c>
      <c r="N11" s="66"/>
      <c r="O11" s="66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110"/>
      <c r="D12" s="36" t="s">
        <v>25</v>
      </c>
      <c r="E12" s="36" t="s">
        <v>86</v>
      </c>
      <c r="F12" s="78"/>
      <c r="G12" s="78">
        <f>_xll.qlSwapStartDate(M12)</f>
        <v>42025</v>
      </c>
      <c r="H12" s="78">
        <f>_xll.qlSwapMaturityDate(M12)</f>
        <v>42058</v>
      </c>
      <c r="I12" s="77">
        <f>_xll.qlOvernightIndexedSwapFairRate(M12,InterestRatesTrigger)</f>
        <v>6.4109589073314442E-4</v>
      </c>
      <c r="J12" s="63" t="str">
        <f>Contribution!G12</f>
        <v>JPYON1MD=</v>
      </c>
      <c r="K12" s="63" t="str">
        <f t="shared" ref="K12:K17" si="1">Currency&amp;D12&amp;"OIS=ICAP"</f>
        <v>JPY1MOIS=ICAP</v>
      </c>
      <c r="L12" s="114"/>
      <c r="M12" s="36" t="str">
        <f>_xll.qlMakeOIS(,IF(D12="SW","1W",D12),OvernightIndex,,ForwardStart,FixDayCounter,,,Trigger)</f>
        <v>obj_00496#0000</v>
      </c>
      <c r="N12" s="66"/>
      <c r="O12" s="66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110"/>
      <c r="D13" s="36" t="s">
        <v>26</v>
      </c>
      <c r="E13" s="36" t="s">
        <v>86</v>
      </c>
      <c r="F13" s="78"/>
      <c r="G13" s="78">
        <f>_xll.qlSwapStartDate(M13)</f>
        <v>42025</v>
      </c>
      <c r="H13" s="78">
        <f>_xll.qlSwapMaturityDate(M13)</f>
        <v>42086</v>
      </c>
      <c r="I13" s="77">
        <f>_xll.qlOvernightIndexedSwapFairRate(M13,InterestRatesTrigger)</f>
        <v>6.1643835488319788E-4</v>
      </c>
      <c r="J13" s="63" t="str">
        <f>Contribution!G13</f>
        <v>JPYON2MD=</v>
      </c>
      <c r="K13" s="63" t="str">
        <f t="shared" si="1"/>
        <v>JPY2MOIS=ICAP</v>
      </c>
      <c r="L13" s="114"/>
      <c r="M13" s="36" t="str">
        <f>_xll.qlMakeOIS(,IF(D13="SW","1W",D13),OvernightIndex,,ForwardStart,FixDayCounter,,,Trigger)</f>
        <v>obj_0048b#0000</v>
      </c>
      <c r="N13" s="66"/>
      <c r="O13" s="66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110"/>
      <c r="D14" s="36" t="s">
        <v>27</v>
      </c>
      <c r="E14" s="36" t="s">
        <v>86</v>
      </c>
      <c r="F14" s="78"/>
      <c r="G14" s="78">
        <f>_xll.qlSwapStartDate(M14)</f>
        <v>42025</v>
      </c>
      <c r="H14" s="78">
        <f>_xll.qlSwapMaturityDate(M14)</f>
        <v>42115</v>
      </c>
      <c r="I14" s="77">
        <f>_xll.qlOvernightIndexedSwapFairRate(M14,InterestRatesTrigger)</f>
        <v>5.178082180332666E-4</v>
      </c>
      <c r="J14" s="63" t="str">
        <f>Contribution!G14</f>
        <v>JPYON3MD=</v>
      </c>
      <c r="K14" s="63" t="str">
        <f t="shared" si="1"/>
        <v>JPY3MOIS=ICAP</v>
      </c>
      <c r="L14" s="114"/>
      <c r="M14" s="36" t="str">
        <f>_xll.qlMakeOIS(,IF(D14="SW","1W",D14),OvernightIndex,,ForwardStart,FixDayCounter,,,Trigger)</f>
        <v>obj_0049c#0000</v>
      </c>
      <c r="N14" s="66"/>
      <c r="O14" s="66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110"/>
      <c r="D15" s="36" t="s">
        <v>28</v>
      </c>
      <c r="E15" s="36" t="s">
        <v>86</v>
      </c>
      <c r="F15" s="78"/>
      <c r="G15" s="78">
        <f>_xll.qlSwapStartDate(M15)</f>
        <v>42025</v>
      </c>
      <c r="H15" s="78">
        <f>_xll.qlSwapMaturityDate(M15)</f>
        <v>42145</v>
      </c>
      <c r="I15" s="77">
        <f>_xll.qlOvernightIndexedSwapFairRate(M15,InterestRatesTrigger)</f>
        <v>4.6849314990438096E-4</v>
      </c>
      <c r="J15" s="63" t="str">
        <f>Contribution!G15</f>
        <v>JPYON4MD=</v>
      </c>
      <c r="K15" s="63" t="str">
        <f t="shared" si="1"/>
        <v>JPY4MOIS=ICAP</v>
      </c>
      <c r="L15" s="114"/>
      <c r="M15" s="36" t="str">
        <f>_xll.qlMakeOIS(,IF(D15="SW","1W",D15),OvernightIndex,,ForwardStart,FixDayCounter,,,Trigger)</f>
        <v>obj_004ad#0000</v>
      </c>
      <c r="N15" s="66"/>
      <c r="O15" s="66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110"/>
      <c r="D16" s="36" t="s">
        <v>29</v>
      </c>
      <c r="E16" s="36" t="s">
        <v>86</v>
      </c>
      <c r="F16" s="78"/>
      <c r="G16" s="78">
        <f>_xll.qlSwapStartDate(M16)</f>
        <v>42025</v>
      </c>
      <c r="H16" s="78">
        <f>_xll.qlSwapMaturityDate(M16)</f>
        <v>42177</v>
      </c>
      <c r="I16" s="77">
        <f>_xll.qlOvernightIndexedSwapFairRate(M16,InterestRatesTrigger)</f>
        <v>4.4383561574989905E-4</v>
      </c>
      <c r="J16" s="63" t="str">
        <f>Contribution!G16</f>
        <v>JPYON5MD=</v>
      </c>
      <c r="K16" s="63" t="str">
        <f t="shared" si="1"/>
        <v>JPY5MOIS=ICAP</v>
      </c>
      <c r="L16" s="114"/>
      <c r="M16" s="36" t="str">
        <f>_xll.qlMakeOIS(,IF(D16="SW","1W",D16),OvernightIndex,,ForwardStart,FixDayCounter,,,Trigger)</f>
        <v>obj_00499#0000</v>
      </c>
      <c r="N16" s="66"/>
      <c r="O16" s="66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110"/>
      <c r="D17" s="36" t="s">
        <v>18</v>
      </c>
      <c r="E17" s="36" t="s">
        <v>86</v>
      </c>
      <c r="F17" s="78"/>
      <c r="G17" s="78">
        <f>_xll.qlSwapStartDate(M17)</f>
        <v>42025</v>
      </c>
      <c r="H17" s="78">
        <f>_xll.qlSwapMaturityDate(M17)</f>
        <v>42206</v>
      </c>
      <c r="I17" s="77">
        <f>_xll.qlOvernightIndexedSwapFairRate(M17,InterestRatesTrigger)</f>
        <v>4.1917808167474594E-4</v>
      </c>
      <c r="J17" s="63" t="str">
        <f>Contribution!G17</f>
        <v>JPYON6MD=</v>
      </c>
      <c r="K17" s="63" t="str">
        <f t="shared" si="1"/>
        <v>JPY6MOIS=ICAP</v>
      </c>
      <c r="L17" s="114"/>
      <c r="M17" s="36" t="str">
        <f>_xll.qlMakeOIS(,IF(D17="SW","1W",D17),OvernightIndex,,ForwardStart,FixDayCounter,,,Trigger)</f>
        <v>obj_00494#0000</v>
      </c>
      <c r="N17" s="66"/>
      <c r="O17" s="66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110"/>
      <c r="D18" s="36" t="s">
        <v>30</v>
      </c>
      <c r="E18" s="36" t="s">
        <v>86</v>
      </c>
      <c r="F18" s="78"/>
      <c r="G18" s="78">
        <f>_xll.qlSwapStartDate(M18)</f>
        <v>42025</v>
      </c>
      <c r="H18" s="78">
        <f>_xll.qlSwapMaturityDate(M18)</f>
        <v>42237</v>
      </c>
      <c r="I18" s="77">
        <f>_xll.qlOvernightIndexedSwapFairRate(M18,InterestRatesTrigger)</f>
        <v>4.054535723012788E-4</v>
      </c>
      <c r="J18" s="63"/>
      <c r="K18" s="63"/>
      <c r="L18" s="114"/>
      <c r="M18" s="36" t="str">
        <f>_xll.qlMakeOIS(,IF(D18="SW","1W",D18),OvernightIndex,,ForwardStart,FixDayCounter,,,Trigger)</f>
        <v>obj_004a1#0000</v>
      </c>
      <c r="N18" s="66"/>
      <c r="O18" s="66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110"/>
      <c r="D19" s="36" t="s">
        <v>31</v>
      </c>
      <c r="E19" s="36" t="s">
        <v>86</v>
      </c>
      <c r="F19" s="78"/>
      <c r="G19" s="78">
        <f>_xll.qlSwapStartDate(M19)</f>
        <v>42025</v>
      </c>
      <c r="H19" s="78">
        <f>_xll.qlSwapMaturityDate(M19)</f>
        <v>42271</v>
      </c>
      <c r="I19" s="77">
        <f>_xll.qlOvernightIndexedSwapFairRate(M19,InterestRatesTrigger)</f>
        <v>3.9917388236978223E-4</v>
      </c>
      <c r="J19" s="63"/>
      <c r="K19" s="63"/>
      <c r="L19" s="114"/>
      <c r="M19" s="36" t="str">
        <f>_xll.qlMakeOIS(,IF(D19="SW","1W",D19),OvernightIndex,,ForwardStart,FixDayCounter,,,Trigger)</f>
        <v>obj_0048d#0000</v>
      </c>
      <c r="N19" s="66"/>
      <c r="O19" s="66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110"/>
      <c r="D20" s="36" t="s">
        <v>32</v>
      </c>
      <c r="E20" s="36" t="s">
        <v>86</v>
      </c>
      <c r="F20" s="78"/>
      <c r="G20" s="78">
        <f>_xll.qlSwapStartDate(M20)</f>
        <v>42025</v>
      </c>
      <c r="H20" s="78">
        <f>_xll.qlSwapMaturityDate(M20)</f>
        <v>42298</v>
      </c>
      <c r="I20" s="77">
        <f>_xll.qlOvernightIndexedSwapFairRate(M20,InterestRatesTrigger)</f>
        <v>3.9452054828593693E-4</v>
      </c>
      <c r="J20" s="63" t="str">
        <f>Contribution!G20</f>
        <v>JPYON9MD=</v>
      </c>
      <c r="K20" s="63" t="str">
        <f>Currency&amp;D20&amp;"OIS=ICAP"</f>
        <v>JPY9MOIS=ICAP</v>
      </c>
      <c r="L20" s="114"/>
      <c r="M20" s="36" t="str">
        <f>_xll.qlMakeOIS(,IF(D20="SW","1W",D20),OvernightIndex,,ForwardStart,FixDayCounter,,,Trigger)</f>
        <v>obj_004a9#0000</v>
      </c>
      <c r="N20" s="66"/>
      <c r="O20" s="66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110"/>
      <c r="D21" s="36" t="s">
        <v>33</v>
      </c>
      <c r="E21" s="36" t="s">
        <v>86</v>
      </c>
      <c r="F21" s="78"/>
      <c r="G21" s="78">
        <f>_xll.qlSwapStartDate(M21)</f>
        <v>42025</v>
      </c>
      <c r="H21" s="78">
        <f>_xll.qlSwapMaturityDate(M21)</f>
        <v>42332</v>
      </c>
      <c r="I21" s="77">
        <f>_xll.qlOvernightIndexedSwapFairRate(M21,InterestRatesTrigger)</f>
        <v>3.8570366843674675E-4</v>
      </c>
      <c r="J21" s="63"/>
      <c r="K21" s="63"/>
      <c r="L21" s="114"/>
      <c r="M21" s="36" t="str">
        <f>_xll.qlMakeOIS(,IF(D21="SW","1W",D21),OvernightIndex,,ForwardStart,FixDayCounter,,,Trigger)</f>
        <v>obj_004a3#0000</v>
      </c>
      <c r="N21" s="66"/>
      <c r="O21" s="66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110"/>
      <c r="D22" s="36" t="s">
        <v>34</v>
      </c>
      <c r="E22" s="36" t="s">
        <v>86</v>
      </c>
      <c r="F22" s="78"/>
      <c r="G22" s="78">
        <f>_xll.qlSwapStartDate(M22)</f>
        <v>42025</v>
      </c>
      <c r="H22" s="78">
        <f>_xll.qlSwapMaturityDate(M22)</f>
        <v>42359</v>
      </c>
      <c r="I22" s="77">
        <f>_xll.qlOvernightIndexedSwapFairRate(M22,InterestRatesTrigger)</f>
        <v>3.7788635597076314E-4</v>
      </c>
      <c r="J22" s="63"/>
      <c r="K22" s="63"/>
      <c r="L22" s="114"/>
      <c r="M22" s="36" t="str">
        <f>_xll.qlMakeOIS(,IF(D22="SW","1W",D22),OvernightIndex,,ForwardStart,FixDayCounter,,,Trigger)</f>
        <v>obj_0049d#0000</v>
      </c>
      <c r="N22" s="66"/>
      <c r="O22" s="66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110"/>
      <c r="D23" s="36" t="s">
        <v>35</v>
      </c>
      <c r="E23" s="36" t="s">
        <v>86</v>
      </c>
      <c r="F23" s="78"/>
      <c r="G23" s="78">
        <f>_xll.qlSwapStartDate(M23)</f>
        <v>42025</v>
      </c>
      <c r="H23" s="78">
        <f>_xll.qlSwapMaturityDate(M23)</f>
        <v>42390</v>
      </c>
      <c r="I23" s="77">
        <f>_xll.qlOvernightIndexedSwapFairRate(M23,InterestRatesTrigger)</f>
        <v>3.6986301395356357E-4</v>
      </c>
      <c r="J23" s="63" t="str">
        <f>Contribution!G23</f>
        <v>JPYON1YD=</v>
      </c>
      <c r="K23" s="63" t="str">
        <f>Currency&amp;D23&amp;"OIS=ICAP"</f>
        <v>JPY1YOIS=ICAP</v>
      </c>
      <c r="L23" s="114"/>
      <c r="M23" s="36" t="str">
        <f>_xll.qlMakeOIS(,IF(D23="SW","1W",D23),OvernightIndex,,ForwardStart,FixDayCounter,,,Trigger)</f>
        <v>obj_00493#0000</v>
      </c>
      <c r="N23" s="66"/>
      <c r="O23" s="66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110"/>
      <c r="D24" s="24" t="s">
        <v>99</v>
      </c>
      <c r="E24" s="36" t="s">
        <v>86</v>
      </c>
      <c r="F24" s="78"/>
      <c r="G24" s="78">
        <f>_xll.qlSwapStartDate(M24)</f>
        <v>42025</v>
      </c>
      <c r="H24" s="78">
        <f>_xll.qlSwapMaturityDate(M24)</f>
        <v>42481</v>
      </c>
      <c r="I24" s="77">
        <f>_xll.qlOvernightIndexedSwapFairRate(M24,InterestRatesTrigger)</f>
        <v>3.5573712562277549E-4</v>
      </c>
      <c r="J24" s="63"/>
      <c r="K24" s="63"/>
      <c r="L24" s="114"/>
      <c r="M24" s="36" t="str">
        <f>_xll.qlMakeOIS(,IF(D24="SW","1W",D24),OvernightIndex,,ForwardStart,FixDayCounter,,,Trigger)</f>
        <v>obj_004a6#0000</v>
      </c>
      <c r="N24" s="66"/>
      <c r="O24" s="66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110"/>
      <c r="D25" s="24" t="s">
        <v>98</v>
      </c>
      <c r="E25" s="36" t="s">
        <v>86</v>
      </c>
      <c r="F25" s="78"/>
      <c r="G25" s="78">
        <f>_xll.qlSwapStartDate(M25)</f>
        <v>42025</v>
      </c>
      <c r="H25" s="78">
        <f>_xll.qlSwapMaturityDate(M25)</f>
        <v>42572</v>
      </c>
      <c r="I25" s="77">
        <f>_xll.qlOvernightIndexedSwapFairRate(M25,InterestRatesTrigger)</f>
        <v>3.4520547988156863E-4</v>
      </c>
      <c r="J25" s="63" t="str">
        <f>Contribution!G25</f>
        <v>JPYON1Y6MD=</v>
      </c>
      <c r="K25" s="63" t="str">
        <f t="shared" ref="K25:K39" si="2">Currency&amp;D25&amp;"OIS=ICAP"</f>
        <v>JPY18MOIS=ICAP</v>
      </c>
      <c r="L25" s="114"/>
      <c r="M25" s="36" t="str">
        <f>_xll.qlMakeOIS(,IF(D25="SW","1W",D25),OvernightIndex,,ForwardStart,FixDayCounter,,,Trigger)</f>
        <v>obj_0049e#0000</v>
      </c>
      <c r="N25" s="66"/>
      <c r="O25" s="66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110"/>
      <c r="D26" s="36" t="s">
        <v>36</v>
      </c>
      <c r="E26" s="36" t="s">
        <v>86</v>
      </c>
      <c r="F26" s="78"/>
      <c r="G26" s="78">
        <f>_xll.qlSwapStartDate(M26)</f>
        <v>42025</v>
      </c>
      <c r="H26" s="78">
        <f>_xll.qlSwapMaturityDate(M26)</f>
        <v>42758</v>
      </c>
      <c r="I26" s="77">
        <f>_xll.qlOvernightIndexedSwapFairRate(M26,InterestRatesTrigger)</f>
        <v>3.4520547993543152E-4</v>
      </c>
      <c r="J26" s="63" t="str">
        <f>Contribution!G26</f>
        <v>JPYON2YD=</v>
      </c>
      <c r="K26" s="63" t="str">
        <f t="shared" si="2"/>
        <v>JPY2YOIS=ICAP</v>
      </c>
      <c r="L26" s="114"/>
      <c r="M26" s="36" t="str">
        <f>_xll.qlMakeOIS(,IF(D26="SW","1W",D26),OvernightIndex,,ForwardStart,FixDayCounter,,,Trigger)</f>
        <v>obj_004a0#0000</v>
      </c>
      <c r="N26" s="66"/>
      <c r="O26" s="66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110"/>
      <c r="D27" s="36" t="s">
        <v>37</v>
      </c>
      <c r="E27" s="36" t="s">
        <v>86</v>
      </c>
      <c r="F27" s="78"/>
      <c r="G27" s="78">
        <f>_xll.qlSwapStartDate(M27)</f>
        <v>42025</v>
      </c>
      <c r="H27" s="78">
        <f>_xll.qlSwapMaturityDate(M27)</f>
        <v>43122</v>
      </c>
      <c r="I27" s="77">
        <f>_xll.qlOvernightIndexedSwapFairRate(M27,InterestRatesTrigger)</f>
        <v>4.6849315089833268E-4</v>
      </c>
      <c r="J27" s="63" t="str">
        <f>Contribution!G27</f>
        <v>JPYON3YD=</v>
      </c>
      <c r="K27" s="63" t="str">
        <f t="shared" si="2"/>
        <v>JPY3YOIS=ICAP</v>
      </c>
      <c r="L27" s="114"/>
      <c r="M27" s="36" t="str">
        <f>_xll.qlMakeOIS(,IF(D27="SW","1W",D27),OvernightIndex,,ForwardStart,FixDayCounter,,,Trigger)</f>
        <v>obj_00489#0000</v>
      </c>
      <c r="N27" s="66"/>
      <c r="O27" s="66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110"/>
      <c r="D28" s="36" t="s">
        <v>38</v>
      </c>
      <c r="E28" s="36" t="s">
        <v>86</v>
      </c>
      <c r="F28" s="78"/>
      <c r="G28" s="78">
        <f>_xll.qlSwapStartDate(M28)</f>
        <v>42025</v>
      </c>
      <c r="H28" s="78">
        <f>_xll.qlSwapMaturityDate(M28)</f>
        <v>43486</v>
      </c>
      <c r="I28" s="77">
        <f>_xll.qlOvernightIndexedSwapFairRate(M28,InterestRatesTrigger)</f>
        <v>4.1917808231201113E-4</v>
      </c>
      <c r="J28" s="63" t="str">
        <f>Contribution!G28</f>
        <v>JPYON4YD=</v>
      </c>
      <c r="K28" s="63" t="str">
        <f t="shared" si="2"/>
        <v>JPY4YOIS=ICAP</v>
      </c>
      <c r="L28" s="114"/>
      <c r="M28" s="36" t="str">
        <f>_xll.qlMakeOIS(,IF(D28="SW","1W",D28),OvernightIndex,,ForwardStart,FixDayCounter,,,Trigger)</f>
        <v>obj_004a5#0000</v>
      </c>
      <c r="N28" s="66"/>
      <c r="O28" s="66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110"/>
      <c r="D29" s="36" t="s">
        <v>39</v>
      </c>
      <c r="E29" s="36" t="s">
        <v>86</v>
      </c>
      <c r="F29" s="78"/>
      <c r="G29" s="78">
        <f>_xll.qlSwapStartDate(M29)</f>
        <v>42025</v>
      </c>
      <c r="H29" s="78">
        <f>_xll.qlSwapMaturityDate(M29)</f>
        <v>43851</v>
      </c>
      <c r="I29" s="77">
        <f>_xll.qlOvernightIndexedSwapFairRate(M29,InterestRatesTrigger)</f>
        <v>6.1643835624147021E-4</v>
      </c>
      <c r="J29" s="63" t="str">
        <f>Contribution!G29</f>
        <v>JPYON5YD=</v>
      </c>
      <c r="K29" s="63" t="str">
        <f t="shared" si="2"/>
        <v>JPY5YOIS=ICAP</v>
      </c>
      <c r="L29" s="114"/>
      <c r="M29" s="36" t="str">
        <f>_xll.qlMakeOIS(,IF(D29="SW","1W",D29),OvernightIndex,,ForwardStart,FixDayCounter,,,Trigger)</f>
        <v>obj_0048f#0000</v>
      </c>
      <c r="N29" s="66"/>
      <c r="O29" s="66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110"/>
      <c r="D30" s="36" t="s">
        <v>40</v>
      </c>
      <c r="E30" s="36" t="s">
        <v>86</v>
      </c>
      <c r="F30" s="78"/>
      <c r="G30" s="78">
        <f>_xll.qlSwapStartDate(M30)</f>
        <v>42025</v>
      </c>
      <c r="H30" s="78">
        <f>_xll.qlSwapMaturityDate(M30)</f>
        <v>44217</v>
      </c>
      <c r="I30" s="77">
        <f>_xll.qlOvernightIndexedSwapFairRate(M30,InterestRatesTrigger)</f>
        <v>8.3835616443712414E-4</v>
      </c>
      <c r="J30" s="63" t="str">
        <f>Contribution!G30</f>
        <v>JPYON6YD=</v>
      </c>
      <c r="K30" s="63" t="str">
        <f t="shared" si="2"/>
        <v>JPY6YOIS=ICAP</v>
      </c>
      <c r="L30" s="114"/>
      <c r="M30" s="36" t="str">
        <f>_xll.qlMakeOIS(,IF(D30="SW","1W",D30),OvernightIndex,,ForwardStart,FixDayCounter,,,Trigger)</f>
        <v>obj_004aa#0000</v>
      </c>
      <c r="N30" s="66"/>
      <c r="O30" s="66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110"/>
      <c r="D31" s="36" t="s">
        <v>41</v>
      </c>
      <c r="E31" s="36" t="s">
        <v>86</v>
      </c>
      <c r="F31" s="78"/>
      <c r="G31" s="78">
        <f>_xll.qlSwapStartDate(M31)</f>
        <v>42025</v>
      </c>
      <c r="H31" s="78">
        <f>_xll.qlSwapMaturityDate(M31)</f>
        <v>44582</v>
      </c>
      <c r="I31" s="77">
        <f>_xll.qlOvernightIndexedSwapFairRate(M31,InterestRatesTrigger)</f>
        <v>1.1095890411350455E-3</v>
      </c>
      <c r="J31" s="63" t="str">
        <f>Contribution!G31</f>
        <v>JPYON7YD=</v>
      </c>
      <c r="K31" s="63" t="str">
        <f t="shared" si="2"/>
        <v>JPY7YOIS=ICAP</v>
      </c>
      <c r="L31" s="114"/>
      <c r="M31" s="36" t="str">
        <f>_xll.qlMakeOIS(,IF(D31="SW","1W",D31),OvernightIndex,,ForwardStart,FixDayCounter,,,Trigger)</f>
        <v>obj_00491#0000</v>
      </c>
      <c r="N31" s="66"/>
      <c r="O31" s="66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110"/>
      <c r="D32" s="36" t="s">
        <v>42</v>
      </c>
      <c r="E32" s="36" t="s">
        <v>86</v>
      </c>
      <c r="F32" s="78"/>
      <c r="G32" s="78">
        <f>_xll.qlSwapStartDate(M32)</f>
        <v>42025</v>
      </c>
      <c r="H32" s="78">
        <f>_xll.qlSwapMaturityDate(M32)</f>
        <v>44949</v>
      </c>
      <c r="I32" s="77">
        <f>_xll.qlOvernightIndexedSwapFairRate(M32,InterestRatesTrigger)</f>
        <v>1.4301369863313179E-3</v>
      </c>
      <c r="J32" s="63" t="str">
        <f>Contribution!G32</f>
        <v>JPYON8YD=</v>
      </c>
      <c r="K32" s="63" t="str">
        <f t="shared" si="2"/>
        <v>JPY8YOIS=ICAP</v>
      </c>
      <c r="L32" s="114"/>
      <c r="M32" s="36" t="str">
        <f>_xll.qlMakeOIS(,IF(D32="SW","1W",D32),OvernightIndex,,ForwardStart,FixDayCounter,,,Trigger)</f>
        <v>obj_0049f#0000</v>
      </c>
      <c r="N32" s="66"/>
      <c r="O32" s="66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110"/>
      <c r="D33" s="36" t="s">
        <v>43</v>
      </c>
      <c r="E33" s="36" t="s">
        <v>86</v>
      </c>
      <c r="F33" s="78"/>
      <c r="G33" s="78">
        <f>_xll.qlSwapStartDate(M33)</f>
        <v>42025</v>
      </c>
      <c r="H33" s="78">
        <f>_xll.qlSwapMaturityDate(M33)</f>
        <v>45313</v>
      </c>
      <c r="I33" s="77">
        <f>_xll.qlOvernightIndexedSwapFairRate(M33,InterestRatesTrigger)</f>
        <v>1.7260273972836099E-3</v>
      </c>
      <c r="J33" s="63" t="str">
        <f>Contribution!G33</f>
        <v>JPYON9YD=</v>
      </c>
      <c r="K33" s="63" t="str">
        <f t="shared" si="2"/>
        <v>JPY9YOIS=ICAP</v>
      </c>
      <c r="L33" s="114"/>
      <c r="M33" s="36" t="str">
        <f>_xll.qlMakeOIS(,IF(D33="SW","1W",D33),OvernightIndex,,ForwardStart,FixDayCounter,,,Trigger)</f>
        <v>obj_0048e#0000</v>
      </c>
      <c r="N33" s="66"/>
      <c r="O33" s="66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110"/>
      <c r="D34" s="36" t="s">
        <v>44</v>
      </c>
      <c r="E34" s="36" t="s">
        <v>86</v>
      </c>
      <c r="F34" s="78"/>
      <c r="G34" s="78">
        <f>_xll.qlSwapStartDate(M34)</f>
        <v>42025</v>
      </c>
      <c r="H34" s="78">
        <f>_xll.qlSwapMaturityDate(M34)</f>
        <v>45678</v>
      </c>
      <c r="I34" s="77">
        <f>_xll.qlOvernightIndexedSwapFairRate(M34,InterestRatesTrigger)</f>
        <v>2.0465753424846137E-3</v>
      </c>
      <c r="J34" s="63" t="str">
        <f>Contribution!G34</f>
        <v>JPYON10YD=</v>
      </c>
      <c r="K34" s="63" t="str">
        <f t="shared" si="2"/>
        <v>JPY10YOIS=ICAP</v>
      </c>
      <c r="L34" s="114"/>
      <c r="M34" s="36" t="str">
        <f>_xll.qlMakeOIS(,IF(D34="SW","1W",D34),OvernightIndex,,ForwardStart,FixDayCounter,,,Trigger)</f>
        <v>obj_004a4#0000</v>
      </c>
      <c r="N34" s="66"/>
      <c r="O34" s="66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110"/>
      <c r="D35" s="36" t="s">
        <v>45</v>
      </c>
      <c r="E35" s="36" t="s">
        <v>86</v>
      </c>
      <c r="F35" s="78"/>
      <c r="G35" s="78">
        <f>_xll.qlSwapStartDate(M35)</f>
        <v>42025</v>
      </c>
      <c r="H35" s="78">
        <f>_xll.qlSwapMaturityDate(M35)</f>
        <v>46408</v>
      </c>
      <c r="I35" s="77">
        <f>_xll.qlOvernightIndexedSwapFairRate(M35,InterestRatesTrigger)</f>
        <v>2.983561643853157E-3</v>
      </c>
      <c r="J35" s="63" t="str">
        <f>Contribution!G35</f>
        <v>JPYON12YD=</v>
      </c>
      <c r="K35" s="63" t="str">
        <f t="shared" si="2"/>
        <v>JPY12YOIS=ICAP</v>
      </c>
      <c r="L35" s="114"/>
      <c r="M35" s="36" t="str">
        <f>_xll.qlMakeOIS(,IF(D35="SW","1W",D35),OvernightIndex,,ForwardStart,FixDayCounter,,,Trigger)</f>
        <v>obj_004ac#0000</v>
      </c>
      <c r="N35" s="66"/>
      <c r="O35" s="66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110"/>
      <c r="D36" s="36" t="s">
        <v>46</v>
      </c>
      <c r="E36" s="36" t="s">
        <v>86</v>
      </c>
      <c r="F36" s="78"/>
      <c r="G36" s="78">
        <f>_xll.qlSwapStartDate(M36)</f>
        <v>42025</v>
      </c>
      <c r="H36" s="78">
        <f>_xll.qlSwapMaturityDate(M36)</f>
        <v>47504</v>
      </c>
      <c r="I36" s="77">
        <f>_xll.qlOvernightIndexedSwapFairRate(M36,InterestRatesTrigger)</f>
        <v>4.7095890410926459E-3</v>
      </c>
      <c r="J36" s="63" t="str">
        <f>Contribution!G36</f>
        <v>JPYON15YD=</v>
      </c>
      <c r="K36" s="63" t="str">
        <f t="shared" si="2"/>
        <v>JPY15YOIS=ICAP</v>
      </c>
      <c r="L36" s="114"/>
      <c r="M36" s="36" t="str">
        <f>_xll.qlMakeOIS(,IF(D36="SW","1W",D36),OvernightIndex,,ForwardStart,FixDayCounter,,,Trigger)</f>
        <v>obj_0048c#0000</v>
      </c>
      <c r="N36" s="66"/>
      <c r="O36" s="66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110"/>
      <c r="D37" s="36" t="s">
        <v>47</v>
      </c>
      <c r="E37" s="36" t="s">
        <v>86</v>
      </c>
      <c r="F37" s="78"/>
      <c r="G37" s="78">
        <f>_xll.qlSwapStartDate(M37)</f>
        <v>42025</v>
      </c>
      <c r="H37" s="78">
        <f>_xll.qlSwapMaturityDate(M37)</f>
        <v>49331</v>
      </c>
      <c r="I37" s="77">
        <f>_xll.qlOvernightIndexedSwapFairRate(M37,InterestRatesTrigger)</f>
        <v>7.076712328763354E-3</v>
      </c>
      <c r="J37" s="63" t="str">
        <f>Contribution!G37</f>
        <v>JPYON20YD=</v>
      </c>
      <c r="K37" s="63" t="str">
        <f t="shared" si="2"/>
        <v>JPY20YOIS=ICAP</v>
      </c>
      <c r="L37" s="114"/>
      <c r="M37" s="36" t="str">
        <f>_xll.qlMakeOIS(,IF(D37="SW","1W",D37),OvernightIndex,,ForwardStart,FixDayCounter,,,Trigger)</f>
        <v>obj_004a8#0000</v>
      </c>
      <c r="N37" s="66"/>
      <c r="O37" s="66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110"/>
      <c r="D38" s="36" t="s">
        <v>48</v>
      </c>
      <c r="E38" s="36" t="s">
        <v>86</v>
      </c>
      <c r="F38" s="78"/>
      <c r="G38" s="78">
        <f>_xll.qlSwapStartDate(M38)</f>
        <v>42025</v>
      </c>
      <c r="H38" s="78">
        <f>_xll.qlSwapMaturityDate(M38)</f>
        <v>51158</v>
      </c>
      <c r="I38" s="77">
        <f>_xll.qlOvernightIndexedSwapFairRate(M38,InterestRatesTrigger)</f>
        <v>8.3342465753430527E-3</v>
      </c>
      <c r="J38" s="63" t="str">
        <f>Contribution!G38</f>
        <v>JPYON25YD=</v>
      </c>
      <c r="K38" s="63" t="str">
        <f t="shared" si="2"/>
        <v>JPY25YOIS=ICAP</v>
      </c>
      <c r="L38" s="114"/>
      <c r="M38" s="36" t="str">
        <f>_xll.qlMakeOIS(,IF(D38="SW","1W",D38),OvernightIndex,,ForwardStart,FixDayCounter,,,Trigger)</f>
        <v>obj_00498#0000</v>
      </c>
      <c r="N38" s="66"/>
      <c r="O38" s="66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110"/>
      <c r="D39" s="36" t="s">
        <v>49</v>
      </c>
      <c r="E39" s="36" t="s">
        <v>86</v>
      </c>
      <c r="F39" s="78"/>
      <c r="G39" s="78">
        <f>_xll.qlSwapStartDate(M39)</f>
        <v>42025</v>
      </c>
      <c r="H39" s="78">
        <f>_xll.qlSwapMaturityDate(M39)</f>
        <v>52985</v>
      </c>
      <c r="I39" s="77">
        <f>_xll.qlOvernightIndexedSwapFairRate(M39,InterestRatesTrigger)</f>
        <v>9.0246575342497765E-3</v>
      </c>
      <c r="J39" s="65" t="str">
        <f>Contribution!G39</f>
        <v>JPYON30YD=</v>
      </c>
      <c r="K39" s="65" t="str">
        <f t="shared" si="2"/>
        <v>JPY30YOIS=ICAP</v>
      </c>
      <c r="L39" s="114"/>
      <c r="M39" s="38" t="str">
        <f>_xll.qlMakeOIS(,IF(D39="SW","1W",D39),OvernightIndex,,ForwardStart,FixDayCounter,,,Trigger)</f>
        <v>obj_004a7#0000</v>
      </c>
      <c r="N39" s="66"/>
      <c r="O39" s="66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110"/>
      <c r="D40" s="111"/>
      <c r="E40" s="111"/>
      <c r="F40" s="111"/>
      <c r="G40" s="111"/>
      <c r="H40" s="111"/>
      <c r="I40" s="111"/>
      <c r="J40" s="111"/>
      <c r="K40" s="112"/>
      <c r="L40" s="110"/>
      <c r="M40" s="111"/>
      <c r="N40" s="66"/>
      <c r="O40" s="66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110"/>
      <c r="D41" s="110"/>
      <c r="E41" s="110"/>
      <c r="F41" s="110"/>
      <c r="G41" s="110"/>
      <c r="H41" s="110"/>
      <c r="I41" s="110"/>
      <c r="J41" s="110"/>
      <c r="K41" s="112"/>
      <c r="L41" s="110"/>
      <c r="M41" s="110"/>
      <c r="N41" s="66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6"/>
      <c r="D42" s="6"/>
      <c r="E42" s="6"/>
      <c r="F42" s="6"/>
      <c r="G42" s="6"/>
      <c r="H42" s="6"/>
      <c r="I42" s="6"/>
      <c r="J42" s="6"/>
      <c r="K42" s="9"/>
      <c r="L42" s="6"/>
      <c r="M42" s="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6"/>
      <c r="D43" s="6"/>
      <c r="E43" s="6"/>
      <c r="F43" s="6"/>
      <c r="G43" s="6"/>
      <c r="H43" s="6"/>
      <c r="I43" s="6"/>
      <c r="J43" s="6"/>
      <c r="K43" s="9"/>
      <c r="L43" s="6"/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6"/>
      <c r="D44" s="6"/>
      <c r="E44" s="6"/>
      <c r="F44" s="6"/>
      <c r="G44" s="6"/>
      <c r="H44" s="6"/>
      <c r="I44" s="6"/>
      <c r="J44" s="6"/>
      <c r="K44" s="9"/>
      <c r="L44" s="6"/>
      <c r="M44" s="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6"/>
      <c r="D45" s="6"/>
      <c r="E45" s="6"/>
      <c r="F45" s="6"/>
      <c r="G45" s="6"/>
      <c r="H45" s="6"/>
      <c r="I45" s="6"/>
      <c r="J45" s="6"/>
      <c r="K45" s="9"/>
      <c r="L45" s="6"/>
      <c r="M45" s="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6"/>
      <c r="D46" s="6"/>
      <c r="E46" s="6"/>
      <c r="F46" s="6"/>
      <c r="G46" s="6"/>
      <c r="H46" s="6"/>
      <c r="I46" s="6"/>
      <c r="J46" s="6"/>
      <c r="K46" s="9"/>
      <c r="L46" s="6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6"/>
      <c r="D47" s="6"/>
      <c r="E47" s="6"/>
      <c r="F47" s="6"/>
      <c r="G47" s="6"/>
      <c r="H47" s="6"/>
      <c r="I47" s="6"/>
      <c r="J47" s="6"/>
      <c r="K47" s="9"/>
      <c r="L47" s="6"/>
      <c r="M47" s="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6"/>
      <c r="D48" s="6"/>
      <c r="E48" s="6"/>
      <c r="F48" s="6"/>
      <c r="G48" s="6"/>
      <c r="H48" s="6"/>
      <c r="I48" s="6"/>
      <c r="J48" s="6"/>
      <c r="K48" s="9"/>
      <c r="L48" s="6"/>
      <c r="M48" s="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6"/>
      <c r="D49" s="6"/>
      <c r="E49" s="6"/>
      <c r="F49" s="6"/>
      <c r="G49" s="6"/>
      <c r="H49" s="6"/>
      <c r="I49" s="6"/>
      <c r="J49" s="6"/>
      <c r="K49" s="9"/>
      <c r="L49" s="6"/>
      <c r="M49" s="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6"/>
      <c r="D50" s="6"/>
      <c r="E50" s="6"/>
      <c r="F50" s="6"/>
      <c r="G50" s="6"/>
      <c r="H50" s="6"/>
      <c r="I50" s="6"/>
      <c r="J50" s="6"/>
      <c r="K50" s="9"/>
      <c r="L50" s="6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6"/>
      <c r="D51" s="6"/>
      <c r="E51" s="6"/>
      <c r="F51" s="6"/>
      <c r="G51" s="6"/>
      <c r="H51" s="6"/>
      <c r="I51" s="6"/>
      <c r="J51" s="6"/>
      <c r="K51" s="9"/>
      <c r="L51" s="6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6"/>
      <c r="D52" s="6"/>
      <c r="E52" s="6"/>
      <c r="F52" s="6"/>
      <c r="G52" s="6"/>
      <c r="H52" s="6"/>
      <c r="I52" s="6"/>
      <c r="J52" s="6"/>
      <c r="K52" s="9"/>
      <c r="L52" s="6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6"/>
      <c r="D53" s="6"/>
      <c r="E53" s="6"/>
      <c r="F53" s="6"/>
      <c r="G53" s="6"/>
      <c r="H53" s="6"/>
      <c r="I53" s="6"/>
      <c r="J53" s="6"/>
      <c r="K53" s="9"/>
      <c r="L53" s="6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6"/>
      <c r="D54" s="6"/>
      <c r="E54" s="6"/>
      <c r="F54" s="6"/>
      <c r="G54" s="6"/>
      <c r="H54" s="6"/>
      <c r="I54" s="6"/>
      <c r="J54" s="6"/>
      <c r="K54" s="9"/>
      <c r="L54" s="6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6"/>
      <c r="D55" s="6"/>
      <c r="E55" s="6"/>
      <c r="F55" s="6"/>
      <c r="G55" s="6"/>
      <c r="H55" s="6"/>
      <c r="I55" s="6"/>
      <c r="J55" s="6"/>
      <c r="K55" s="9"/>
      <c r="L55" s="6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6"/>
      <c r="D56" s="6"/>
      <c r="E56" s="6"/>
      <c r="F56" s="6"/>
      <c r="G56" s="6"/>
      <c r="H56" s="6"/>
      <c r="I56" s="6"/>
      <c r="J56" s="6"/>
      <c r="K56" s="9"/>
      <c r="L56" s="6"/>
      <c r="M56" s="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6"/>
      <c r="D57" s="6"/>
      <c r="E57" s="6"/>
      <c r="F57" s="6"/>
      <c r="G57" s="6"/>
      <c r="H57" s="6"/>
      <c r="I57" s="6"/>
      <c r="J57" s="6"/>
      <c r="K57" s="9"/>
      <c r="L57" s="6"/>
      <c r="M57" s="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6"/>
      <c r="D58" s="6"/>
      <c r="E58" s="6"/>
      <c r="F58" s="6"/>
      <c r="G58" s="6"/>
      <c r="H58" s="6"/>
      <c r="I58" s="6"/>
      <c r="J58" s="6"/>
      <c r="K58" s="9"/>
      <c r="L58" s="6"/>
      <c r="M58" s="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6"/>
      <c r="D59" s="6"/>
      <c r="E59" s="6"/>
      <c r="F59" s="6"/>
      <c r="G59" s="6"/>
      <c r="H59" s="6"/>
      <c r="I59" s="6"/>
      <c r="J59" s="6"/>
      <c r="K59" s="9"/>
      <c r="L59" s="6"/>
      <c r="M59" s="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6"/>
      <c r="D60" s="6"/>
      <c r="E60" s="6"/>
      <c r="F60" s="6"/>
      <c r="G60" s="6"/>
      <c r="H60" s="6"/>
      <c r="I60" s="6"/>
      <c r="J60" s="6"/>
      <c r="K60" s="9"/>
      <c r="L60" s="6"/>
      <c r="M60" s="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6"/>
      <c r="D61" s="6"/>
      <c r="E61" s="6"/>
      <c r="F61" s="6"/>
      <c r="G61" s="6"/>
      <c r="H61" s="6"/>
      <c r="I61" s="6"/>
      <c r="J61" s="6"/>
      <c r="K61" s="9"/>
      <c r="L61" s="6"/>
      <c r="M61" s="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6"/>
      <c r="D62" s="6"/>
      <c r="E62" s="6"/>
      <c r="F62" s="6"/>
      <c r="G62" s="6"/>
      <c r="H62" s="6"/>
      <c r="I62" s="6"/>
      <c r="J62" s="6"/>
      <c r="K62" s="9"/>
      <c r="L62" s="6"/>
      <c r="M62" s="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6"/>
      <c r="D63" s="6"/>
      <c r="E63" s="6"/>
      <c r="F63" s="6"/>
      <c r="G63" s="6"/>
      <c r="H63" s="6"/>
      <c r="I63" s="6"/>
      <c r="J63" s="6"/>
      <c r="K63" s="9"/>
      <c r="L63" s="6"/>
      <c r="M63" s="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6"/>
      <c r="D64" s="6"/>
      <c r="E64" s="6"/>
      <c r="F64" s="6"/>
      <c r="G64" s="6"/>
      <c r="H64" s="6"/>
      <c r="I64" s="6"/>
      <c r="J64" s="6"/>
      <c r="K64" s="9"/>
      <c r="L64" s="6"/>
      <c r="M64" s="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6"/>
      <c r="D65" s="6"/>
      <c r="E65" s="6"/>
      <c r="F65" s="6"/>
      <c r="G65" s="6"/>
      <c r="H65" s="6"/>
      <c r="I65" s="6"/>
      <c r="J65" s="6"/>
      <c r="K65" s="9"/>
      <c r="L65" s="6"/>
      <c r="M65" s="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6"/>
      <c r="D66" s="6"/>
      <c r="E66" s="6"/>
      <c r="F66" s="6"/>
      <c r="G66" s="6"/>
      <c r="H66" s="6"/>
      <c r="I66" s="6"/>
      <c r="J66" s="6"/>
      <c r="K66" s="9"/>
      <c r="L66" s="6"/>
      <c r="M66" s="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6"/>
      <c r="D67" s="6"/>
      <c r="E67" s="6"/>
      <c r="F67" s="6"/>
      <c r="G67" s="6"/>
      <c r="H67" s="6"/>
      <c r="I67" s="6"/>
      <c r="J67" s="6"/>
      <c r="K67" s="9"/>
      <c r="L67" s="6"/>
      <c r="M67" s="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6"/>
      <c r="D68" s="6"/>
      <c r="E68" s="6"/>
      <c r="F68" s="6"/>
      <c r="G68" s="6"/>
      <c r="H68" s="6"/>
      <c r="I68" s="6"/>
      <c r="J68" s="6"/>
      <c r="K68" s="9"/>
      <c r="L68" s="6"/>
      <c r="M68" s="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6"/>
      <c r="D69" s="6"/>
      <c r="E69" s="6"/>
      <c r="F69" s="6"/>
      <c r="G69" s="6"/>
      <c r="H69" s="6"/>
      <c r="I69" s="6"/>
      <c r="J69" s="6"/>
      <c r="K69" s="9"/>
      <c r="L69" s="6"/>
      <c r="M69" s="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6"/>
      <c r="D70" s="6"/>
      <c r="E70" s="6"/>
      <c r="F70" s="6"/>
      <c r="G70" s="6"/>
      <c r="H70" s="6"/>
      <c r="I70" s="6"/>
      <c r="J70" s="6"/>
      <c r="K70" s="9"/>
      <c r="L70" s="6"/>
      <c r="M70" s="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6"/>
      <c r="D71" s="6"/>
      <c r="E71" s="6"/>
      <c r="F71" s="6"/>
      <c r="G71" s="6"/>
      <c r="H71" s="6"/>
      <c r="I71" s="6"/>
      <c r="J71" s="6"/>
      <c r="K71" s="9"/>
      <c r="L71" s="6"/>
      <c r="M71" s="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6"/>
      <c r="D72" s="6"/>
      <c r="E72" s="6"/>
      <c r="F72" s="6"/>
      <c r="G72" s="6"/>
      <c r="H72" s="6"/>
      <c r="I72" s="6"/>
      <c r="J72" s="6"/>
      <c r="K72" s="9"/>
      <c r="L72" s="6"/>
      <c r="M72" s="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6"/>
      <c r="D73" s="6"/>
      <c r="E73" s="6"/>
      <c r="F73" s="6"/>
      <c r="G73" s="6"/>
      <c r="H73" s="6"/>
      <c r="I73" s="6"/>
      <c r="J73" s="6"/>
      <c r="K73" s="9"/>
      <c r="L73" s="6"/>
      <c r="M73" s="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6"/>
      <c r="D74" s="6"/>
      <c r="E74" s="6"/>
      <c r="F74" s="6"/>
      <c r="G74" s="6"/>
      <c r="H74" s="6"/>
      <c r="I74" s="6"/>
      <c r="J74" s="6"/>
      <c r="K74" s="9"/>
      <c r="L74" s="6"/>
      <c r="M74" s="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6"/>
      <c r="D75" s="6"/>
      <c r="E75" s="6"/>
      <c r="F75" s="6"/>
      <c r="G75" s="6"/>
      <c r="H75" s="6"/>
      <c r="I75" s="6"/>
      <c r="J75" s="6"/>
      <c r="K75" s="9"/>
      <c r="L75" s="6"/>
      <c r="M75" s="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6"/>
      <c r="D76" s="6"/>
      <c r="E76" s="6"/>
      <c r="F76" s="6"/>
      <c r="G76" s="6"/>
      <c r="H76" s="6"/>
      <c r="I76" s="6"/>
      <c r="J76" s="6"/>
      <c r="K76" s="9"/>
      <c r="L76" s="6"/>
      <c r="M76" s="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6"/>
      <c r="D77" s="6"/>
      <c r="E77" s="6"/>
      <c r="F77" s="6"/>
      <c r="G77" s="6"/>
      <c r="H77" s="6"/>
      <c r="I77" s="6"/>
      <c r="J77" s="6"/>
      <c r="K77" s="9"/>
      <c r="L77" s="6"/>
      <c r="M77" s="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6"/>
      <c r="D78" s="6"/>
      <c r="E78" s="6"/>
      <c r="F78" s="6"/>
      <c r="G78" s="6"/>
      <c r="H78" s="6"/>
      <c r="I78" s="6"/>
      <c r="J78" s="6"/>
      <c r="K78" s="9"/>
      <c r="L78" s="6"/>
      <c r="M78" s="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6"/>
      <c r="D79" s="6"/>
      <c r="E79" s="6"/>
      <c r="F79" s="6"/>
      <c r="G79" s="6"/>
      <c r="H79" s="6"/>
      <c r="I79" s="6"/>
      <c r="J79" s="6"/>
      <c r="K79" s="9"/>
      <c r="L79" s="6"/>
      <c r="M79" s="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6"/>
      <c r="D80" s="6"/>
      <c r="E80" s="6"/>
      <c r="F80" s="6"/>
      <c r="G80" s="6"/>
      <c r="H80" s="6"/>
      <c r="I80" s="6"/>
      <c r="J80" s="6"/>
      <c r="K80" s="9"/>
      <c r="L80" s="6"/>
      <c r="M80" s="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6"/>
      <c r="D81" s="6"/>
      <c r="E81" s="6"/>
      <c r="F81" s="6"/>
      <c r="G81" s="6"/>
      <c r="H81" s="6"/>
      <c r="I81" s="6"/>
      <c r="J81" s="6"/>
      <c r="K81" s="9"/>
      <c r="L81" s="6"/>
      <c r="M81" s="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6"/>
      <c r="D82" s="6"/>
      <c r="E82" s="6"/>
      <c r="F82" s="6"/>
      <c r="G82" s="6"/>
      <c r="H82" s="6"/>
      <c r="I82" s="6"/>
      <c r="J82" s="6"/>
      <c r="K82" s="9"/>
      <c r="L82" s="6"/>
      <c r="M82" s="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6"/>
      <c r="D83" s="6"/>
      <c r="E83" s="6"/>
      <c r="F83" s="6"/>
      <c r="G83" s="6"/>
      <c r="H83" s="6"/>
      <c r="I83" s="6"/>
      <c r="J83" s="6"/>
      <c r="K83" s="9"/>
      <c r="L83" s="6"/>
      <c r="M83" s="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6"/>
      <c r="D84" s="6"/>
      <c r="E84" s="6"/>
      <c r="F84" s="6"/>
      <c r="G84" s="6"/>
      <c r="H84" s="6"/>
      <c r="I84" s="6"/>
      <c r="J84" s="6"/>
      <c r="K84" s="9"/>
      <c r="L84" s="6"/>
      <c r="M84" s="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6"/>
      <c r="D85" s="6"/>
      <c r="E85" s="6"/>
      <c r="F85" s="6"/>
      <c r="G85" s="6"/>
      <c r="H85" s="6"/>
      <c r="I85" s="6"/>
      <c r="J85" s="6"/>
      <c r="K85" s="9"/>
      <c r="L85" s="6"/>
      <c r="M85" s="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6"/>
      <c r="D86" s="6"/>
      <c r="E86" s="6"/>
      <c r="F86" s="6"/>
      <c r="G86" s="6"/>
      <c r="H86" s="6"/>
      <c r="I86" s="6"/>
      <c r="J86" s="6"/>
      <c r="K86" s="9"/>
      <c r="L86" s="6"/>
      <c r="M86" s="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6"/>
      <c r="D87" s="6"/>
      <c r="E87" s="6"/>
      <c r="F87" s="6"/>
      <c r="G87" s="6"/>
      <c r="H87" s="6"/>
      <c r="I87" s="6"/>
      <c r="J87" s="6"/>
      <c r="K87" s="9"/>
      <c r="L87" s="6"/>
      <c r="M87" s="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6"/>
      <c r="D88" s="6"/>
      <c r="E88" s="6"/>
      <c r="F88" s="6"/>
      <c r="G88" s="6"/>
      <c r="H88" s="6"/>
      <c r="I88" s="6"/>
      <c r="J88" s="6"/>
      <c r="K88" s="9"/>
      <c r="L88" s="6"/>
      <c r="M88" s="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6"/>
      <c r="D89" s="6"/>
      <c r="E89" s="6"/>
      <c r="F89" s="6"/>
      <c r="G89" s="6"/>
      <c r="H89" s="6"/>
      <c r="I89" s="6"/>
      <c r="J89" s="6"/>
      <c r="K89" s="9"/>
      <c r="L89" s="6"/>
      <c r="M89" s="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6"/>
      <c r="D90" s="6"/>
      <c r="E90" s="6"/>
      <c r="F90" s="6"/>
      <c r="G90" s="6"/>
      <c r="H90" s="6"/>
      <c r="I90" s="6"/>
      <c r="J90" s="6"/>
      <c r="K90" s="9"/>
      <c r="L90" s="6"/>
      <c r="M90" s="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6"/>
      <c r="D91" s="6"/>
      <c r="E91" s="6"/>
      <c r="F91" s="6"/>
      <c r="G91" s="6"/>
      <c r="H91" s="6"/>
      <c r="I91" s="6"/>
      <c r="J91" s="6"/>
      <c r="K91" s="9"/>
      <c r="L91" s="6"/>
      <c r="M91" s="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6"/>
      <c r="D92" s="6"/>
      <c r="E92" s="6"/>
      <c r="F92" s="6"/>
      <c r="G92" s="6"/>
      <c r="H92" s="6"/>
      <c r="I92" s="6"/>
      <c r="J92" s="6"/>
      <c r="K92" s="9"/>
      <c r="L92" s="6"/>
      <c r="M92" s="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6"/>
      <c r="D93" s="6"/>
      <c r="E93" s="6"/>
      <c r="F93" s="6"/>
      <c r="G93" s="6"/>
      <c r="H93" s="6"/>
      <c r="I93" s="6"/>
      <c r="J93" s="6"/>
      <c r="K93" s="9"/>
      <c r="L93" s="6"/>
      <c r="M93" s="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6"/>
      <c r="D94" s="6"/>
      <c r="E94" s="6"/>
      <c r="F94" s="6"/>
      <c r="G94" s="6"/>
      <c r="H94" s="6"/>
      <c r="I94" s="6"/>
      <c r="J94" s="6"/>
      <c r="K94" s="9"/>
      <c r="L94" s="6"/>
      <c r="M94" s="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6"/>
      <c r="D95" s="6"/>
      <c r="E95" s="6"/>
      <c r="F95" s="6"/>
      <c r="G95" s="6"/>
      <c r="H95" s="6"/>
      <c r="I95" s="6"/>
      <c r="J95" s="6"/>
      <c r="K95" s="9"/>
      <c r="L95" s="6"/>
      <c r="M95" s="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6"/>
      <c r="D96" s="6"/>
      <c r="E96" s="6"/>
      <c r="F96" s="6"/>
      <c r="G96" s="6"/>
      <c r="H96" s="6"/>
      <c r="I96" s="6"/>
      <c r="J96" s="6"/>
      <c r="K96" s="9"/>
      <c r="L96" s="6"/>
      <c r="M96" s="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6"/>
      <c r="D97" s="6"/>
      <c r="E97" s="6"/>
      <c r="F97" s="6"/>
      <c r="G97" s="6"/>
      <c r="H97" s="6"/>
      <c r="I97" s="6"/>
      <c r="J97" s="6"/>
      <c r="K97" s="9"/>
      <c r="L97" s="6"/>
      <c r="M97" s="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6"/>
      <c r="D98" s="6"/>
      <c r="E98" s="6"/>
      <c r="F98" s="6"/>
      <c r="G98" s="6"/>
      <c r="H98" s="6"/>
      <c r="I98" s="6"/>
      <c r="J98" s="6"/>
      <c r="K98" s="9"/>
      <c r="L98" s="6"/>
      <c r="M98" s="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6"/>
      <c r="D99" s="6"/>
      <c r="E99" s="6"/>
      <c r="F99" s="6"/>
      <c r="G99" s="6"/>
      <c r="H99" s="6"/>
      <c r="I99" s="6"/>
      <c r="J99" s="6"/>
      <c r="K99" s="9"/>
      <c r="L99" s="6"/>
      <c r="M99" s="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6"/>
      <c r="D100" s="6"/>
      <c r="E100" s="6"/>
      <c r="F100" s="6"/>
      <c r="G100" s="6"/>
      <c r="H100" s="6"/>
      <c r="I100" s="6"/>
      <c r="J100" s="6"/>
      <c r="K100" s="9"/>
      <c r="L100" s="6"/>
      <c r="M100" s="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6"/>
      <c r="D101" s="6"/>
      <c r="E101" s="6"/>
      <c r="F101" s="6"/>
      <c r="G101" s="6"/>
      <c r="H101" s="6"/>
      <c r="I101" s="6"/>
      <c r="J101" s="6"/>
      <c r="K101" s="9"/>
      <c r="L101" s="6"/>
      <c r="M101" s="6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</sheetData>
  <dataValidations count="1">
    <dataValidation type="list" allowBlank="1" showInputMessage="1" showErrorMessage="1" sqref="P9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  <ignoredErrors>
    <ignoredError sqref="I35 I39 I38 I37 I36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7" customWidth="1"/>
    <col min="2" max="2" width="2.7109375" style="10" customWidth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7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7" hidden="1" customWidth="1" outlineLevel="1"/>
    <col min="18" max="18" width="2.7109375" style="1" customWidth="1" collapsed="1"/>
    <col min="19" max="26" width="14.85546875" style="1" customWidth="1"/>
    <col min="27" max="29" width="14.85546875" style="61" customWidth="1"/>
    <col min="30" max="150" width="14.85546875" style="1" customWidth="1"/>
    <col min="151" max="16384" width="2.85546875" style="1"/>
  </cols>
  <sheetData>
    <row r="1" spans="1:26" x14ac:dyDescent="0.2">
      <c r="A1" s="6"/>
      <c r="B1" s="9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10"/>
      <c r="B2" s="112"/>
      <c r="C2" s="110"/>
      <c r="D2" s="110"/>
      <c r="E2" s="8" t="s">
        <v>110</v>
      </c>
      <c r="F2" s="22" t="s">
        <v>27</v>
      </c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66"/>
      <c r="S2" s="66"/>
      <c r="T2" s="66"/>
      <c r="U2" s="66"/>
      <c r="V2" s="66"/>
      <c r="W2" s="66"/>
      <c r="X2" s="66"/>
      <c r="Y2" s="66"/>
      <c r="Z2" s="66"/>
    </row>
    <row r="3" spans="1:26" x14ac:dyDescent="0.2">
      <c r="A3" s="110"/>
      <c r="B3" s="112"/>
      <c r="C3" s="110"/>
      <c r="D3" s="6"/>
      <c r="E3" s="8" t="s">
        <v>111</v>
      </c>
      <c r="F3" s="22" t="str">
        <f>Currency&amp;CurveTenor</f>
        <v>JPY3M</v>
      </c>
      <c r="G3" s="110"/>
      <c r="H3" s="110"/>
      <c r="I3" s="110"/>
      <c r="J3" s="110"/>
      <c r="K3" s="110"/>
      <c r="L3" s="110"/>
      <c r="M3" s="6"/>
      <c r="N3" s="110"/>
      <c r="O3" s="6"/>
      <c r="P3" s="110"/>
      <c r="Q3" s="110"/>
      <c r="R3" s="66"/>
      <c r="S3" s="66"/>
      <c r="T3" s="2"/>
      <c r="U3" s="2"/>
      <c r="V3" s="2"/>
      <c r="W3" s="2"/>
      <c r="X3" s="2"/>
      <c r="Y3" s="2"/>
      <c r="Z3" s="2"/>
    </row>
    <row r="4" spans="1:26" x14ac:dyDescent="0.2">
      <c r="A4" s="110"/>
      <c r="B4" s="112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66"/>
      <c r="S4" s="66"/>
      <c r="T4" s="2"/>
      <c r="U4" s="2"/>
      <c r="V4" s="2"/>
      <c r="W4" s="2"/>
      <c r="X4" s="2"/>
      <c r="Y4" s="2"/>
      <c r="Z4" s="2"/>
    </row>
    <row r="5" spans="1:26" x14ac:dyDescent="0.2">
      <c r="A5" s="110"/>
      <c r="B5" s="51"/>
      <c r="C5" s="52"/>
      <c r="D5" s="53"/>
      <c r="E5" s="30" t="s">
        <v>57</v>
      </c>
      <c r="F5" s="30" t="s">
        <v>91</v>
      </c>
      <c r="G5" s="30" t="s">
        <v>106</v>
      </c>
      <c r="H5" s="30" t="s">
        <v>55</v>
      </c>
      <c r="I5" s="31" t="s">
        <v>54</v>
      </c>
      <c r="J5" s="31" t="s">
        <v>108</v>
      </c>
      <c r="K5" s="31" t="s">
        <v>109</v>
      </c>
      <c r="L5" s="110"/>
      <c r="M5" s="26" t="s">
        <v>92</v>
      </c>
      <c r="N5" s="110"/>
      <c r="O5" s="110"/>
      <c r="P5" s="110"/>
      <c r="Q5" s="110"/>
      <c r="R5" s="66"/>
      <c r="S5" s="66"/>
      <c r="T5" s="2"/>
      <c r="U5" s="2"/>
      <c r="V5" s="2"/>
      <c r="W5" s="2"/>
      <c r="X5" s="2"/>
      <c r="Y5" s="2"/>
      <c r="Z5" s="2"/>
    </row>
    <row r="6" spans="1:26" x14ac:dyDescent="0.2">
      <c r="A6" s="110"/>
      <c r="B6" s="70">
        <f t="shared" ref="B6:B14" si="0">H6-EvaluationDate</f>
        <v>1</v>
      </c>
      <c r="C6" s="84"/>
      <c r="D6" s="33" t="s">
        <v>19</v>
      </c>
      <c r="E6" s="33" t="s">
        <v>93</v>
      </c>
      <c r="F6" s="75">
        <f t="shared" ref="F6:F14" si="1">EvaluationDate</f>
        <v>42023</v>
      </c>
      <c r="G6" s="75">
        <f>EvaluationDate</f>
        <v>42023</v>
      </c>
      <c r="H6" s="75">
        <f>_xll.qlCalendarAdvance(Calendar,EvaluationDate,"1D","f",TRUE,Trigger)</f>
        <v>42024</v>
      </c>
      <c r="I6" s="85">
        <f>_xll.qlInterpolationInterpolate($M$6,B6,TRUE)</f>
        <v>2.4566604161018585E-4</v>
      </c>
      <c r="J6" s="104" t="str">
        <f>Contribution!K6</f>
        <v>JPY3MOND=</v>
      </c>
      <c r="K6" s="105"/>
      <c r="L6" s="110"/>
      <c r="M6" s="22" t="str">
        <f>_xll.qlInterpolation(,InterpolationType,B8:B14,I8:I14,,Trigger)</f>
        <v>obj_004d3#0000</v>
      </c>
      <c r="N6" s="110"/>
      <c r="O6" s="110"/>
      <c r="P6" s="110"/>
      <c r="Q6" s="110"/>
      <c r="R6" s="66"/>
      <c r="S6" s="66"/>
      <c r="T6" s="2"/>
      <c r="U6" s="2"/>
      <c r="V6" s="2"/>
      <c r="W6" s="2"/>
      <c r="X6" s="2"/>
      <c r="Y6" s="2"/>
      <c r="Z6" s="2"/>
    </row>
    <row r="7" spans="1:26" x14ac:dyDescent="0.2">
      <c r="A7" s="110"/>
      <c r="B7" s="96">
        <f t="shared" si="0"/>
        <v>2</v>
      </c>
      <c r="C7" s="86"/>
      <c r="D7" s="36" t="s">
        <v>20</v>
      </c>
      <c r="E7" s="36" t="s">
        <v>93</v>
      </c>
      <c r="F7" s="78">
        <f t="shared" si="1"/>
        <v>42023</v>
      </c>
      <c r="G7" s="78">
        <f>H6</f>
        <v>42024</v>
      </c>
      <c r="H7" s="78">
        <f>_xll.qlCalendarAdvance(Calendar,EvaluationDate,"2D","f",TRUE,Trigger)</f>
        <v>42025</v>
      </c>
      <c r="I7" s="83">
        <f>_xll.qlInterpolationInterpolate($M$6,B7,TRUE)</f>
        <v>2.4641735790604797E-4</v>
      </c>
      <c r="J7" s="106" t="str">
        <f>Contribution!K7</f>
        <v>JPY3MTND=</v>
      </c>
      <c r="K7" s="107"/>
      <c r="L7" s="110"/>
      <c r="M7" s="8" t="s">
        <v>50</v>
      </c>
      <c r="N7" s="110"/>
      <c r="O7" s="110"/>
      <c r="P7" s="110"/>
      <c r="Q7" s="110"/>
      <c r="R7" s="66"/>
      <c r="S7" s="66"/>
      <c r="T7" s="2"/>
      <c r="U7" s="2"/>
      <c r="V7" s="2"/>
      <c r="W7" s="2"/>
      <c r="X7" s="2"/>
      <c r="Y7" s="2"/>
      <c r="Z7" s="2"/>
    </row>
    <row r="8" spans="1:26" x14ac:dyDescent="0.2">
      <c r="A8" s="110"/>
      <c r="B8" s="97">
        <f t="shared" si="0"/>
        <v>3</v>
      </c>
      <c r="C8" s="87"/>
      <c r="D8" s="33" t="s">
        <v>21</v>
      </c>
      <c r="E8" s="33" t="s">
        <v>95</v>
      </c>
      <c r="F8" s="75">
        <f t="shared" si="1"/>
        <v>42023</v>
      </c>
      <c r="G8" s="75">
        <f>_xll.qlInterestRateIndexValueDate(M8,F8,Trigger)</f>
        <v>42025</v>
      </c>
      <c r="H8" s="75">
        <f>_xll.qlInterestRateIndexMaturity(M8,G8,Trigger)</f>
        <v>42026</v>
      </c>
      <c r="I8" s="76">
        <f>_xll.qlIndexFixing(M8,F8,TRUE,InterestRatesTrigger)</f>
        <v>2.4711586896764004E-4</v>
      </c>
      <c r="J8" s="64" t="str">
        <f>Contribution!K8</f>
        <v>JPY3MSND=</v>
      </c>
      <c r="K8" s="64"/>
      <c r="L8" s="110"/>
      <c r="M8" s="34" t="str">
        <f>_xll.qlLibor(,Currency,D8,YieldCurve,,Trigger)</f>
        <v>obj_004af#0000</v>
      </c>
      <c r="N8" s="110"/>
      <c r="O8" s="110"/>
      <c r="P8" s="110"/>
      <c r="Q8" s="110"/>
      <c r="R8" s="66"/>
      <c r="S8" s="66"/>
      <c r="T8" s="2"/>
      <c r="U8" s="2"/>
      <c r="V8" s="2"/>
      <c r="W8" s="2"/>
      <c r="X8" s="2"/>
      <c r="Y8" s="2"/>
      <c r="Z8" s="2"/>
    </row>
    <row r="9" spans="1:26" x14ac:dyDescent="0.2">
      <c r="A9" s="110"/>
      <c r="B9" s="96">
        <f t="shared" si="0"/>
        <v>9</v>
      </c>
      <c r="C9" s="88"/>
      <c r="D9" s="36" t="s">
        <v>22</v>
      </c>
      <c r="E9" s="36" t="s">
        <v>95</v>
      </c>
      <c r="F9" s="78">
        <f t="shared" si="1"/>
        <v>42023</v>
      </c>
      <c r="G9" s="78">
        <f>_xll.qlInterestRateIndexValueDate(M9,F9,Trigger)</f>
        <v>42025</v>
      </c>
      <c r="H9" s="78">
        <f>_xll.qlInterestRateIndexMaturity(M9,G9,Trigger)</f>
        <v>42032</v>
      </c>
      <c r="I9" s="77">
        <f>_xll.qlIndexFixing(M9,F9,TRUE,InterestRatesTrigger)</f>
        <v>2.5315511853664569E-4</v>
      </c>
      <c r="J9" s="63" t="str">
        <f>Contribution!K9</f>
        <v>JPY3MSWD=</v>
      </c>
      <c r="K9" s="63"/>
      <c r="L9" s="110"/>
      <c r="M9" s="37" t="str">
        <f>_xll.qlLibor(,Currency,D9,YieldCurve,,Trigger)</f>
        <v>obj_004b3#0000</v>
      </c>
      <c r="N9" s="110"/>
      <c r="O9" s="110"/>
      <c r="P9" s="110"/>
      <c r="Q9" s="110"/>
      <c r="R9" s="66"/>
      <c r="S9" s="66"/>
      <c r="T9" s="2"/>
      <c r="U9" s="2"/>
      <c r="V9" s="2"/>
      <c r="W9" s="2"/>
      <c r="X9" s="2"/>
      <c r="Y9" s="2"/>
      <c r="Z9" s="2"/>
    </row>
    <row r="10" spans="1:26" x14ac:dyDescent="0.2">
      <c r="A10" s="110"/>
      <c r="B10" s="96">
        <f t="shared" si="0"/>
        <v>16</v>
      </c>
      <c r="C10" s="88"/>
      <c r="D10" s="36" t="s">
        <v>23</v>
      </c>
      <c r="E10" s="36" t="s">
        <v>95</v>
      </c>
      <c r="F10" s="78">
        <f t="shared" si="1"/>
        <v>42023</v>
      </c>
      <c r="G10" s="78">
        <f>_xll.qlInterestRateIndexValueDate(M10,F10,Trigger)</f>
        <v>42025</v>
      </c>
      <c r="H10" s="78">
        <f>_xll.qlInterestRateIndexMaturity(M10,G10,Trigger)</f>
        <v>42039</v>
      </c>
      <c r="I10" s="77">
        <f>_xll.qlIndexFixing(M10,F10,TRUE,InterestRatesTrigger)</f>
        <v>2.716494839015228E-4</v>
      </c>
      <c r="J10" s="63" t="str">
        <f>Contribution!K10</f>
        <v>JPY3M2WD=</v>
      </c>
      <c r="K10" s="63"/>
      <c r="L10" s="110"/>
      <c r="M10" s="37" t="str">
        <f>_xll.qlLibor(,Currency,D10,YieldCurve,,Trigger)</f>
        <v>obj_004b0#0000</v>
      </c>
      <c r="N10" s="110"/>
      <c r="O10" s="110"/>
      <c r="P10" s="110"/>
      <c r="Q10" s="110"/>
      <c r="R10" s="66"/>
      <c r="S10" s="66"/>
      <c r="T10" s="2"/>
      <c r="U10" s="2"/>
      <c r="V10" s="2"/>
      <c r="W10" s="2"/>
      <c r="X10" s="2"/>
      <c r="Y10" s="2"/>
      <c r="Z10" s="2"/>
    </row>
    <row r="11" spans="1:26" x14ac:dyDescent="0.2">
      <c r="A11" s="110"/>
      <c r="B11" s="96">
        <f t="shared" si="0"/>
        <v>24</v>
      </c>
      <c r="C11" s="88"/>
      <c r="D11" s="36" t="s">
        <v>24</v>
      </c>
      <c r="E11" s="36" t="s">
        <v>95</v>
      </c>
      <c r="F11" s="78">
        <f t="shared" si="1"/>
        <v>42023</v>
      </c>
      <c r="G11" s="78">
        <f>_xll.qlInterestRateIndexValueDate(M11,F11,Trigger)</f>
        <v>42025</v>
      </c>
      <c r="H11" s="78">
        <f>_xll.qlInterestRateIndexMaturity(M11,G11,Trigger)</f>
        <v>42047</v>
      </c>
      <c r="I11" s="77">
        <f>_xll.qlIndexFixing(M11,F11,TRUE,InterestRatesTrigger)</f>
        <v>3.0788321364383364E-4</v>
      </c>
      <c r="J11" s="63" t="str">
        <f>Contribution!K11</f>
        <v>JPY3M3WD=</v>
      </c>
      <c r="K11" s="63"/>
      <c r="L11" s="110"/>
      <c r="M11" s="37" t="str">
        <f>_xll.qlLibor(,Currency,D11,YieldCurve,,Trigger)</f>
        <v>obj_004b1#0000</v>
      </c>
      <c r="N11" s="110"/>
      <c r="O11" s="110"/>
      <c r="P11" s="110"/>
      <c r="Q11" s="110"/>
      <c r="R11" s="66"/>
      <c r="S11" s="66"/>
      <c r="T11" s="2"/>
      <c r="U11" s="2"/>
      <c r="V11" s="2"/>
      <c r="W11" s="2"/>
      <c r="X11" s="2"/>
      <c r="Y11" s="2"/>
      <c r="Z11" s="2"/>
    </row>
    <row r="12" spans="1:26" x14ac:dyDescent="0.2">
      <c r="A12" s="110"/>
      <c r="B12" s="96">
        <f t="shared" si="0"/>
        <v>35</v>
      </c>
      <c r="C12" s="88"/>
      <c r="D12" s="36" t="s">
        <v>25</v>
      </c>
      <c r="E12" s="36" t="s">
        <v>95</v>
      </c>
      <c r="F12" s="78">
        <f t="shared" si="1"/>
        <v>42023</v>
      </c>
      <c r="G12" s="78">
        <f>_xll.qlInterestRateIndexValueDate(M12,F12,Trigger)</f>
        <v>42025</v>
      </c>
      <c r="H12" s="78">
        <f>_xll.qlInterestRateIndexMaturity(M12,G12,Trigger)</f>
        <v>42058</v>
      </c>
      <c r="I12" s="77">
        <f>_xll.qlIndexFixing(M12,F12,TRUE,InterestRatesTrigger)</f>
        <v>3.8400000004495445E-4</v>
      </c>
      <c r="J12" s="63" t="str">
        <f>Contribution!K12</f>
        <v>JPY3M1MD=</v>
      </c>
      <c r="K12" s="63"/>
      <c r="L12" s="110"/>
      <c r="M12" s="37" t="str">
        <f>_xll.qlLibor(,Currency,D12,YieldCurve,,Trigger)</f>
        <v>obj_004b2#0000</v>
      </c>
      <c r="N12" s="110"/>
      <c r="O12" s="110"/>
      <c r="P12" s="110"/>
      <c r="Q12" s="110"/>
      <c r="R12" s="66"/>
      <c r="S12" s="66"/>
      <c r="T12" s="2"/>
      <c r="U12" s="2"/>
      <c r="V12" s="2"/>
      <c r="W12" s="2"/>
      <c r="X12" s="2"/>
      <c r="Y12" s="2"/>
      <c r="Z12" s="2"/>
    </row>
    <row r="13" spans="1:26" x14ac:dyDescent="0.2">
      <c r="A13" s="110"/>
      <c r="B13" s="96">
        <f t="shared" si="0"/>
        <v>63</v>
      </c>
      <c r="C13" s="88"/>
      <c r="D13" s="36" t="s">
        <v>26</v>
      </c>
      <c r="E13" s="36" t="s">
        <v>95</v>
      </c>
      <c r="F13" s="78">
        <f t="shared" si="1"/>
        <v>42023</v>
      </c>
      <c r="G13" s="78">
        <f>_xll.qlInterestRateIndexValueDate(M13,F13,Trigger)</f>
        <v>42025</v>
      </c>
      <c r="H13" s="78">
        <f>_xll.qlInterestRateIndexMaturity(M13,G13,Trigger)</f>
        <v>42086</v>
      </c>
      <c r="I13" s="77">
        <f>_xll.qlIndexFixing(M13,F13,TRUE,InterestRatesTrigger)</f>
        <v>6.0300000004117303E-4</v>
      </c>
      <c r="J13" s="63" t="str">
        <f>Contribution!K13</f>
        <v>JPY3M2MD=</v>
      </c>
      <c r="K13" s="63"/>
      <c r="L13" s="110"/>
      <c r="M13" s="37" t="str">
        <f>_xll.qlLibor(,Currency,D13,YieldCurve,,Trigger)</f>
        <v>obj_004ae#0000</v>
      </c>
      <c r="N13" s="110"/>
      <c r="O13" s="110"/>
      <c r="P13" s="110"/>
      <c r="Q13" s="110"/>
      <c r="R13" s="66"/>
      <c r="S13" s="66"/>
      <c r="T13" s="2"/>
      <c r="U13" s="2"/>
      <c r="V13" s="2"/>
      <c r="W13" s="2"/>
      <c r="X13" s="2"/>
      <c r="Y13" s="2"/>
      <c r="Z13" s="2"/>
    </row>
    <row r="14" spans="1:26" x14ac:dyDescent="0.2">
      <c r="A14" s="110"/>
      <c r="B14" s="96">
        <f t="shared" si="0"/>
        <v>92</v>
      </c>
      <c r="C14" s="88"/>
      <c r="D14" s="36" t="s">
        <v>27</v>
      </c>
      <c r="E14" s="36" t="s">
        <v>95</v>
      </c>
      <c r="F14" s="78">
        <f t="shared" si="1"/>
        <v>42023</v>
      </c>
      <c r="G14" s="78">
        <f>_xll.qlInterestRateIndexValueDate(M14,F14,Trigger)</f>
        <v>42025</v>
      </c>
      <c r="H14" s="78">
        <f>_xll.qlInterestRateIndexMaturity(M14,G14,Trigger)</f>
        <v>42115</v>
      </c>
      <c r="I14" s="77">
        <f>_xll.qlIndexFixing(M14,F14,TRUE,InterestRatesTrigger)</f>
        <v>6.9900000004530227E-4</v>
      </c>
      <c r="J14" s="63" t="str">
        <f>Contribution!K14</f>
        <v>JPY3M3MD=</v>
      </c>
      <c r="K14" s="63"/>
      <c r="L14" s="110"/>
      <c r="M14" s="54" t="str">
        <f>IborIndexFamily&amp;CurveTenor</f>
        <v>JpyLibor3M</v>
      </c>
      <c r="N14" s="110"/>
      <c r="O14" s="110"/>
      <c r="P14" s="110"/>
      <c r="Q14" s="110"/>
      <c r="R14" s="66"/>
      <c r="S14" s="66"/>
      <c r="T14" s="2"/>
      <c r="U14" s="2"/>
      <c r="V14" s="2"/>
      <c r="W14" s="2"/>
      <c r="X14" s="2"/>
      <c r="Y14" s="2"/>
      <c r="Z14" s="2"/>
    </row>
    <row r="15" spans="1:26" x14ac:dyDescent="0.2">
      <c r="A15" s="110"/>
      <c r="B15" s="32">
        <v>1</v>
      </c>
      <c r="C15" s="98" t="s">
        <v>113</v>
      </c>
      <c r="D15" s="33" t="str">
        <f>B15+3&amp;"M"</f>
        <v>4M</v>
      </c>
      <c r="E15" s="33" t="s">
        <v>90</v>
      </c>
      <c r="F15" s="75">
        <f>_xll.qlInterestRateIndexFixingDate(IborIndex,G15)</f>
        <v>42054</v>
      </c>
      <c r="G15" s="75">
        <f>_xll.qlCalendarAdvance(Calendar,SettlementDate,B15&amp;"M","mf",TRUE)</f>
        <v>42058</v>
      </c>
      <c r="H15" s="75">
        <f>_xll.qlInterestRateIndexMaturity(IborIndex,G15,Trigger)</f>
        <v>42150</v>
      </c>
      <c r="I15" s="76">
        <f>_xll.qlIndexFixing(IborIndex,F15,TRUE,InterestRatesTrigger)</f>
        <v>9.5000000001751908E-4</v>
      </c>
      <c r="J15" s="64" t="str">
        <f>Contribution!K15</f>
        <v>JPY3M1X4F=</v>
      </c>
      <c r="K15" s="64" t="str">
        <f t="shared" ref="K15:K20" si="2">Currency&amp;B15&amp;C15&amp;SUBSTITUTE(D15,"M","F")&amp;"=ICAP"</f>
        <v>JPY1X4F=ICAP</v>
      </c>
      <c r="L15" s="110"/>
      <c r="M15" s="111"/>
      <c r="N15" s="110"/>
      <c r="O15" s="110"/>
      <c r="P15" s="110"/>
      <c r="Q15" s="110"/>
      <c r="R15" s="66"/>
      <c r="S15" s="66"/>
      <c r="T15" s="2"/>
      <c r="U15" s="2"/>
      <c r="V15" s="2"/>
      <c r="W15" s="2"/>
      <c r="X15" s="2"/>
      <c r="Y15" s="2"/>
      <c r="Z15" s="2"/>
    </row>
    <row r="16" spans="1:26" x14ac:dyDescent="0.2">
      <c r="A16" s="110"/>
      <c r="B16" s="35">
        <v>2</v>
      </c>
      <c r="C16" s="99" t="s">
        <v>113</v>
      </c>
      <c r="D16" s="36" t="str">
        <f t="shared" ref="D16:D24" si="3">B16+3&amp;"M"</f>
        <v>5M</v>
      </c>
      <c r="E16" s="36" t="s">
        <v>90</v>
      </c>
      <c r="F16" s="78">
        <f>_xll.qlInterestRateIndexFixingDate(IborIndex,G16)</f>
        <v>42082</v>
      </c>
      <c r="G16" s="78">
        <f>_xll.qlCalendarAdvance(Calendar,SettlementDate,B16&amp;"M","mf",TRUE)</f>
        <v>42086</v>
      </c>
      <c r="H16" s="78">
        <f>_xll.qlInterestRateIndexMaturity(IborIndex,G16,Trigger)</f>
        <v>42178</v>
      </c>
      <c r="I16" s="77">
        <f>_xll.qlIndexFixing(IborIndex,F16,TRUE,InterestRatesTrigger)</f>
        <v>1.0000000000265352E-3</v>
      </c>
      <c r="J16" s="63" t="str">
        <f>Contribution!K16</f>
        <v>JPY3M2X5F=</v>
      </c>
      <c r="K16" s="63" t="str">
        <f t="shared" si="2"/>
        <v>JPY2X5F=ICAP</v>
      </c>
      <c r="L16" s="110"/>
      <c r="M16" s="110"/>
      <c r="N16" s="110"/>
      <c r="O16" s="110"/>
      <c r="P16" s="110"/>
      <c r="Q16" s="110"/>
      <c r="R16" s="66"/>
      <c r="S16" s="66"/>
      <c r="T16" s="2"/>
      <c r="U16" s="2"/>
      <c r="V16" s="2"/>
      <c r="W16" s="2"/>
      <c r="X16" s="2"/>
      <c r="Y16" s="2"/>
      <c r="Z16" s="2"/>
    </row>
    <row r="17" spans="1:26" x14ac:dyDescent="0.2">
      <c r="A17" s="110"/>
      <c r="B17" s="35">
        <v>3</v>
      </c>
      <c r="C17" s="99" t="s">
        <v>113</v>
      </c>
      <c r="D17" s="36" t="str">
        <f t="shared" si="3"/>
        <v>6M</v>
      </c>
      <c r="E17" s="36" t="s">
        <v>90</v>
      </c>
      <c r="F17" s="78">
        <f>_xll.qlInterestRateIndexFixingDate(IborIndex,G17)</f>
        <v>42111</v>
      </c>
      <c r="G17" s="78">
        <f>_xll.qlCalendarAdvance(Calendar,SettlementDate,B17&amp;"M","mf",TRUE)</f>
        <v>42115</v>
      </c>
      <c r="H17" s="78">
        <f>_xll.qlInterestRateIndexMaturity(IborIndex,G17,Trigger)</f>
        <v>42206</v>
      </c>
      <c r="I17" s="77">
        <f>_xll.qlIndexFixing(IborIndex,F17,TRUE,InterestRatesTrigger)</f>
        <v>9.5000000004114081E-4</v>
      </c>
      <c r="J17" s="63" t="str">
        <f>Contribution!K17</f>
        <v>JPY3M3X6F=</v>
      </c>
      <c r="K17" s="63" t="str">
        <f t="shared" si="2"/>
        <v>JPY3X6F=ICAP</v>
      </c>
      <c r="L17" s="110"/>
      <c r="M17" s="110"/>
      <c r="N17" s="110"/>
      <c r="O17" s="110"/>
      <c r="P17" s="110"/>
      <c r="Q17" s="110"/>
      <c r="R17" s="66"/>
      <c r="S17" s="66"/>
      <c r="T17" s="2"/>
      <c r="U17" s="2"/>
      <c r="V17" s="2"/>
      <c r="W17" s="2"/>
      <c r="X17" s="2"/>
      <c r="Y17" s="2"/>
      <c r="Z17" s="2"/>
    </row>
    <row r="18" spans="1:26" x14ac:dyDescent="0.2">
      <c r="A18" s="110"/>
      <c r="B18" s="35">
        <v>4</v>
      </c>
      <c r="C18" s="99" t="s">
        <v>113</v>
      </c>
      <c r="D18" s="36" t="str">
        <f t="shared" si="3"/>
        <v>7M</v>
      </c>
      <c r="E18" s="36" t="s">
        <v>90</v>
      </c>
      <c r="F18" s="78">
        <f>_xll.qlInterestRateIndexFixingDate(IborIndex,G18)</f>
        <v>42143</v>
      </c>
      <c r="G18" s="78">
        <f>_xll.qlCalendarAdvance(Calendar,SettlementDate,B18&amp;"M","mf",TRUE)</f>
        <v>42145</v>
      </c>
      <c r="H18" s="78">
        <f>_xll.qlInterestRateIndexMaturity(IborIndex,G18,Trigger)</f>
        <v>42237</v>
      </c>
      <c r="I18" s="77">
        <f>_xll.qlIndexFixing(IborIndex,F18,TRUE,InterestRatesTrigger)</f>
        <v>8.9999999999981403E-4</v>
      </c>
      <c r="J18" s="63" t="str">
        <f>Contribution!K18</f>
        <v>JPY3M4X7F=</v>
      </c>
      <c r="K18" s="63" t="str">
        <f t="shared" si="2"/>
        <v>JPY4X7F=ICAP</v>
      </c>
      <c r="L18" s="110"/>
      <c r="M18" s="110"/>
      <c r="N18" s="110"/>
      <c r="O18" s="110"/>
      <c r="P18" s="110"/>
      <c r="Q18" s="110"/>
      <c r="R18" s="66"/>
      <c r="S18" s="66"/>
      <c r="T18" s="2"/>
      <c r="U18" s="2"/>
      <c r="V18" s="2"/>
      <c r="W18" s="2"/>
      <c r="X18" s="2"/>
      <c r="Y18" s="2"/>
      <c r="Z18" s="2"/>
    </row>
    <row r="19" spans="1:26" x14ac:dyDescent="0.2">
      <c r="A19" s="110"/>
      <c r="B19" s="35">
        <v>5</v>
      </c>
      <c r="C19" s="99" t="s">
        <v>113</v>
      </c>
      <c r="D19" s="36" t="str">
        <f t="shared" si="3"/>
        <v>8M</v>
      </c>
      <c r="E19" s="36" t="s">
        <v>90</v>
      </c>
      <c r="F19" s="78">
        <f>_xll.qlInterestRateIndexFixingDate(IborIndex,G19)</f>
        <v>42173</v>
      </c>
      <c r="G19" s="78">
        <f>_xll.qlCalendarAdvance(Calendar,SettlementDate,B19&amp;"M","mf",TRUE)</f>
        <v>42177</v>
      </c>
      <c r="H19" s="78">
        <f>_xll.qlInterestRateIndexMaturity(IborIndex,G19,Trigger)</f>
        <v>42271</v>
      </c>
      <c r="I19" s="77">
        <f>_xll.qlIndexFixing(IborIndex,F19,TRUE,InterestRatesTrigger)</f>
        <v>8.5000000188279021E-4</v>
      </c>
      <c r="J19" s="63" t="str">
        <f>Contribution!K19</f>
        <v>JPY3M5X8F=</v>
      </c>
      <c r="K19" s="63" t="str">
        <f t="shared" si="2"/>
        <v>JPY5X8F=ICAP</v>
      </c>
      <c r="L19" s="110"/>
      <c r="M19" s="110"/>
      <c r="N19" s="110"/>
      <c r="O19" s="110"/>
      <c r="P19" s="110"/>
      <c r="Q19" s="110"/>
      <c r="R19" s="66"/>
      <c r="S19" s="66"/>
      <c r="T19" s="2"/>
      <c r="U19" s="2"/>
      <c r="V19" s="2"/>
      <c r="W19" s="2"/>
      <c r="X19" s="2"/>
      <c r="Y19" s="2"/>
      <c r="Z19" s="2"/>
    </row>
    <row r="20" spans="1:26" x14ac:dyDescent="0.2">
      <c r="A20" s="110"/>
      <c r="B20" s="35">
        <v>6</v>
      </c>
      <c r="C20" s="99" t="s">
        <v>113</v>
      </c>
      <c r="D20" s="36" t="str">
        <f t="shared" si="3"/>
        <v>9M</v>
      </c>
      <c r="E20" s="36" t="s">
        <v>90</v>
      </c>
      <c r="F20" s="78">
        <f>_xll.qlInterestRateIndexFixingDate(IborIndex,G20)</f>
        <v>42202</v>
      </c>
      <c r="G20" s="78">
        <f>_xll.qlCalendarAdvance(Calendar,SettlementDate,B20&amp;"M","mf",TRUE)</f>
        <v>42206</v>
      </c>
      <c r="H20" s="78">
        <f>_xll.qlInterestRateIndexMaturity(IborIndex,G20,Trigger)</f>
        <v>42298</v>
      </c>
      <c r="I20" s="77">
        <f>_xll.qlIndexFixing(IborIndex,F20,TRUE,InterestRatesTrigger)</f>
        <v>8.5000000003858562E-4</v>
      </c>
      <c r="J20" s="63" t="str">
        <f>Contribution!K20</f>
        <v>JPY3M6X9F=</v>
      </c>
      <c r="K20" s="63" t="str">
        <f t="shared" si="2"/>
        <v>JPY6X9F=ICAP</v>
      </c>
      <c r="L20" s="110"/>
      <c r="M20" s="110"/>
      <c r="N20" s="110"/>
      <c r="O20" s="110"/>
      <c r="P20" s="110"/>
      <c r="Q20" s="110"/>
      <c r="R20" s="66"/>
      <c r="S20" s="66"/>
      <c r="T20" s="2"/>
      <c r="U20" s="2"/>
      <c r="V20" s="2"/>
      <c r="W20" s="2"/>
      <c r="X20" s="2"/>
      <c r="Y20" s="2"/>
      <c r="Z20" s="2"/>
    </row>
    <row r="21" spans="1:26" x14ac:dyDescent="0.2">
      <c r="A21" s="110"/>
      <c r="B21" s="35">
        <v>7</v>
      </c>
      <c r="C21" s="99" t="s">
        <v>113</v>
      </c>
      <c r="D21" s="36" t="str">
        <f t="shared" si="3"/>
        <v>10M</v>
      </c>
      <c r="E21" s="36" t="s">
        <v>90</v>
      </c>
      <c r="F21" s="78">
        <f>_xll.qlInterestRateIndexFixingDate(IborIndex,G21)</f>
        <v>42235</v>
      </c>
      <c r="G21" s="78">
        <f>_xll.qlCalendarAdvance(Calendar,SettlementDate,B21&amp;"M","mf",TRUE)</f>
        <v>42237</v>
      </c>
      <c r="H21" s="78">
        <f>_xll.qlInterestRateIndexMaturity(IborIndex,G21,Trigger)</f>
        <v>42332</v>
      </c>
      <c r="I21" s="77">
        <f>_xll.qlIndexFixing(IborIndex,F21,TRUE,InterestRatesTrigger)</f>
        <v>8.0380154360809879E-4</v>
      </c>
      <c r="J21" s="63"/>
      <c r="K21" s="63"/>
      <c r="L21" s="110"/>
      <c r="M21" s="113"/>
      <c r="N21" s="110"/>
      <c r="O21" s="110"/>
      <c r="P21" s="110"/>
      <c r="Q21" s="110"/>
      <c r="R21" s="66"/>
      <c r="S21" s="66"/>
      <c r="T21" s="2"/>
      <c r="U21" s="2"/>
      <c r="V21" s="2"/>
      <c r="W21" s="2"/>
      <c r="X21" s="2"/>
      <c r="Y21" s="2"/>
      <c r="Z21" s="2"/>
    </row>
    <row r="22" spans="1:26" x14ac:dyDescent="0.2">
      <c r="A22" s="110"/>
      <c r="B22" s="35">
        <v>8</v>
      </c>
      <c r="C22" s="99" t="s">
        <v>113</v>
      </c>
      <c r="D22" s="36" t="str">
        <f t="shared" si="3"/>
        <v>11M</v>
      </c>
      <c r="E22" s="36" t="s">
        <v>90</v>
      </c>
      <c r="F22" s="78">
        <f>_xll.qlInterestRateIndexFixingDate(IborIndex,G22)</f>
        <v>42264</v>
      </c>
      <c r="G22" s="78">
        <f>_xll.qlCalendarAdvance(Calendar,SettlementDate,B22&amp;"M","mf",TRUE)</f>
        <v>42268</v>
      </c>
      <c r="H22" s="78">
        <f>_xll.qlInterestRateIndexMaturity(IborIndex,G22,Trigger)</f>
        <v>42359</v>
      </c>
      <c r="I22" s="77">
        <f>_xll.qlIndexFixing(IborIndex,F22,TRUE,InterestRatesTrigger)</f>
        <v>7.7375299580001629E-4</v>
      </c>
      <c r="J22" s="63"/>
      <c r="K22" s="63"/>
      <c r="L22" s="110"/>
      <c r="M22" s="110"/>
      <c r="N22" s="110"/>
      <c r="O22" s="110"/>
      <c r="P22" s="110"/>
      <c r="Q22" s="110"/>
      <c r="R22" s="66"/>
      <c r="S22" s="66"/>
      <c r="T22" s="2"/>
      <c r="U22" s="2"/>
      <c r="V22" s="2"/>
      <c r="W22" s="2"/>
      <c r="X22" s="2"/>
      <c r="Y22" s="2"/>
      <c r="Z22" s="2"/>
    </row>
    <row r="23" spans="1:26" x14ac:dyDescent="0.2">
      <c r="A23" s="110"/>
      <c r="B23" s="35">
        <v>9</v>
      </c>
      <c r="C23" s="99" t="s">
        <v>113</v>
      </c>
      <c r="D23" s="36" t="str">
        <f t="shared" si="3"/>
        <v>12M</v>
      </c>
      <c r="E23" s="36" t="s">
        <v>90</v>
      </c>
      <c r="F23" s="78">
        <f>_xll.qlInterestRateIndexFixingDate(IborIndex,G23)</f>
        <v>42296</v>
      </c>
      <c r="G23" s="78">
        <f>_xll.qlCalendarAdvance(Calendar,SettlementDate,B23&amp;"M","mf",TRUE)</f>
        <v>42298</v>
      </c>
      <c r="H23" s="78">
        <f>_xll.qlInterestRateIndexMaturity(IborIndex,G23,Trigger)</f>
        <v>42390</v>
      </c>
      <c r="I23" s="77">
        <f>_xll.qlIndexFixing(IborIndex,F23,TRUE,InterestRatesTrigger)</f>
        <v>8.0000000053264526E-4</v>
      </c>
      <c r="J23" s="63" t="str">
        <f>Contribution!K23</f>
        <v>JPY3M9X12F=</v>
      </c>
      <c r="K23" s="63" t="str">
        <f>Currency&amp;B23&amp;C23&amp;SUBSTITUTE(D23,"M","F")&amp;"=ICAP"</f>
        <v>JPY9X12F=ICAP</v>
      </c>
      <c r="L23" s="110"/>
      <c r="M23" s="110"/>
      <c r="N23" s="110"/>
      <c r="O23" s="110"/>
      <c r="P23" s="110"/>
      <c r="Q23" s="110"/>
      <c r="R23" s="66"/>
      <c r="S23" s="66"/>
      <c r="T23" s="2"/>
      <c r="U23" s="2"/>
      <c r="V23" s="2"/>
      <c r="W23" s="2"/>
      <c r="X23" s="2"/>
      <c r="Y23" s="2"/>
      <c r="Z23" s="2"/>
    </row>
    <row r="24" spans="1:26" x14ac:dyDescent="0.2">
      <c r="A24" s="110"/>
      <c r="B24" s="35">
        <v>12</v>
      </c>
      <c r="C24" s="100" t="s">
        <v>113</v>
      </c>
      <c r="D24" s="36" t="str">
        <f t="shared" si="3"/>
        <v>15M</v>
      </c>
      <c r="E24" s="36" t="s">
        <v>90</v>
      </c>
      <c r="F24" s="78">
        <f>_xll.qlInterestRateIndexFixingDate(IborIndex,G24)</f>
        <v>42388</v>
      </c>
      <c r="G24" s="78">
        <f>_xll.qlCalendarAdvance(Calendar,SettlementDate,B24&amp;"M","mf",TRUE)</f>
        <v>42390</v>
      </c>
      <c r="H24" s="78">
        <f>_xll.qlInterestRateIndexMaturity(IborIndex,G24,Trigger)</f>
        <v>42481</v>
      </c>
      <c r="I24" s="77">
        <f>_xll.qlIndexFixing(IborIndex,F24,TRUE,InterestRatesTrigger)</f>
        <v>8.0000000052438613E-4</v>
      </c>
      <c r="J24" s="63" t="str">
        <f>Contribution!K24</f>
        <v>JPY3M12X15F=</v>
      </c>
      <c r="K24" s="63" t="str">
        <f>Currency&amp;B24&amp;C24&amp;SUBSTITUTE(D24,"M","F")&amp;"=ICAP"</f>
        <v>JPY12X15F=ICAP</v>
      </c>
      <c r="L24" s="110"/>
      <c r="M24" s="8" t="s">
        <v>56</v>
      </c>
      <c r="N24" s="110"/>
      <c r="O24" s="8" t="s">
        <v>51</v>
      </c>
      <c r="P24" s="8" t="s">
        <v>112</v>
      </c>
      <c r="Q24" s="8" t="s">
        <v>52</v>
      </c>
      <c r="R24" s="66"/>
      <c r="S24" s="66"/>
      <c r="T24" s="2"/>
      <c r="U24" s="2"/>
      <c r="V24" s="2"/>
      <c r="W24" s="2"/>
      <c r="X24" s="2"/>
      <c r="Y24" s="2"/>
      <c r="Z24" s="2"/>
    </row>
    <row r="25" spans="1:26" x14ac:dyDescent="0.2">
      <c r="A25" s="110"/>
      <c r="B25" s="89"/>
      <c r="C25" s="91"/>
      <c r="D25" s="33" t="s">
        <v>98</v>
      </c>
      <c r="E25" s="33" t="s">
        <v>94</v>
      </c>
      <c r="F25" s="75">
        <f t="shared" ref="F25" si="4">EvaluationDate</f>
        <v>42023</v>
      </c>
      <c r="G25" s="75">
        <f>_xll.qlInterestRateIndexValueDate(M25,F25,Trigger)</f>
        <v>42025</v>
      </c>
      <c r="H25" s="75">
        <f>_xll.qlInterestRateIndexMaturity(M25,G25,Trigger)</f>
        <v>42572</v>
      </c>
      <c r="I25" s="76">
        <f>_xll.qlIndexFixing(M25,F25,TRUE,InterestRatesTrigger)</f>
        <v>8.8320749045358443E-4</v>
      </c>
      <c r="J25" s="64" t="str">
        <f>Contribution!K25</f>
        <v>JPY3M18M=</v>
      </c>
      <c r="K25" s="64"/>
      <c r="L25" s="110"/>
      <c r="M25" s="37" t="str">
        <f>_xll.qlSwapIndex(,"Libor",D25,SettlementDays,Currency,Calendar,FixedLegTenor,FixedLegBDC,FixedLegDayCounter,IborIndex,"JPYON",,Trigger)</f>
        <v>obj_004bd#0000</v>
      </c>
      <c r="N25" s="110"/>
      <c r="O25" s="37" t="s">
        <v>18</v>
      </c>
      <c r="P25" s="37" t="s">
        <v>87</v>
      </c>
      <c r="Q25" s="37" t="s">
        <v>53</v>
      </c>
      <c r="R25" s="66"/>
      <c r="S25" s="66"/>
      <c r="T25" s="2"/>
      <c r="U25" s="2"/>
      <c r="V25" s="2"/>
      <c r="W25" s="2"/>
      <c r="X25" s="2"/>
      <c r="Y25" s="2"/>
      <c r="Z25" s="2"/>
    </row>
    <row r="26" spans="1:26" x14ac:dyDescent="0.2">
      <c r="A26" s="110"/>
      <c r="B26" s="90"/>
      <c r="C26" s="92"/>
      <c r="D26" s="36" t="s">
        <v>36</v>
      </c>
      <c r="E26" s="36" t="s">
        <v>94</v>
      </c>
      <c r="F26" s="78">
        <f t="shared" ref="F26:F39" si="5">EvaluationDate</f>
        <v>42023</v>
      </c>
      <c r="G26" s="78">
        <f>_xll.qlInterestRateIndexValueDate(M26,F26,Trigger)</f>
        <v>42025</v>
      </c>
      <c r="H26" s="78">
        <f>_xll.qlInterestRateIndexMaturity(M26,G26,Trigger)</f>
        <v>42758</v>
      </c>
      <c r="I26" s="77">
        <f>_xll.qlIndexFixing(M26,F26,TRUE,InterestRatesTrigger)</f>
        <v>7.7047221946833599E-4</v>
      </c>
      <c r="J26" s="63" t="str">
        <f>Contribution!K26</f>
        <v>JPY3M2Y=</v>
      </c>
      <c r="K26" s="63"/>
      <c r="L26" s="110"/>
      <c r="M26" s="37" t="str">
        <f>_xll.qlSwapIndex(,"Libor",D26,SettlementDays,Currency,Calendar,FixedLegTenor,FixedLegBDC,FixedLegDayCounter,IborIndex,"JPYON",,Trigger)</f>
        <v>obj_004ba#0000</v>
      </c>
      <c r="N26" s="110"/>
      <c r="O26" s="111"/>
      <c r="P26" s="111"/>
      <c r="Q26" s="111"/>
      <c r="R26" s="66"/>
      <c r="S26" s="66"/>
      <c r="T26" s="2"/>
      <c r="U26" s="2"/>
      <c r="V26" s="2"/>
      <c r="W26" s="2"/>
      <c r="X26" s="2"/>
      <c r="Y26" s="2"/>
      <c r="Z26" s="2"/>
    </row>
    <row r="27" spans="1:26" x14ac:dyDescent="0.2">
      <c r="A27" s="110"/>
      <c r="B27" s="90"/>
      <c r="C27" s="86"/>
      <c r="D27" s="36" t="s">
        <v>37</v>
      </c>
      <c r="E27" s="36" t="s">
        <v>94</v>
      </c>
      <c r="F27" s="78">
        <f t="shared" si="5"/>
        <v>42023</v>
      </c>
      <c r="G27" s="78">
        <f>_xll.qlInterestRateIndexValueDate(M27,F27,Trigger)</f>
        <v>42025</v>
      </c>
      <c r="H27" s="78">
        <f>_xll.qlInterestRateIndexMaturity(M27,G27,Trigger)</f>
        <v>43122</v>
      </c>
      <c r="I27" s="77">
        <f>_xll.qlIndexFixing(M27,F27,TRUE,InterestRatesTrigger)</f>
        <v>7.9546719154074161E-4</v>
      </c>
      <c r="J27" s="63" t="str">
        <f>Contribution!K27</f>
        <v>JPY3M3Y=</v>
      </c>
      <c r="K27" s="63"/>
      <c r="L27" s="110"/>
      <c r="M27" s="37" t="str">
        <f>_xll.qlSwapIndex(,"Libor",D27,SettlementDays,Currency,Calendar,FixedLegTenor,FixedLegBDC,FixedLegDayCounter,IborIndex,"JPYON",,Trigger)</f>
        <v>obj_004c2#0000</v>
      </c>
      <c r="N27" s="110"/>
      <c r="O27" s="110"/>
      <c r="P27" s="110"/>
      <c r="Q27" s="110"/>
      <c r="R27" s="66"/>
      <c r="S27" s="66"/>
      <c r="T27" s="2"/>
      <c r="U27" s="2"/>
      <c r="V27" s="2"/>
      <c r="W27" s="2"/>
      <c r="X27" s="2"/>
      <c r="Y27" s="2"/>
      <c r="Z27" s="2"/>
    </row>
    <row r="28" spans="1:26" x14ac:dyDescent="0.2">
      <c r="A28" s="110"/>
      <c r="B28" s="90"/>
      <c r="C28" s="86"/>
      <c r="D28" s="36" t="s">
        <v>38</v>
      </c>
      <c r="E28" s="36" t="s">
        <v>94</v>
      </c>
      <c r="F28" s="78">
        <f t="shared" si="5"/>
        <v>42023</v>
      </c>
      <c r="G28" s="78">
        <f>_xll.qlInterestRateIndexValueDate(M28,F28,Trigger)</f>
        <v>42025</v>
      </c>
      <c r="H28" s="78">
        <f>_xll.qlInterestRateIndexMaturity(M28,G28,Trigger)</f>
        <v>43486</v>
      </c>
      <c r="I28" s="77">
        <f>_xll.qlIndexFixing(M28,F28,TRUE,InterestRatesTrigger)</f>
        <v>8.9477161995146434E-4</v>
      </c>
      <c r="J28" s="63" t="str">
        <f>Contribution!K28</f>
        <v>JPY3M4Y=</v>
      </c>
      <c r="K28" s="63"/>
      <c r="L28" s="110"/>
      <c r="M28" s="37" t="str">
        <f>_xll.qlSwapIndex(,"Libor",D28,SettlementDays,Currency,Calendar,FixedLegTenor,FixedLegBDC,FixedLegDayCounter,IborIndex,"JPYON",,Trigger)</f>
        <v>obj_004cb#0000</v>
      </c>
      <c r="N28" s="110"/>
      <c r="O28" s="110"/>
      <c r="P28" s="110"/>
      <c r="Q28" s="110"/>
      <c r="R28" s="66"/>
      <c r="S28" s="66"/>
      <c r="T28" s="2"/>
      <c r="U28" s="2"/>
      <c r="V28" s="2"/>
      <c r="W28" s="2"/>
      <c r="X28" s="2"/>
      <c r="Y28" s="2"/>
      <c r="Z28" s="2"/>
    </row>
    <row r="29" spans="1:26" x14ac:dyDescent="0.2">
      <c r="A29" s="110"/>
      <c r="B29" s="90"/>
      <c r="C29" s="86"/>
      <c r="D29" s="36" t="s">
        <v>39</v>
      </c>
      <c r="E29" s="36" t="s">
        <v>94</v>
      </c>
      <c r="F29" s="78">
        <f t="shared" si="5"/>
        <v>42023</v>
      </c>
      <c r="G29" s="78">
        <f>_xll.qlInterestRateIndexValueDate(M29,F29,Trigger)</f>
        <v>42025</v>
      </c>
      <c r="H29" s="78">
        <f>_xll.qlInterestRateIndexMaturity(M29,G29,Trigger)</f>
        <v>43851</v>
      </c>
      <c r="I29" s="77">
        <f>_xll.qlIndexFixing(M29,F29,TRUE,InterestRatesTrigger)</f>
        <v>1.144411514862462E-3</v>
      </c>
      <c r="J29" s="63" t="str">
        <f>Contribution!K29</f>
        <v>JPY3M5Y=</v>
      </c>
      <c r="K29" s="63"/>
      <c r="L29" s="110"/>
      <c r="M29" s="37" t="str">
        <f>_xll.qlSwapIndex(,"Libor",D29,SettlementDays,Currency,Calendar,FixedLegTenor,FixedLegBDC,FixedLegDayCounter,IborIndex,"JPYON",,Trigger)</f>
        <v>obj_004b9#0000</v>
      </c>
      <c r="N29" s="110"/>
      <c r="O29" s="110"/>
      <c r="P29" s="110"/>
      <c r="Q29" s="110"/>
      <c r="R29" s="66"/>
      <c r="S29" s="66"/>
      <c r="T29" s="2"/>
      <c r="U29" s="2"/>
      <c r="V29" s="2"/>
      <c r="W29" s="2"/>
      <c r="X29" s="2"/>
      <c r="Y29" s="2"/>
      <c r="Z29" s="2"/>
    </row>
    <row r="30" spans="1:26" x14ac:dyDescent="0.2">
      <c r="A30" s="110"/>
      <c r="B30" s="90"/>
      <c r="C30" s="86"/>
      <c r="D30" s="36" t="s">
        <v>40</v>
      </c>
      <c r="E30" s="36" t="s">
        <v>94</v>
      </c>
      <c r="F30" s="78">
        <f t="shared" si="5"/>
        <v>42023</v>
      </c>
      <c r="G30" s="78">
        <f>_xll.qlInterestRateIndexValueDate(M30,F30,Trigger)</f>
        <v>42025</v>
      </c>
      <c r="H30" s="78">
        <f>_xll.qlInterestRateIndexMaturity(M30,G30,Trigger)</f>
        <v>44217</v>
      </c>
      <c r="I30" s="77">
        <f>_xll.qlIndexFixing(M30,F30,TRUE,InterestRatesTrigger)</f>
        <v>1.5190497355302222E-3</v>
      </c>
      <c r="J30" s="63" t="str">
        <f>Contribution!K30</f>
        <v>JPY3M6Y=</v>
      </c>
      <c r="K30" s="63"/>
      <c r="L30" s="110"/>
      <c r="M30" s="37" t="str">
        <f>_xll.qlSwapIndex(,"Libor",D30,SettlementDays,Currency,Calendar,FixedLegTenor,FixedLegBDC,FixedLegDayCounter,IborIndex,"JPYON",,Trigger)</f>
        <v>obj_004c5#0000</v>
      </c>
      <c r="N30" s="110"/>
      <c r="O30" s="110"/>
      <c r="P30" s="110"/>
      <c r="Q30" s="110"/>
      <c r="R30" s="66"/>
      <c r="S30" s="66"/>
      <c r="T30" s="2"/>
      <c r="U30" s="2"/>
      <c r="V30" s="2"/>
      <c r="W30" s="2"/>
      <c r="X30" s="2"/>
      <c r="Y30" s="2"/>
      <c r="Z30" s="2"/>
    </row>
    <row r="31" spans="1:26" x14ac:dyDescent="0.2">
      <c r="A31" s="110"/>
      <c r="B31" s="90"/>
      <c r="C31" s="86"/>
      <c r="D31" s="36" t="s">
        <v>41</v>
      </c>
      <c r="E31" s="36" t="s">
        <v>94</v>
      </c>
      <c r="F31" s="78">
        <f t="shared" si="5"/>
        <v>42023</v>
      </c>
      <c r="G31" s="78">
        <f>_xll.qlInterestRateIndexValueDate(M31,F31,Trigger)</f>
        <v>42025</v>
      </c>
      <c r="H31" s="78">
        <f>_xll.qlInterestRateIndexMaturity(M31,G31,Trigger)</f>
        <v>44582</v>
      </c>
      <c r="I31" s="77">
        <f>_xll.qlIndexFixing(M31,F31,TRUE,InterestRatesTrigger)</f>
        <v>1.943683259189196E-3</v>
      </c>
      <c r="J31" s="63" t="str">
        <f>Contribution!K31</f>
        <v>JPY3M7Y=</v>
      </c>
      <c r="K31" s="63"/>
      <c r="L31" s="110"/>
      <c r="M31" s="37" t="str">
        <f>_xll.qlSwapIndex(,"Libor",D31,SettlementDays,Currency,Calendar,FixedLegTenor,FixedLegBDC,FixedLegDayCounter,IborIndex,"JPYON",,Trigger)</f>
        <v>obj_004c3#0000</v>
      </c>
      <c r="N31" s="110"/>
      <c r="O31" s="110"/>
      <c r="P31" s="110"/>
      <c r="Q31" s="110"/>
      <c r="R31" s="66"/>
      <c r="S31" s="66"/>
      <c r="T31" s="2"/>
      <c r="U31" s="2"/>
      <c r="V31" s="2"/>
      <c r="W31" s="2"/>
      <c r="X31" s="2"/>
      <c r="Y31" s="2"/>
      <c r="Z31" s="2"/>
    </row>
    <row r="32" spans="1:26" x14ac:dyDescent="0.2">
      <c r="A32" s="110"/>
      <c r="B32" s="90"/>
      <c r="C32" s="86"/>
      <c r="D32" s="36" t="s">
        <v>42</v>
      </c>
      <c r="E32" s="36" t="s">
        <v>94</v>
      </c>
      <c r="F32" s="78">
        <f t="shared" si="5"/>
        <v>42023</v>
      </c>
      <c r="G32" s="78">
        <f>_xll.qlInterestRateIndexValueDate(M32,F32,Trigger)</f>
        <v>42025</v>
      </c>
      <c r="H32" s="78">
        <f>_xll.qlInterestRateIndexMaturity(M32,G32,Trigger)</f>
        <v>44949</v>
      </c>
      <c r="I32" s="77">
        <f>_xll.qlIndexFixing(M32,F32,TRUE,InterestRatesTrigger)</f>
        <v>2.3929603448656798E-3</v>
      </c>
      <c r="J32" s="63" t="str">
        <f>Contribution!K32</f>
        <v>JPY3M8Y=</v>
      </c>
      <c r="K32" s="63"/>
      <c r="L32" s="110"/>
      <c r="M32" s="37" t="str">
        <f>_xll.qlSwapIndex(,"Libor",D32,SettlementDays,Currency,Calendar,FixedLegTenor,FixedLegBDC,FixedLegDayCounter,IborIndex,"JPYON",,Trigger)</f>
        <v>obj_004c4#0000</v>
      </c>
      <c r="N32" s="110"/>
      <c r="O32" s="110"/>
      <c r="P32" s="110"/>
      <c r="Q32" s="110"/>
      <c r="R32" s="66"/>
      <c r="S32" s="66"/>
      <c r="T32" s="2"/>
      <c r="U32" s="2"/>
      <c r="V32" s="2"/>
      <c r="W32" s="2"/>
      <c r="X32" s="2"/>
      <c r="Y32" s="2"/>
      <c r="Z32" s="2"/>
    </row>
    <row r="33" spans="1:26" x14ac:dyDescent="0.2">
      <c r="A33" s="110"/>
      <c r="B33" s="90"/>
      <c r="C33" s="86"/>
      <c r="D33" s="36" t="s">
        <v>43</v>
      </c>
      <c r="E33" s="36" t="s">
        <v>94</v>
      </c>
      <c r="F33" s="78">
        <f t="shared" si="5"/>
        <v>42023</v>
      </c>
      <c r="G33" s="78">
        <f>_xll.qlInterestRateIndexValueDate(M33,F33,Trigger)</f>
        <v>42025</v>
      </c>
      <c r="H33" s="78">
        <f>_xll.qlInterestRateIndexMaturity(M33,G33,Trigger)</f>
        <v>45313</v>
      </c>
      <c r="I33" s="77">
        <f>_xll.qlIndexFixing(M33,F33,TRUE,InterestRatesTrigger)</f>
        <v>2.8418826067681262E-3</v>
      </c>
      <c r="J33" s="63" t="str">
        <f>Contribution!K33</f>
        <v>JPY3M9Y=</v>
      </c>
      <c r="K33" s="63"/>
      <c r="L33" s="110"/>
      <c r="M33" s="37" t="str">
        <f>_xll.qlSwapIndex(,"Libor",D33,SettlementDays,Currency,Calendar,FixedLegTenor,FixedLegBDC,FixedLegDayCounter,IborIndex,"JPYON",,Trigger)</f>
        <v>obj_004d1#0000</v>
      </c>
      <c r="N33" s="110"/>
      <c r="O33" s="110"/>
      <c r="P33" s="110"/>
      <c r="Q33" s="110"/>
      <c r="R33" s="66"/>
      <c r="S33" s="66"/>
      <c r="T33" s="2"/>
      <c r="U33" s="2"/>
      <c r="V33" s="2"/>
      <c r="W33" s="2"/>
      <c r="X33" s="2"/>
      <c r="Y33" s="2"/>
      <c r="Z33" s="2"/>
    </row>
    <row r="34" spans="1:26" x14ac:dyDescent="0.2">
      <c r="A34" s="110"/>
      <c r="B34" s="90"/>
      <c r="C34" s="86"/>
      <c r="D34" s="36" t="s">
        <v>44</v>
      </c>
      <c r="E34" s="36" t="s">
        <v>94</v>
      </c>
      <c r="F34" s="78">
        <f t="shared" si="5"/>
        <v>42023</v>
      </c>
      <c r="G34" s="78">
        <f>_xll.qlInterestRateIndexValueDate(M34,F34,Trigger)</f>
        <v>42025</v>
      </c>
      <c r="H34" s="78">
        <f>_xll.qlInterestRateIndexMaturity(M34,G34,Trigger)</f>
        <v>45678</v>
      </c>
      <c r="I34" s="77">
        <f>_xll.qlIndexFixing(M34,F34,TRUE,InterestRatesTrigger)</f>
        <v>3.2907960870195716E-3</v>
      </c>
      <c r="J34" s="63" t="str">
        <f>Contribution!K34</f>
        <v>JPY3M10Y=</v>
      </c>
      <c r="K34" s="63"/>
      <c r="L34" s="110"/>
      <c r="M34" s="37" t="str">
        <f>_xll.qlSwapIndex(,"Libor",D34,SettlementDays,Currency,Calendar,FixedLegTenor,FixedLegBDC,FixedLegDayCounter,IborIndex,"JPYON",,Trigger)</f>
        <v>obj_004b7#0000</v>
      </c>
      <c r="N34" s="110"/>
      <c r="O34" s="110"/>
      <c r="P34" s="110"/>
      <c r="Q34" s="110"/>
      <c r="R34" s="66"/>
      <c r="S34" s="66"/>
      <c r="T34" s="2"/>
      <c r="U34" s="2"/>
      <c r="V34" s="2"/>
      <c r="W34" s="2"/>
      <c r="X34" s="2"/>
      <c r="Y34" s="2"/>
      <c r="Z34" s="2"/>
    </row>
    <row r="35" spans="1:26" x14ac:dyDescent="0.2">
      <c r="A35" s="110"/>
      <c r="B35" s="90"/>
      <c r="C35" s="86"/>
      <c r="D35" s="36" t="s">
        <v>45</v>
      </c>
      <c r="E35" s="36" t="s">
        <v>94</v>
      </c>
      <c r="F35" s="78">
        <f t="shared" si="5"/>
        <v>42023</v>
      </c>
      <c r="G35" s="78">
        <f>_xll.qlInterestRateIndexValueDate(M35,F35,Trigger)</f>
        <v>42025</v>
      </c>
      <c r="H35" s="78">
        <f>_xll.qlInterestRateIndexMaturity(M35,G35,Trigger)</f>
        <v>46408</v>
      </c>
      <c r="I35" s="77">
        <f>_xll.qlIndexFixing(M35,F35,TRUE,InterestRatesTrigger)</f>
        <v>4.3418598704126066E-3</v>
      </c>
      <c r="J35" s="63" t="str">
        <f>Contribution!K35</f>
        <v>JPY3M12Y=</v>
      </c>
      <c r="K35" s="63"/>
      <c r="L35" s="110"/>
      <c r="M35" s="37" t="str">
        <f>_xll.qlSwapIndex(,"Libor",D35,SettlementDays,Currency,Calendar,FixedLegTenor,FixedLegBDC,FixedLegDayCounter,IborIndex,"JPYON",,Trigger)</f>
        <v>obj_004c1#0000</v>
      </c>
      <c r="N35" s="110"/>
      <c r="O35" s="110"/>
      <c r="P35" s="110"/>
      <c r="Q35" s="110"/>
      <c r="R35" s="66"/>
      <c r="S35" s="66"/>
      <c r="T35" s="2"/>
      <c r="U35" s="2"/>
      <c r="V35" s="2"/>
      <c r="W35" s="2"/>
      <c r="X35" s="2"/>
      <c r="Y35" s="2"/>
      <c r="Z35" s="2"/>
    </row>
    <row r="36" spans="1:26" x14ac:dyDescent="0.2">
      <c r="A36" s="110"/>
      <c r="B36" s="90"/>
      <c r="C36" s="86"/>
      <c r="D36" s="36" t="s">
        <v>46</v>
      </c>
      <c r="E36" s="36" t="s">
        <v>94</v>
      </c>
      <c r="F36" s="78">
        <f t="shared" si="5"/>
        <v>42023</v>
      </c>
      <c r="G36" s="78">
        <f>_xll.qlInterestRateIndexValueDate(M36,F36,Trigger)</f>
        <v>42025</v>
      </c>
      <c r="H36" s="78">
        <f>_xll.qlInterestRateIndexMaturity(M36,G36,Trigger)</f>
        <v>47504</v>
      </c>
      <c r="I36" s="77">
        <f>_xll.qlIndexFixing(M36,F36,TRUE,InterestRatesTrigger)</f>
        <v>6.0626695128014971E-3</v>
      </c>
      <c r="J36" s="63" t="str">
        <f>Contribution!K36</f>
        <v>JPY3M15Y=</v>
      </c>
      <c r="K36" s="63"/>
      <c r="L36" s="110"/>
      <c r="M36" s="37" t="str">
        <f>_xll.qlSwapIndex(,"Libor",D36,SettlementDays,Currency,Calendar,FixedLegTenor,FixedLegBDC,FixedLegDayCounter,IborIndex,"JPYON",,Trigger)</f>
        <v>obj_004b8#0000</v>
      </c>
      <c r="N36" s="110"/>
      <c r="O36" s="110"/>
      <c r="P36" s="110"/>
      <c r="Q36" s="110"/>
      <c r="R36" s="66"/>
      <c r="S36" s="66"/>
      <c r="T36" s="2"/>
      <c r="U36" s="2"/>
      <c r="V36" s="2"/>
      <c r="W36" s="2"/>
      <c r="X36" s="2"/>
      <c r="Y36" s="2"/>
      <c r="Z36" s="2"/>
    </row>
    <row r="37" spans="1:26" x14ac:dyDescent="0.2">
      <c r="A37" s="110"/>
      <c r="B37" s="90"/>
      <c r="C37" s="86"/>
      <c r="D37" s="36" t="s">
        <v>47</v>
      </c>
      <c r="E37" s="36" t="s">
        <v>94</v>
      </c>
      <c r="F37" s="78">
        <f t="shared" si="5"/>
        <v>42023</v>
      </c>
      <c r="G37" s="78">
        <f>_xll.qlInterestRateIndexValueDate(M37,F37,Trigger)</f>
        <v>42025</v>
      </c>
      <c r="H37" s="78">
        <f>_xll.qlInterestRateIndexMaturity(M37,G37,Trigger)</f>
        <v>49331</v>
      </c>
      <c r="I37" s="77">
        <f>_xll.qlIndexFixing(M37,F37,TRUE,InterestRatesTrigger)</f>
        <v>8.4870438973055698E-3</v>
      </c>
      <c r="J37" s="63" t="str">
        <f>Contribution!K37</f>
        <v>JPY3M20Y=</v>
      </c>
      <c r="K37" s="63"/>
      <c r="L37" s="110"/>
      <c r="M37" s="37" t="str">
        <f>_xll.qlSwapIndex(,"Libor",D37,SettlementDays,Currency,Calendar,FixedLegTenor,FixedLegBDC,FixedLegDayCounter,IborIndex,"JPYON",,Trigger)</f>
        <v>obj_004cd#0000</v>
      </c>
      <c r="N37" s="110"/>
      <c r="O37" s="110"/>
      <c r="P37" s="110"/>
      <c r="Q37" s="110"/>
      <c r="R37" s="66"/>
      <c r="S37" s="66"/>
      <c r="T37" s="2"/>
      <c r="U37" s="2"/>
      <c r="V37" s="2"/>
      <c r="W37" s="2"/>
      <c r="X37" s="2"/>
      <c r="Y37" s="2"/>
      <c r="Z37" s="2"/>
    </row>
    <row r="38" spans="1:26" x14ac:dyDescent="0.2">
      <c r="A38" s="110"/>
      <c r="B38" s="90"/>
      <c r="C38" s="86"/>
      <c r="D38" s="36" t="s">
        <v>48</v>
      </c>
      <c r="E38" s="36" t="s">
        <v>94</v>
      </c>
      <c r="F38" s="78">
        <f t="shared" si="5"/>
        <v>42023</v>
      </c>
      <c r="G38" s="78">
        <f>_xll.qlInterestRateIndexValueDate(M38,F38,Trigger)</f>
        <v>42025</v>
      </c>
      <c r="H38" s="78">
        <f>_xll.qlInterestRateIndexMaturity(M38,G38,Trigger)</f>
        <v>51158</v>
      </c>
      <c r="I38" s="77">
        <f>_xll.qlIndexFixing(M38,F38,TRUE,InterestRatesTrigger)</f>
        <v>9.7843234738785156E-3</v>
      </c>
      <c r="J38" s="63" t="str">
        <f>Contribution!K38</f>
        <v>JPY3M25Y=</v>
      </c>
      <c r="K38" s="63"/>
      <c r="L38" s="110"/>
      <c r="M38" s="37" t="str">
        <f>_xll.qlSwapIndex(,"Libor",D38,SettlementDays,Currency,Calendar,FixedLegTenor,FixedLegBDC,FixedLegDayCounter,IborIndex,"JPYON",,Trigger)</f>
        <v>obj_004ce#0000</v>
      </c>
      <c r="N38" s="110"/>
      <c r="O38" s="110"/>
      <c r="P38" s="110"/>
      <c r="Q38" s="110"/>
      <c r="R38" s="66"/>
      <c r="S38" s="66"/>
      <c r="T38" s="2"/>
      <c r="U38" s="2"/>
      <c r="V38" s="2"/>
      <c r="W38" s="2"/>
      <c r="X38" s="2"/>
      <c r="Y38" s="2"/>
      <c r="Z38" s="2"/>
    </row>
    <row r="39" spans="1:26" x14ac:dyDescent="0.2">
      <c r="A39" s="110"/>
      <c r="B39" s="93"/>
      <c r="C39" s="94"/>
      <c r="D39" s="38" t="s">
        <v>49</v>
      </c>
      <c r="E39" s="38" t="s">
        <v>94</v>
      </c>
      <c r="F39" s="79">
        <f t="shared" si="5"/>
        <v>42023</v>
      </c>
      <c r="G39" s="79">
        <f>_xll.qlInterestRateIndexValueDate(M39,F39,Trigger)</f>
        <v>42025</v>
      </c>
      <c r="H39" s="79">
        <f>_xll.qlInterestRateIndexMaturity(M39,G39,Trigger)</f>
        <v>52985</v>
      </c>
      <c r="I39" s="80">
        <f>_xll.qlIndexFixing(M39,F39,TRUE,InterestRatesTrigger)</f>
        <v>1.0486829673407697E-2</v>
      </c>
      <c r="J39" s="65" t="str">
        <f>Contribution!K39</f>
        <v>JPY3M30Y=</v>
      </c>
      <c r="K39" s="65"/>
      <c r="L39" s="110"/>
      <c r="M39" s="39" t="str">
        <f>_xll.qlSwapIndex(,"Libor",D39,SettlementDays,Currency,Calendar,FixedLegTenor,FixedLegBDC,FixedLegDayCounter,IborIndex,"JPYON",,Trigger)</f>
        <v>obj_004c6#0000</v>
      </c>
      <c r="N39" s="110"/>
      <c r="O39" s="110"/>
      <c r="P39" s="110"/>
      <c r="Q39" s="110"/>
      <c r="R39" s="66"/>
      <c r="S39" s="66"/>
      <c r="T39" s="2"/>
      <c r="U39" s="2"/>
      <c r="V39" s="2"/>
      <c r="W39" s="2"/>
      <c r="X39" s="2"/>
      <c r="Y39" s="2"/>
      <c r="Z39" s="2"/>
    </row>
    <row r="40" spans="1:26" x14ac:dyDescent="0.2">
      <c r="A40" s="110"/>
      <c r="B40" s="9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110"/>
      <c r="B41" s="9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110"/>
      <c r="B42" s="9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110"/>
      <c r="B43" s="9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6"/>
      <c r="B44" s="9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6"/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6"/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6"/>
      <c r="B47" s="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6"/>
      <c r="B48" s="9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6"/>
      <c r="B49" s="9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6"/>
      <c r="B50" s="9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6"/>
      <c r="B51" s="9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6"/>
      <c r="B52" s="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6"/>
      <c r="B53" s="9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6"/>
      <c r="B54" s="9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6"/>
      <c r="B55" s="9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6"/>
      <c r="B56" s="9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6"/>
      <c r="B57" s="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6"/>
      <c r="B58" s="9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6"/>
      <c r="B59" s="9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6"/>
      <c r="B60" s="9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6"/>
      <c r="B61" s="9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6"/>
      <c r="B62" s="9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6"/>
      <c r="B63" s="9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6"/>
      <c r="B64" s="9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6"/>
      <c r="B65" s="9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6"/>
      <c r="B66" s="9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6"/>
      <c r="B67" s="9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6"/>
      <c r="B68" s="9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6"/>
      <c r="B69" s="9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6"/>
      <c r="B70" s="9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6"/>
      <c r="B71" s="9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6"/>
      <c r="B72" s="9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6"/>
      <c r="B73" s="9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6"/>
      <c r="B74" s="9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6"/>
      <c r="B75" s="9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6"/>
      <c r="B76" s="9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6"/>
      <c r="B77" s="9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6"/>
      <c r="B78" s="9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6"/>
      <c r="B79" s="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6"/>
      <c r="B80" s="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6"/>
      <c r="B81" s="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6"/>
      <c r="B82" s="9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6"/>
      <c r="B83" s="9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6"/>
      <c r="B84" s="9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6"/>
      <c r="B85" s="9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6"/>
      <c r="B86" s="9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6"/>
      <c r="B87" s="9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6"/>
      <c r="B88" s="9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6"/>
      <c r="B89" s="9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6"/>
      <c r="B90" s="9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6"/>
      <c r="B91" s="9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6"/>
      <c r="B92" s="9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6"/>
      <c r="B93" s="9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6"/>
      <c r="B94" s="9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6"/>
      <c r="B95" s="9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6"/>
      <c r="B96" s="9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6"/>
      <c r="B97" s="9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6"/>
      <c r="B98" s="9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6"/>
      <c r="B99" s="9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6"/>
      <c r="B100" s="9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2"/>
      <c r="S100" s="2"/>
      <c r="T100" s="2"/>
      <c r="U100" s="2"/>
      <c r="V100" s="2"/>
      <c r="W100" s="2"/>
      <c r="X100" s="2"/>
      <c r="Y100" s="2"/>
      <c r="Z100" s="2"/>
    </row>
    <row r="101" spans="1:26" s="61" customFormat="1" x14ac:dyDescent="0.2">
      <c r="A101" s="6"/>
      <c r="B101" s="9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2"/>
      <c r="S101" s="2"/>
      <c r="T101" s="2"/>
      <c r="U101" s="2"/>
      <c r="V101" s="2"/>
      <c r="W101" s="2"/>
      <c r="X101" s="2"/>
      <c r="Y101" s="2"/>
      <c r="Z101" s="2"/>
    </row>
  </sheetData>
  <dataValidations count="2">
    <dataValidation type="list" allowBlank="1" showInputMessage="1" showErrorMessage="1" sqref="Q25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5">
      <formula1>"Following,Modified Following,Preceding,Modified Preceding,Unadjusted,Half-Month Modified Following"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2.7109375" style="1" customWidth="1"/>
    <col min="2" max="2" width="2.7109375" style="12" customWidth="1"/>
    <col min="3" max="3" width="2.7109375" style="5" customWidth="1"/>
    <col min="4" max="4" width="4" style="5" bestFit="1" customWidth="1"/>
    <col min="5" max="5" width="15.140625" style="7" bestFit="1" customWidth="1"/>
    <col min="6" max="8" width="17.28515625" style="7" bestFit="1" customWidth="1"/>
    <col min="9" max="9" width="8" style="7" bestFit="1" customWidth="1"/>
    <col min="10" max="10" width="13.140625" style="1" customWidth="1"/>
    <col min="11" max="11" width="16.140625" style="7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61" customWidth="1"/>
    <col min="28" max="30" width="27.28515625" style="13" customWidth="1"/>
    <col min="31" max="83" width="27.28515625" style="1" customWidth="1"/>
    <col min="84" max="16384" width="2.85546875" style="1"/>
  </cols>
  <sheetData>
    <row r="1" spans="1:26" x14ac:dyDescent="0.2">
      <c r="A1" s="2"/>
      <c r="B1" s="11"/>
      <c r="C1" s="3"/>
      <c r="D1" s="3"/>
      <c r="E1" s="6"/>
      <c r="F1" s="6"/>
      <c r="G1" s="6"/>
      <c r="H1" s="6"/>
      <c r="I1" s="6"/>
      <c r="J1" s="2"/>
      <c r="K1" s="6"/>
      <c r="L1" s="6"/>
      <c r="M1" s="6"/>
      <c r="N1" s="6"/>
      <c r="O1" s="6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4"/>
      <c r="B2" s="118"/>
      <c r="C2" s="4"/>
      <c r="D2" s="4"/>
      <c r="E2" s="26" t="s">
        <v>110</v>
      </c>
      <c r="F2" s="40" t="s">
        <v>18</v>
      </c>
      <c r="G2" s="110"/>
      <c r="H2" s="110"/>
      <c r="I2" s="110"/>
      <c r="J2" s="66"/>
      <c r="K2" s="110"/>
      <c r="L2" s="110"/>
      <c r="M2" s="110"/>
      <c r="N2" s="110"/>
      <c r="O2" s="110"/>
      <c r="P2" s="110"/>
      <c r="Q2" s="110"/>
      <c r="R2" s="110"/>
      <c r="S2" s="66"/>
      <c r="T2" s="2"/>
      <c r="U2" s="2"/>
      <c r="V2" s="2"/>
      <c r="W2" s="2"/>
      <c r="X2" s="2"/>
      <c r="Y2" s="2"/>
      <c r="Z2" s="2"/>
    </row>
    <row r="3" spans="1:26" x14ac:dyDescent="0.2">
      <c r="A3" s="4"/>
      <c r="B3" s="118"/>
      <c r="C3" s="4"/>
      <c r="D3" s="3"/>
      <c r="E3" s="26" t="s">
        <v>111</v>
      </c>
      <c r="F3" s="22" t="str">
        <f>Currency&amp;CurveTenor</f>
        <v>JPY6M</v>
      </c>
      <c r="G3" s="110"/>
      <c r="H3" s="110"/>
      <c r="I3" s="110"/>
      <c r="J3" s="66"/>
      <c r="K3" s="6"/>
      <c r="L3" s="6"/>
      <c r="M3" s="110"/>
      <c r="N3" s="6"/>
      <c r="O3" s="110"/>
      <c r="P3" s="110"/>
      <c r="Q3" s="110"/>
      <c r="R3" s="110"/>
      <c r="S3" s="66"/>
      <c r="T3" s="2"/>
      <c r="U3" s="2"/>
      <c r="V3" s="2"/>
      <c r="W3" s="2"/>
      <c r="X3" s="2"/>
      <c r="Y3" s="2"/>
      <c r="Z3" s="2"/>
    </row>
    <row r="4" spans="1:26" x14ac:dyDescent="0.2">
      <c r="A4" s="4"/>
      <c r="B4" s="118"/>
      <c r="C4" s="4"/>
      <c r="D4" s="4"/>
      <c r="E4" s="110"/>
      <c r="F4" s="110"/>
      <c r="G4" s="110"/>
      <c r="H4" s="110"/>
      <c r="I4" s="110"/>
      <c r="J4" s="66"/>
      <c r="K4" s="110"/>
      <c r="L4" s="110"/>
      <c r="M4" s="110"/>
      <c r="N4" s="110"/>
      <c r="O4" s="110"/>
      <c r="P4" s="110"/>
      <c r="Q4" s="110"/>
      <c r="R4" s="110"/>
      <c r="S4" s="66"/>
      <c r="T4" s="2"/>
      <c r="U4" s="2"/>
      <c r="V4" s="2"/>
      <c r="W4" s="2"/>
      <c r="X4" s="2"/>
      <c r="Y4" s="2"/>
      <c r="Z4" s="2"/>
    </row>
    <row r="5" spans="1:26" x14ac:dyDescent="0.2">
      <c r="A5" s="4"/>
      <c r="B5" s="51"/>
      <c r="C5" s="52"/>
      <c r="D5" s="53"/>
      <c r="E5" s="30" t="s">
        <v>57</v>
      </c>
      <c r="F5" s="30" t="s">
        <v>91</v>
      </c>
      <c r="G5" s="30" t="s">
        <v>106</v>
      </c>
      <c r="H5" s="30" t="s">
        <v>55</v>
      </c>
      <c r="I5" s="31" t="s">
        <v>54</v>
      </c>
      <c r="J5" s="30" t="s">
        <v>108</v>
      </c>
      <c r="K5" s="30" t="s">
        <v>109</v>
      </c>
      <c r="L5" s="66"/>
      <c r="M5" s="26" t="s">
        <v>92</v>
      </c>
      <c r="N5" s="4"/>
      <c r="O5" s="110"/>
      <c r="P5" s="110"/>
      <c r="Q5" s="110"/>
      <c r="R5" s="66"/>
      <c r="S5" s="66"/>
      <c r="T5" s="2"/>
      <c r="U5" s="2"/>
      <c r="V5" s="2"/>
      <c r="W5" s="2"/>
      <c r="X5" s="2"/>
      <c r="Y5" s="2"/>
      <c r="Z5" s="2"/>
    </row>
    <row r="6" spans="1:26" x14ac:dyDescent="0.2">
      <c r="A6" s="4"/>
      <c r="B6" s="71">
        <f t="shared" ref="B6:B17" si="0">H6-EvaluationDate</f>
        <v>1</v>
      </c>
      <c r="C6" s="42"/>
      <c r="D6" s="23" t="s">
        <v>19</v>
      </c>
      <c r="E6" s="33" t="s">
        <v>93</v>
      </c>
      <c r="F6" s="75">
        <f t="shared" ref="F6:F17" si="1">EvaluationDate</f>
        <v>42023</v>
      </c>
      <c r="G6" s="75">
        <f>EvaluationDate</f>
        <v>42023</v>
      </c>
      <c r="H6" s="75">
        <f>_xll.qlCalendarAdvance(Calendar,EvaluationDate,"1D","f",TRUE,Trigger)</f>
        <v>42024</v>
      </c>
      <c r="I6" s="85">
        <f>_xll.qlInterpolationInterpolate($M$6,B6,TRUE)</f>
        <v>1.8940879399272626E-3</v>
      </c>
      <c r="J6" s="101" t="str">
        <f>Contribution!O6</f>
        <v>JPY6MOND=</v>
      </c>
      <c r="K6" s="101"/>
      <c r="L6" s="66"/>
      <c r="M6" s="22" t="str">
        <f>_xll.qlInterpolation(,InterpolationType,B8:B17,I8:I17,,Trigger)</f>
        <v>obj_004d2#0000</v>
      </c>
      <c r="N6" s="4"/>
      <c r="O6" s="110"/>
      <c r="P6" s="110"/>
      <c r="Q6" s="110"/>
      <c r="R6" s="66"/>
      <c r="S6" s="66"/>
      <c r="T6" s="2"/>
      <c r="U6" s="2"/>
      <c r="V6" s="2"/>
      <c r="W6" s="2"/>
      <c r="X6" s="2"/>
      <c r="Y6" s="2"/>
      <c r="Z6" s="2"/>
    </row>
    <row r="7" spans="1:26" x14ac:dyDescent="0.2">
      <c r="A7" s="4"/>
      <c r="B7" s="72">
        <f t="shared" si="0"/>
        <v>2</v>
      </c>
      <c r="C7" s="44"/>
      <c r="D7" s="24" t="s">
        <v>20</v>
      </c>
      <c r="E7" s="36" t="s">
        <v>93</v>
      </c>
      <c r="F7" s="78">
        <f t="shared" si="1"/>
        <v>42023</v>
      </c>
      <c r="G7" s="78">
        <f>H6</f>
        <v>42024</v>
      </c>
      <c r="H7" s="78">
        <f>_xll.qlCalendarAdvance(Calendar,EvaluationDate,"2D","f",TRUE,Trigger)</f>
        <v>42025</v>
      </c>
      <c r="I7" s="83">
        <f>_xll.qlInterpolationInterpolate($M$6,B7,TRUE)</f>
        <v>1.8939384423715666E-3</v>
      </c>
      <c r="J7" s="102" t="str">
        <f>Contribution!O7</f>
        <v>JPY6MTND=</v>
      </c>
      <c r="K7" s="102"/>
      <c r="L7" s="66"/>
      <c r="M7" s="8" t="s">
        <v>50</v>
      </c>
      <c r="N7" s="4"/>
      <c r="O7" s="110"/>
      <c r="P7" s="110"/>
      <c r="Q7" s="110"/>
      <c r="R7" s="66"/>
      <c r="S7" s="66"/>
      <c r="T7" s="2"/>
      <c r="U7" s="2"/>
      <c r="V7" s="2"/>
      <c r="W7" s="2"/>
      <c r="X7" s="2"/>
      <c r="Y7" s="2"/>
      <c r="Z7" s="2"/>
    </row>
    <row r="8" spans="1:26" x14ac:dyDescent="0.2">
      <c r="A8" s="4"/>
      <c r="B8" s="71">
        <f t="shared" si="0"/>
        <v>3</v>
      </c>
      <c r="C8" s="45"/>
      <c r="D8" s="23" t="s">
        <v>21</v>
      </c>
      <c r="E8" s="33" t="s">
        <v>95</v>
      </c>
      <c r="F8" s="75">
        <f t="shared" si="1"/>
        <v>42023</v>
      </c>
      <c r="G8" s="75">
        <f>_xll.qlInterestRateIndexValueDate(M8,F8,Trigger)</f>
        <v>42025</v>
      </c>
      <c r="H8" s="75">
        <f>_xll.qlInterestRateIndexMaturity(M8,G8,Trigger)</f>
        <v>42026</v>
      </c>
      <c r="I8" s="76">
        <f>_xll.qlIndexFixing(M8,F8,TRUE,InterestRatesTrigger)</f>
        <v>1.8937995117696005E-3</v>
      </c>
      <c r="J8" s="101" t="str">
        <f>Contribution!O8</f>
        <v>JPY6MSND=</v>
      </c>
      <c r="K8" s="101"/>
      <c r="L8" s="66"/>
      <c r="M8" s="34" t="str">
        <f>_xll.qlLibor(,Currency,D8,YieldCurve,,Trigger)</f>
        <v>obj_00487#0000</v>
      </c>
      <c r="N8" s="4"/>
      <c r="O8" s="110"/>
      <c r="P8" s="110"/>
      <c r="Q8" s="110"/>
      <c r="R8" s="66"/>
      <c r="S8" s="66"/>
      <c r="T8" s="2"/>
      <c r="U8" s="2"/>
      <c r="V8" s="2"/>
      <c r="W8" s="2"/>
      <c r="X8" s="2"/>
      <c r="Y8" s="2"/>
      <c r="Z8" s="2"/>
    </row>
    <row r="9" spans="1:26" x14ac:dyDescent="0.2">
      <c r="A9" s="4"/>
      <c r="B9" s="72">
        <f t="shared" si="0"/>
        <v>9</v>
      </c>
      <c r="C9" s="46"/>
      <c r="D9" s="24" t="s">
        <v>22</v>
      </c>
      <c r="E9" s="36" t="s">
        <v>95</v>
      </c>
      <c r="F9" s="78">
        <f t="shared" si="1"/>
        <v>42023</v>
      </c>
      <c r="G9" s="78">
        <f>_xll.qlInterestRateIndexValueDate(M9,F9,Trigger)</f>
        <v>42025</v>
      </c>
      <c r="H9" s="78">
        <f>_xll.qlInterestRateIndexMaturity(M9,G9,Trigger)</f>
        <v>42032</v>
      </c>
      <c r="I9" s="77">
        <f>_xll.qlIndexFixing(M9,F9,TRUE,InterestRatesTrigger)</f>
        <v>1.8925960847772569E-3</v>
      </c>
      <c r="J9" s="102" t="str">
        <f>Contribution!O9</f>
        <v>JPY6MSWD=</v>
      </c>
      <c r="K9" s="102"/>
      <c r="L9" s="66"/>
      <c r="M9" s="37" t="str">
        <f>_xll.qlLibor(,Currency,D9,YieldCurve,,Trigger)</f>
        <v>obj_0049b#0000</v>
      </c>
      <c r="N9" s="4"/>
      <c r="O9" s="110"/>
      <c r="P9" s="110"/>
      <c r="Q9" s="110"/>
      <c r="R9" s="66"/>
      <c r="S9" s="66"/>
      <c r="T9" s="2"/>
      <c r="U9" s="2"/>
      <c r="V9" s="2"/>
      <c r="W9" s="2"/>
      <c r="X9" s="2"/>
      <c r="Y9" s="2"/>
      <c r="Z9" s="2"/>
    </row>
    <row r="10" spans="1:26" x14ac:dyDescent="0.2">
      <c r="A10" s="4"/>
      <c r="B10" s="72">
        <f t="shared" si="0"/>
        <v>16</v>
      </c>
      <c r="C10" s="46"/>
      <c r="D10" s="24" t="s">
        <v>23</v>
      </c>
      <c r="E10" s="36" t="s">
        <v>95</v>
      </c>
      <c r="F10" s="78">
        <f t="shared" si="1"/>
        <v>42023</v>
      </c>
      <c r="G10" s="78">
        <f>_xll.qlInterestRateIndexValueDate(M10,F10,Trigger)</f>
        <v>42025</v>
      </c>
      <c r="H10" s="78">
        <f>_xll.qlInterestRateIndexMaturity(M10,G10,Trigger)</f>
        <v>42039</v>
      </c>
      <c r="I10" s="77">
        <f>_xll.qlIndexFixing(M10,F10,TRUE,InterestRatesTrigger)</f>
        <v>1.888853744334007E-3</v>
      </c>
      <c r="J10" s="102" t="str">
        <f>Contribution!O10</f>
        <v>JPY6M2WD=</v>
      </c>
      <c r="K10" s="102"/>
      <c r="L10" s="66"/>
      <c r="M10" s="37" t="str">
        <f>_xll.qlLibor(,Currency,D10,YieldCurve,,Trigger)</f>
        <v>obj_00495#0000</v>
      </c>
      <c r="N10" s="4"/>
      <c r="O10" s="110"/>
      <c r="P10" s="110"/>
      <c r="Q10" s="110"/>
      <c r="R10" s="66"/>
      <c r="S10" s="66"/>
      <c r="T10" s="2"/>
      <c r="U10" s="2"/>
      <c r="V10" s="2"/>
      <c r="W10" s="2"/>
      <c r="X10" s="2"/>
      <c r="Y10" s="2"/>
      <c r="Z10" s="2"/>
    </row>
    <row r="11" spans="1:26" x14ac:dyDescent="0.2">
      <c r="A11" s="4"/>
      <c r="B11" s="72">
        <f t="shared" si="0"/>
        <v>24</v>
      </c>
      <c r="C11" s="46"/>
      <c r="D11" s="24" t="s">
        <v>24</v>
      </c>
      <c r="E11" s="36" t="s">
        <v>95</v>
      </c>
      <c r="F11" s="78">
        <f t="shared" si="1"/>
        <v>42023</v>
      </c>
      <c r="G11" s="78">
        <f>_xll.qlInterestRateIndexValueDate(M11,F11,Trigger)</f>
        <v>42025</v>
      </c>
      <c r="H11" s="78">
        <f>_xll.qlInterestRateIndexMaturity(M11,G11,Trigger)</f>
        <v>42047</v>
      </c>
      <c r="I11" s="77">
        <f>_xll.qlIndexFixing(M11,F11,TRUE,InterestRatesTrigger)</f>
        <v>1.8814929180509634E-3</v>
      </c>
      <c r="J11" s="102" t="str">
        <f>Contribution!O11</f>
        <v>JPY6M3WD=</v>
      </c>
      <c r="K11" s="102"/>
      <c r="L11" s="66"/>
      <c r="M11" s="37" t="str">
        <f>_xll.qlLibor(,Currency,D11,YieldCurve,,Trigger)</f>
        <v>obj_00497#0000</v>
      </c>
      <c r="N11" s="4"/>
      <c r="O11" s="110"/>
      <c r="P11" s="110"/>
      <c r="Q11" s="110"/>
      <c r="R11" s="66"/>
      <c r="S11" s="66"/>
      <c r="T11" s="2"/>
      <c r="U11" s="2"/>
      <c r="V11" s="2"/>
      <c r="W11" s="2"/>
      <c r="X11" s="2"/>
      <c r="Y11" s="2"/>
      <c r="Z11" s="2"/>
    </row>
    <row r="12" spans="1:26" x14ac:dyDescent="0.2">
      <c r="A12" s="4"/>
      <c r="B12" s="72">
        <f t="shared" si="0"/>
        <v>35</v>
      </c>
      <c r="C12" s="46"/>
      <c r="D12" s="24" t="s">
        <v>25</v>
      </c>
      <c r="E12" s="36" t="s">
        <v>95</v>
      </c>
      <c r="F12" s="78">
        <f t="shared" si="1"/>
        <v>42023</v>
      </c>
      <c r="G12" s="78">
        <f>_xll.qlInterestRateIndexValueDate(M12,F12,Trigger)</f>
        <v>42025</v>
      </c>
      <c r="H12" s="78">
        <f>_xll.qlInterestRateIndexMaturity(M12,G12,Trigger)</f>
        <v>42058</v>
      </c>
      <c r="I12" s="77">
        <f>_xll.qlIndexFixing(M12,F12,TRUE,InterestRatesTrigger)</f>
        <v>1.865999999998248E-3</v>
      </c>
      <c r="J12" s="102" t="str">
        <f>Contribution!O12</f>
        <v>JPY6M1MD=</v>
      </c>
      <c r="K12" s="102"/>
      <c r="L12" s="66"/>
      <c r="M12" s="37" t="str">
        <f>_xll.qlLibor(,Currency,D12,YieldCurve,,Trigger)</f>
        <v>obj_0048a#0000</v>
      </c>
      <c r="N12" s="4"/>
      <c r="O12" s="110"/>
      <c r="P12" s="110"/>
      <c r="Q12" s="110"/>
      <c r="R12" s="66"/>
      <c r="S12" s="66"/>
      <c r="T12" s="2"/>
      <c r="U12" s="2"/>
      <c r="V12" s="2"/>
      <c r="W12" s="2"/>
      <c r="X12" s="2"/>
      <c r="Y12" s="2"/>
      <c r="Z12" s="2"/>
    </row>
    <row r="13" spans="1:26" x14ac:dyDescent="0.2">
      <c r="A13" s="4"/>
      <c r="B13" s="72">
        <f t="shared" si="0"/>
        <v>63</v>
      </c>
      <c r="C13" s="46"/>
      <c r="D13" s="24" t="s">
        <v>26</v>
      </c>
      <c r="E13" s="36" t="s">
        <v>95</v>
      </c>
      <c r="F13" s="78">
        <f t="shared" si="1"/>
        <v>42023</v>
      </c>
      <c r="G13" s="78">
        <f>_xll.qlInterestRateIndexValueDate(M13,F13,Trigger)</f>
        <v>42025</v>
      </c>
      <c r="H13" s="78">
        <f>_xll.qlInterestRateIndexMaturity(M13,G13,Trigger)</f>
        <v>42086</v>
      </c>
      <c r="I13" s="77">
        <f>_xll.qlIndexFixing(M13,F13,TRUE,InterestRatesTrigger)</f>
        <v>1.777999999998583E-3</v>
      </c>
      <c r="J13" s="102" t="str">
        <f>Contribution!O13</f>
        <v>JPY6M2MD=</v>
      </c>
      <c r="K13" s="102"/>
      <c r="L13" s="66"/>
      <c r="M13" s="37" t="str">
        <f>_xll.qlLibor(,Currency,D13,YieldCurve,,Trigger)</f>
        <v>obj_00490#0000</v>
      </c>
      <c r="N13" s="4"/>
      <c r="O13" s="110"/>
      <c r="P13" s="110"/>
      <c r="Q13" s="110"/>
      <c r="R13" s="66"/>
      <c r="S13" s="66"/>
      <c r="T13" s="2"/>
      <c r="U13" s="2"/>
      <c r="V13" s="2"/>
      <c r="W13" s="2"/>
      <c r="X13" s="2"/>
      <c r="Y13" s="2"/>
      <c r="Z13" s="2"/>
    </row>
    <row r="14" spans="1:26" x14ac:dyDescent="0.2">
      <c r="A14" s="4"/>
      <c r="B14" s="72">
        <f t="shared" si="0"/>
        <v>92</v>
      </c>
      <c r="C14" s="46"/>
      <c r="D14" s="24" t="s">
        <v>27</v>
      </c>
      <c r="E14" s="36" t="s">
        <v>95</v>
      </c>
      <c r="F14" s="78">
        <f t="shared" si="1"/>
        <v>42023</v>
      </c>
      <c r="G14" s="78">
        <f>_xll.qlInterestRateIndexValueDate(M14,F14,Trigger)</f>
        <v>42025</v>
      </c>
      <c r="H14" s="78">
        <f>_xll.qlInterestRateIndexMaturity(M14,G14,Trigger)</f>
        <v>42115</v>
      </c>
      <c r="I14" s="77">
        <f>_xll.qlIndexFixing(M14,F14,TRUE,InterestRatesTrigger)</f>
        <v>1.6230000000003741E-3</v>
      </c>
      <c r="J14" s="102" t="str">
        <f>Contribution!O14</f>
        <v>JPY6M3MD=</v>
      </c>
      <c r="K14" s="102"/>
      <c r="L14" s="66"/>
      <c r="M14" s="37" t="str">
        <f>_xll.qlLibor(,Currency,D14,YieldCurve,,Trigger)</f>
        <v>obj_0049a#0000</v>
      </c>
      <c r="N14" s="4"/>
      <c r="O14" s="110"/>
      <c r="P14" s="110"/>
      <c r="Q14" s="110"/>
      <c r="R14" s="66"/>
      <c r="S14" s="66"/>
      <c r="T14" s="2"/>
      <c r="U14" s="2"/>
      <c r="V14" s="2"/>
      <c r="W14" s="2"/>
      <c r="X14" s="2"/>
      <c r="Y14" s="2"/>
      <c r="Z14" s="2"/>
    </row>
    <row r="15" spans="1:26" x14ac:dyDescent="0.2">
      <c r="A15" s="4"/>
      <c r="B15" s="72">
        <f t="shared" si="0"/>
        <v>122</v>
      </c>
      <c r="C15" s="46"/>
      <c r="D15" s="24" t="s">
        <v>28</v>
      </c>
      <c r="E15" s="36" t="s">
        <v>95</v>
      </c>
      <c r="F15" s="78">
        <f t="shared" si="1"/>
        <v>42023</v>
      </c>
      <c r="G15" s="78">
        <f>_xll.qlInterestRateIndexValueDate(M15,F15,Trigger)</f>
        <v>42025</v>
      </c>
      <c r="H15" s="78">
        <f>_xll.qlInterestRateIndexMaturity(M15,G15,Trigger)</f>
        <v>42145</v>
      </c>
      <c r="I15" s="77">
        <f>_xll.qlIndexFixing(M15,F15,TRUE,InterestRatesTrigger)</f>
        <v>1.5260000000001384E-3</v>
      </c>
      <c r="J15" s="102" t="str">
        <f>Contribution!O15</f>
        <v>JPY6M4MD=</v>
      </c>
      <c r="K15" s="102"/>
      <c r="L15" s="66"/>
      <c r="M15" s="37" t="str">
        <f>_xll.qlLibor(,Currency,D15,YieldCurve,,Trigger)</f>
        <v>obj_00486#0000</v>
      </c>
      <c r="N15" s="4"/>
      <c r="O15" s="110"/>
      <c r="P15" s="110"/>
      <c r="Q15" s="110"/>
      <c r="R15" s="66"/>
      <c r="S15" s="66"/>
      <c r="T15" s="2"/>
      <c r="U15" s="2"/>
      <c r="V15" s="2"/>
      <c r="W15" s="2"/>
      <c r="X15" s="2"/>
      <c r="Y15" s="2"/>
      <c r="Z15" s="2"/>
    </row>
    <row r="16" spans="1:26" x14ac:dyDescent="0.2">
      <c r="A16" s="4"/>
      <c r="B16" s="72">
        <f t="shared" si="0"/>
        <v>154</v>
      </c>
      <c r="C16" s="46"/>
      <c r="D16" s="24" t="s">
        <v>29</v>
      </c>
      <c r="E16" s="36" t="s">
        <v>95</v>
      </c>
      <c r="F16" s="78">
        <f t="shared" si="1"/>
        <v>42023</v>
      </c>
      <c r="G16" s="78">
        <f>_xll.qlInterestRateIndexValueDate(M16,F16,Trigger)</f>
        <v>42025</v>
      </c>
      <c r="H16" s="78">
        <f>_xll.qlInterestRateIndexMaturity(M16,G16,Trigger)</f>
        <v>42177</v>
      </c>
      <c r="I16" s="77">
        <f>_xll.qlIndexFixing(M16,F16,TRUE,InterestRatesTrigger)</f>
        <v>1.4640000000051103E-3</v>
      </c>
      <c r="J16" s="102" t="str">
        <f>Contribution!O16</f>
        <v>JPY6M5MD=</v>
      </c>
      <c r="K16" s="102"/>
      <c r="L16" s="66"/>
      <c r="M16" s="37" t="str">
        <f>_xll.qlLibor(,Currency,D16,YieldCurve,,Trigger)</f>
        <v>obj_00485#0000</v>
      </c>
      <c r="N16" s="4"/>
      <c r="O16" s="110"/>
      <c r="P16" s="110"/>
      <c r="Q16" s="110"/>
      <c r="R16" s="66"/>
      <c r="S16" s="66"/>
      <c r="T16" s="2"/>
      <c r="U16" s="2"/>
      <c r="V16" s="2"/>
      <c r="W16" s="2"/>
      <c r="X16" s="2"/>
      <c r="Y16" s="2"/>
      <c r="Z16" s="2"/>
    </row>
    <row r="17" spans="1:26" x14ac:dyDescent="0.2">
      <c r="A17" s="4"/>
      <c r="B17" s="72">
        <f t="shared" si="0"/>
        <v>183</v>
      </c>
      <c r="C17" s="46"/>
      <c r="D17" s="24" t="s">
        <v>18</v>
      </c>
      <c r="E17" s="36" t="s">
        <v>95</v>
      </c>
      <c r="F17" s="78">
        <f t="shared" si="1"/>
        <v>42023</v>
      </c>
      <c r="G17" s="78">
        <f>_xll.qlInterestRateIndexValueDate(M17,F17,Trigger)</f>
        <v>42025</v>
      </c>
      <c r="H17" s="78">
        <f>_xll.qlInterestRateIndexMaturity(M17,G17,Trigger)</f>
        <v>42206</v>
      </c>
      <c r="I17" s="77">
        <f>_xll.qlIndexFixing(M17,F17,TRUE,InterestRatesTrigger)</f>
        <v>1.4160000000098772E-3</v>
      </c>
      <c r="J17" s="102" t="str">
        <f>Contribution!O17</f>
        <v>JPY6M6MD=</v>
      </c>
      <c r="K17" s="102"/>
      <c r="L17" s="66"/>
      <c r="M17" s="54" t="str">
        <f>IborIndexFamily&amp;CurveTenor</f>
        <v>JpyLibor6M</v>
      </c>
      <c r="N17" s="4"/>
      <c r="O17" s="110"/>
      <c r="P17" s="110"/>
      <c r="Q17" s="110"/>
      <c r="R17" s="66"/>
      <c r="S17" s="66"/>
      <c r="T17" s="2"/>
      <c r="U17" s="2"/>
      <c r="V17" s="2"/>
      <c r="W17" s="2"/>
      <c r="X17" s="2"/>
      <c r="Y17" s="2"/>
      <c r="Z17" s="2"/>
    </row>
    <row r="18" spans="1:26" x14ac:dyDescent="0.2">
      <c r="A18" s="4"/>
      <c r="B18" s="41">
        <v>1</v>
      </c>
      <c r="C18" s="42" t="s">
        <v>113</v>
      </c>
      <c r="D18" s="23" t="str">
        <f>B18+6&amp;"M"</f>
        <v>7M</v>
      </c>
      <c r="E18" s="33" t="s">
        <v>90</v>
      </c>
      <c r="F18" s="75">
        <f>_xll.qlInterestRateIndexFixingDate(IborIndex,G18,Trigger)</f>
        <v>42054</v>
      </c>
      <c r="G18" s="75">
        <f>_xll.qlCalendarAdvance(Calendar,SettlementDate,B18&amp;"M","mf",TRUE,Trigger)</f>
        <v>42058</v>
      </c>
      <c r="H18" s="75">
        <f>_xll.qlInterestRateIndexMaturity(IborIndex,G18,Trigger)</f>
        <v>42240</v>
      </c>
      <c r="I18" s="76">
        <f>_xll.qlIndexFixing(IborIndex,F18,TRUE,InterestRatesTrigger)</f>
        <v>1.3000000000344299E-3</v>
      </c>
      <c r="J18" s="101" t="str">
        <f>Contribution!O18</f>
        <v>JPY6M1X7F=</v>
      </c>
      <c r="K18" s="101" t="str">
        <f t="shared" ref="K18:K23" si="2">Currency&amp;B18&amp;C18&amp;SUBSTITUTE(D18,"M","F")&amp;"=ICAP"</f>
        <v>JPY1X7F=ICAP</v>
      </c>
      <c r="L18" s="66"/>
      <c r="M18" s="111"/>
      <c r="N18" s="4"/>
      <c r="O18" s="110"/>
      <c r="P18" s="110"/>
      <c r="Q18" s="110"/>
      <c r="R18" s="66"/>
      <c r="S18" s="66"/>
      <c r="T18" s="2"/>
      <c r="U18" s="2"/>
      <c r="V18" s="2"/>
      <c r="W18" s="2"/>
      <c r="X18" s="2"/>
      <c r="Y18" s="2"/>
      <c r="Z18" s="2"/>
    </row>
    <row r="19" spans="1:26" x14ac:dyDescent="0.2">
      <c r="A19" s="4"/>
      <c r="B19" s="43">
        <v>2</v>
      </c>
      <c r="C19" s="44" t="s">
        <v>113</v>
      </c>
      <c r="D19" s="24" t="str">
        <f t="shared" ref="D19:D24" si="3">B19+6&amp;"M"</f>
        <v>8M</v>
      </c>
      <c r="E19" s="36" t="s">
        <v>90</v>
      </c>
      <c r="F19" s="78">
        <f>_xll.qlInterestRateIndexFixingDate(IborIndex,G19,Trigger)</f>
        <v>42082</v>
      </c>
      <c r="G19" s="78">
        <f>_xll.qlCalendarAdvance(Calendar,SettlementDate,B19&amp;"M","mf",TRUE)</f>
        <v>42086</v>
      </c>
      <c r="H19" s="78">
        <f>_xll.qlInterestRateIndexMaturity(IborIndex,G19,Trigger)</f>
        <v>42271</v>
      </c>
      <c r="I19" s="77">
        <f>_xll.qlIndexFixing(IborIndex,F19,TRUE,InterestRatesTrigger)</f>
        <v>1.2500000000465368E-3</v>
      </c>
      <c r="J19" s="102" t="str">
        <f>Contribution!O19</f>
        <v>JPY6M2X8F=</v>
      </c>
      <c r="K19" s="102" t="str">
        <f t="shared" si="2"/>
        <v>JPY2X8F=ICAP</v>
      </c>
      <c r="L19" s="66"/>
      <c r="M19" s="110"/>
      <c r="N19" s="4"/>
      <c r="O19" s="110"/>
      <c r="P19" s="110"/>
      <c r="Q19" s="110"/>
      <c r="R19" s="66"/>
      <c r="S19" s="66"/>
      <c r="T19" s="2"/>
      <c r="U19" s="2"/>
      <c r="V19" s="2"/>
      <c r="W19" s="2"/>
      <c r="X19" s="2"/>
      <c r="Y19" s="2"/>
      <c r="Z19" s="2"/>
    </row>
    <row r="20" spans="1:26" x14ac:dyDescent="0.2">
      <c r="A20" s="4"/>
      <c r="B20" s="43">
        <v>3</v>
      </c>
      <c r="C20" s="44" t="s">
        <v>113</v>
      </c>
      <c r="D20" s="24" t="str">
        <f t="shared" si="3"/>
        <v>9M</v>
      </c>
      <c r="E20" s="36" t="s">
        <v>90</v>
      </c>
      <c r="F20" s="78">
        <f>_xll.qlInterestRateIndexFixingDate(IborIndex,G20,Trigger)</f>
        <v>42111</v>
      </c>
      <c r="G20" s="78">
        <f>_xll.qlCalendarAdvance(Calendar,SettlementDate,B20&amp;"M","mf",TRUE)</f>
        <v>42115</v>
      </c>
      <c r="H20" s="78">
        <f>_xll.qlInterestRateIndexMaturity(IborIndex,G20,Trigger)</f>
        <v>42298</v>
      </c>
      <c r="I20" s="77">
        <f>_xll.qlIndexFixing(IborIndex,F20,TRUE,InterestRatesTrigger)</f>
        <v>1.2000000000803718E-3</v>
      </c>
      <c r="J20" s="102" t="str">
        <f>Contribution!O20</f>
        <v>JPY6M3X9F=</v>
      </c>
      <c r="K20" s="102" t="str">
        <f t="shared" si="2"/>
        <v>JPY3X9F=ICAP</v>
      </c>
      <c r="L20" s="66"/>
      <c r="M20" s="110"/>
      <c r="N20" s="4"/>
      <c r="O20" s="110"/>
      <c r="P20" s="110"/>
      <c r="Q20" s="110"/>
      <c r="R20" s="66"/>
      <c r="S20" s="66"/>
      <c r="T20" s="2"/>
      <c r="U20" s="2"/>
      <c r="V20" s="2"/>
      <c r="W20" s="2"/>
      <c r="X20" s="2"/>
      <c r="Y20" s="2"/>
      <c r="Z20" s="2"/>
    </row>
    <row r="21" spans="1:26" x14ac:dyDescent="0.2">
      <c r="A21" s="4"/>
      <c r="B21" s="43">
        <v>4</v>
      </c>
      <c r="C21" s="44" t="s">
        <v>113</v>
      </c>
      <c r="D21" s="24" t="str">
        <f t="shared" si="3"/>
        <v>10M</v>
      </c>
      <c r="E21" s="36" t="s">
        <v>90</v>
      </c>
      <c r="F21" s="78">
        <f>_xll.qlInterestRateIndexFixingDate(IborIndex,G21,Trigger)</f>
        <v>42143</v>
      </c>
      <c r="G21" s="78">
        <f>_xll.qlCalendarAdvance(Calendar,SettlementDate,B21&amp;"M","mf",TRUE)</f>
        <v>42145</v>
      </c>
      <c r="H21" s="78">
        <f>_xll.qlInterestRateIndexMaturity(IborIndex,G21,Trigger)</f>
        <v>42332</v>
      </c>
      <c r="I21" s="77">
        <f>_xll.qlIndexFixing(IborIndex,F21,TRUE,InterestRatesTrigger)</f>
        <v>1.1500000003105001E-3</v>
      </c>
      <c r="J21" s="102" t="str">
        <f>Contribution!O21</f>
        <v>JPY6M4X10F=</v>
      </c>
      <c r="K21" s="102" t="str">
        <f t="shared" si="2"/>
        <v>JPY4X10F=ICAP</v>
      </c>
      <c r="L21" s="66"/>
      <c r="M21" s="110"/>
      <c r="N21" s="4"/>
      <c r="O21" s="110"/>
      <c r="P21" s="110"/>
      <c r="Q21" s="110"/>
      <c r="R21" s="66"/>
      <c r="S21" s="66"/>
      <c r="T21" s="2"/>
      <c r="U21" s="2"/>
      <c r="V21" s="2"/>
      <c r="W21" s="2"/>
      <c r="X21" s="2"/>
      <c r="Y21" s="2"/>
      <c r="Z21" s="2"/>
    </row>
    <row r="22" spans="1:26" x14ac:dyDescent="0.2">
      <c r="A22" s="4"/>
      <c r="B22" s="43">
        <v>5</v>
      </c>
      <c r="C22" s="44" t="s">
        <v>113</v>
      </c>
      <c r="D22" s="24" t="str">
        <f t="shared" si="3"/>
        <v>11M</v>
      </c>
      <c r="E22" s="36" t="s">
        <v>90</v>
      </c>
      <c r="F22" s="78">
        <f>_xll.qlInterestRateIndexFixingDate(IborIndex,G22,Trigger)</f>
        <v>42173</v>
      </c>
      <c r="G22" s="78">
        <f>_xll.qlCalendarAdvance(Calendar,SettlementDate,B22&amp;"M","mf",TRUE)</f>
        <v>42177</v>
      </c>
      <c r="H22" s="78">
        <f>_xll.qlInterestRateIndexMaturity(IborIndex,G22,Trigger)</f>
        <v>42360</v>
      </c>
      <c r="I22" s="77">
        <f>_xll.qlIndexFixing(IborIndex,F22,TRUE,InterestRatesTrigger)</f>
        <v>1.100000000395748E-3</v>
      </c>
      <c r="J22" s="102" t="str">
        <f>Contribution!O22</f>
        <v>JPY6M5X11F=</v>
      </c>
      <c r="K22" s="102" t="str">
        <f t="shared" si="2"/>
        <v>JPY5X11F=ICAP</v>
      </c>
      <c r="L22" s="66"/>
      <c r="M22" s="110"/>
      <c r="N22" s="4"/>
      <c r="O22" s="110"/>
      <c r="P22" s="110"/>
      <c r="Q22" s="110"/>
      <c r="R22" s="66"/>
      <c r="S22" s="66"/>
      <c r="T22" s="2"/>
      <c r="U22" s="2"/>
      <c r="V22" s="2"/>
      <c r="W22" s="2"/>
      <c r="X22" s="2"/>
      <c r="Y22" s="2"/>
      <c r="Z22" s="2"/>
    </row>
    <row r="23" spans="1:26" x14ac:dyDescent="0.2">
      <c r="A23" s="4"/>
      <c r="B23" s="43">
        <v>6</v>
      </c>
      <c r="C23" s="44" t="s">
        <v>113</v>
      </c>
      <c r="D23" s="24" t="str">
        <f t="shared" si="3"/>
        <v>12M</v>
      </c>
      <c r="E23" s="36" t="s">
        <v>90</v>
      </c>
      <c r="F23" s="78">
        <f>_xll.qlInterestRateIndexFixingDate(IborIndex,G23,Trigger)</f>
        <v>42202</v>
      </c>
      <c r="G23" s="78">
        <f>_xll.qlCalendarAdvance(Calendar,SettlementDate,B23&amp;"M","mf",TRUE)</f>
        <v>42206</v>
      </c>
      <c r="H23" s="78">
        <f>_xll.qlInterestRateIndexMaturity(IborIndex,G23,Trigger)</f>
        <v>42390</v>
      </c>
      <c r="I23" s="77">
        <f>_xll.qlIndexFixing(IborIndex,F23,TRUE,InterestRatesTrigger)</f>
        <v>1.1000000004729208E-3</v>
      </c>
      <c r="J23" s="102" t="str">
        <f>Contribution!O23</f>
        <v>JPY6M6X12F=</v>
      </c>
      <c r="K23" s="102" t="str">
        <f t="shared" si="2"/>
        <v>JPY6X12F=ICAP</v>
      </c>
      <c r="L23" s="66"/>
      <c r="M23" s="110"/>
      <c r="N23" s="4"/>
      <c r="O23" s="110"/>
      <c r="P23" s="110"/>
      <c r="Q23" s="110"/>
      <c r="R23" s="66"/>
      <c r="S23" s="66"/>
      <c r="T23" s="2"/>
      <c r="U23" s="2"/>
      <c r="V23" s="2"/>
      <c r="W23" s="2"/>
      <c r="X23" s="2"/>
      <c r="Y23" s="2"/>
      <c r="Z23" s="2"/>
    </row>
    <row r="24" spans="1:26" x14ac:dyDescent="0.2">
      <c r="A24" s="4"/>
      <c r="B24" s="43">
        <v>9</v>
      </c>
      <c r="C24" s="44" t="s">
        <v>113</v>
      </c>
      <c r="D24" s="24" t="str">
        <f t="shared" si="3"/>
        <v>15M</v>
      </c>
      <c r="E24" s="36" t="s">
        <v>90</v>
      </c>
      <c r="F24" s="78">
        <f>_xll.qlInterestRateIndexFixingDate(IborIndex,G24,Trigger)</f>
        <v>42296</v>
      </c>
      <c r="G24" s="78">
        <f>_xll.qlCalendarAdvance(Calendar,SettlementDate,B24&amp;"M","mf",TRUE)</f>
        <v>42298</v>
      </c>
      <c r="H24" s="78">
        <f>_xll.qlInterestRateIndexMaturity(IborIndex,G24,Trigger)</f>
        <v>42481</v>
      </c>
      <c r="I24" s="77">
        <f>_xll.qlIndexFixing(IborIndex,F24,TRUE,InterestRatesTrigger)</f>
        <v>9.9549160112348024E-4</v>
      </c>
      <c r="J24" s="102"/>
      <c r="K24" s="102"/>
      <c r="L24" s="66"/>
      <c r="M24" s="108" t="s">
        <v>56</v>
      </c>
      <c r="N24" s="121"/>
      <c r="O24" s="8" t="s">
        <v>51</v>
      </c>
      <c r="P24" s="8" t="s">
        <v>112</v>
      </c>
      <c r="Q24" s="8" t="s">
        <v>52</v>
      </c>
      <c r="R24" s="66"/>
      <c r="S24" s="66"/>
      <c r="T24" s="2"/>
      <c r="U24" s="2"/>
      <c r="V24" s="2"/>
      <c r="W24" s="2"/>
      <c r="X24" s="2"/>
      <c r="Y24" s="2"/>
      <c r="Z24" s="2"/>
    </row>
    <row r="25" spans="1:26" x14ac:dyDescent="0.2">
      <c r="A25" s="4"/>
      <c r="B25" s="41"/>
      <c r="C25" s="47"/>
      <c r="D25" s="23" t="s">
        <v>98</v>
      </c>
      <c r="E25" s="33" t="s">
        <v>94</v>
      </c>
      <c r="F25" s="75">
        <f t="shared" ref="F25" si="4">EvaluationDate</f>
        <v>42023</v>
      </c>
      <c r="G25" s="75">
        <f>_xll.qlInterestRateIndexValueDate(M25,F25,Trigger)</f>
        <v>42025</v>
      </c>
      <c r="H25" s="75">
        <f>_xll.qlInterestRateIndexMaturity(M25,G25,Trigger)</f>
        <v>42572</v>
      </c>
      <c r="I25" s="76">
        <f>_xll.qlIndexFixing(M25,F25,TRUE,InterestRatesTrigger)</f>
        <v>1.149999999999992E-3</v>
      </c>
      <c r="J25" s="101" t="str">
        <f>Contribution!O25</f>
        <v>JPY6M18M=</v>
      </c>
      <c r="K25" s="101" t="str">
        <f t="shared" ref="K25:K39" si="5">Currency&amp;"SB6L"&amp;D25&amp;"=ICAP"</f>
        <v>JPYSB6L18M=ICAP</v>
      </c>
      <c r="L25" s="66"/>
      <c r="M25" s="95" t="str">
        <f>_xll.qlSwapIndex(,"Libor",D25,SettlementDays,Currency,Calendar,FixedLegTenor,FixedLegBDC,FixedLegDayCounter,IborIndex,"JPYON",,Trigger)</f>
        <v>obj_004bf#0000</v>
      </c>
      <c r="N25" s="121"/>
      <c r="O25" s="34" t="s">
        <v>18</v>
      </c>
      <c r="P25" s="34" t="s">
        <v>87</v>
      </c>
      <c r="Q25" s="34" t="s">
        <v>53</v>
      </c>
      <c r="R25" s="66"/>
      <c r="S25" s="66"/>
      <c r="T25" s="2"/>
      <c r="U25" s="2"/>
      <c r="V25" s="2"/>
      <c r="W25" s="2"/>
      <c r="X25" s="2"/>
      <c r="Y25" s="2"/>
      <c r="Z25" s="2"/>
    </row>
    <row r="26" spans="1:26" x14ac:dyDescent="0.2">
      <c r="A26" s="4"/>
      <c r="B26" s="43"/>
      <c r="C26" s="48"/>
      <c r="D26" s="24" t="s">
        <v>36</v>
      </c>
      <c r="E26" s="36" t="s">
        <v>94</v>
      </c>
      <c r="F26" s="78">
        <f t="shared" ref="F26:F39" si="6">EvaluationDate</f>
        <v>42023</v>
      </c>
      <c r="G26" s="78">
        <f>_xll.qlInterestRateIndexValueDate(M26,F26,Trigger)</f>
        <v>42025</v>
      </c>
      <c r="H26" s="78">
        <f>_xll.qlInterestRateIndexMaturity(M26,G26,Trigger)</f>
        <v>42758</v>
      </c>
      <c r="I26" s="77">
        <f>_xll.qlIndexFixing(M26,F26,TRUE,InterestRatesTrigger)</f>
        <v>1.0999999999997754E-3</v>
      </c>
      <c r="J26" s="102" t="str">
        <f>Contribution!O26</f>
        <v>JPY6M2Y=</v>
      </c>
      <c r="K26" s="102" t="str">
        <f t="shared" si="5"/>
        <v>JPYSB6L2Y=ICAP</v>
      </c>
      <c r="L26" s="66"/>
      <c r="M26" s="62" t="str">
        <f>_xll.qlSwapIndex(,"Libor",D26,SettlementDays,Currency,Calendar,FixedLegTenor,FixedLegBDC,FixedLegDayCounter,IborIndex,"JPYON",,Trigger)</f>
        <v>obj_004bc#0000</v>
      </c>
      <c r="N26" s="121"/>
      <c r="O26" s="111"/>
      <c r="P26" s="120"/>
      <c r="Q26" s="111"/>
      <c r="R26" s="66"/>
      <c r="S26" s="66"/>
      <c r="T26" s="2"/>
      <c r="U26" s="2"/>
      <c r="V26" s="2"/>
      <c r="W26" s="2"/>
      <c r="X26" s="2"/>
      <c r="Y26" s="2"/>
      <c r="Z26" s="2"/>
    </row>
    <row r="27" spans="1:26" x14ac:dyDescent="0.2">
      <c r="A27" s="4"/>
      <c r="B27" s="43"/>
      <c r="C27" s="44"/>
      <c r="D27" s="24" t="s">
        <v>37</v>
      </c>
      <c r="E27" s="36" t="s">
        <v>94</v>
      </c>
      <c r="F27" s="78">
        <f t="shared" si="6"/>
        <v>42023</v>
      </c>
      <c r="G27" s="78">
        <f>_xll.qlInterestRateIndexValueDate(M27,F27,Trigger)</f>
        <v>42025</v>
      </c>
      <c r="H27" s="78">
        <f>_xll.qlInterestRateIndexMaturity(M27,G27,Trigger)</f>
        <v>43122</v>
      </c>
      <c r="I27" s="77">
        <f>_xll.qlIndexFixing(M27,F27,TRUE,InterestRatesTrigger)</f>
        <v>1.1250000000001281E-3</v>
      </c>
      <c r="J27" s="102" t="str">
        <f>Contribution!O27</f>
        <v>JPY6M3Y=</v>
      </c>
      <c r="K27" s="102" t="str">
        <f t="shared" si="5"/>
        <v>JPYSB6L3Y=ICAP</v>
      </c>
      <c r="L27" s="66"/>
      <c r="M27" s="62" t="str">
        <f>_xll.qlSwapIndex(,"Libor",D27,SettlementDays,Currency,Calendar,FixedLegTenor,FixedLegBDC,FixedLegDayCounter,IborIndex,"JPYON",,Trigger)</f>
        <v>obj_004c8#0000</v>
      </c>
      <c r="N27" s="121"/>
      <c r="O27" s="110"/>
      <c r="P27" s="4"/>
      <c r="Q27" s="110"/>
      <c r="R27" s="66"/>
      <c r="S27" s="66"/>
      <c r="T27" s="2"/>
      <c r="U27" s="2"/>
      <c r="V27" s="2"/>
      <c r="W27" s="2"/>
      <c r="X27" s="2"/>
      <c r="Y27" s="2"/>
      <c r="Z27" s="2"/>
    </row>
    <row r="28" spans="1:26" x14ac:dyDescent="0.2">
      <c r="A28" s="4"/>
      <c r="B28" s="43"/>
      <c r="C28" s="44"/>
      <c r="D28" s="24" t="s">
        <v>38</v>
      </c>
      <c r="E28" s="36" t="s">
        <v>94</v>
      </c>
      <c r="F28" s="78">
        <f t="shared" si="6"/>
        <v>42023</v>
      </c>
      <c r="G28" s="78">
        <f>_xll.qlInterestRateIndexValueDate(M28,F28,Trigger)</f>
        <v>42025</v>
      </c>
      <c r="H28" s="78">
        <f>_xll.qlInterestRateIndexMaturity(M28,G28,Trigger)</f>
        <v>43486</v>
      </c>
      <c r="I28" s="77">
        <f>_xll.qlIndexFixing(M28,F28,TRUE,InterestRatesTrigger)</f>
        <v>1.2749999999191247E-3</v>
      </c>
      <c r="J28" s="102" t="str">
        <f>Contribution!O28</f>
        <v>JPY6M4Y=</v>
      </c>
      <c r="K28" s="102" t="str">
        <f t="shared" si="5"/>
        <v>JPYSB6L4Y=ICAP</v>
      </c>
      <c r="L28" s="66"/>
      <c r="M28" s="62" t="str">
        <f>_xll.qlSwapIndex(,"Libor",D28,SettlementDays,Currency,Calendar,FixedLegTenor,FixedLegBDC,FixedLegDayCounter,IborIndex,"JPYON",,Trigger)</f>
        <v>obj_004b4#0000</v>
      </c>
      <c r="N28" s="121"/>
      <c r="O28" s="110"/>
      <c r="P28" s="4"/>
      <c r="Q28" s="110"/>
      <c r="R28" s="66"/>
      <c r="S28" s="66"/>
      <c r="T28" s="2"/>
      <c r="U28" s="2"/>
      <c r="V28" s="2"/>
      <c r="W28" s="2"/>
      <c r="X28" s="2"/>
      <c r="Y28" s="2"/>
      <c r="Z28" s="2"/>
    </row>
    <row r="29" spans="1:26" x14ac:dyDescent="0.2">
      <c r="A29" s="4"/>
      <c r="B29" s="43"/>
      <c r="C29" s="44"/>
      <c r="D29" s="24" t="s">
        <v>39</v>
      </c>
      <c r="E29" s="36" t="s">
        <v>94</v>
      </c>
      <c r="F29" s="78">
        <f t="shared" si="6"/>
        <v>42023</v>
      </c>
      <c r="G29" s="78">
        <f>_xll.qlInterestRateIndexValueDate(M29,F29,Trigger)</f>
        <v>42025</v>
      </c>
      <c r="H29" s="78">
        <f>_xll.qlInterestRateIndexMaturity(M29,G29,Trigger)</f>
        <v>43851</v>
      </c>
      <c r="I29" s="77">
        <f>_xll.qlIndexFixing(M29,F29,TRUE,InterestRatesTrigger)</f>
        <v>1.5500000000000273E-3</v>
      </c>
      <c r="J29" s="102" t="str">
        <f>Contribution!O29</f>
        <v>JPY6M5Y=</v>
      </c>
      <c r="K29" s="102" t="str">
        <f t="shared" si="5"/>
        <v>JPYSB6L5Y=ICAP</v>
      </c>
      <c r="L29" s="66"/>
      <c r="M29" s="62" t="str">
        <f>_xll.qlSwapIndex(,"Libor",D29,SettlementDays,Currency,Calendar,FixedLegTenor,FixedLegBDC,FixedLegDayCounter,IborIndex,"JPYON",,Trigger)</f>
        <v>obj_004c9#0000</v>
      </c>
      <c r="N29" s="121"/>
      <c r="O29" s="110"/>
      <c r="P29" s="4"/>
      <c r="Q29" s="110"/>
      <c r="R29" s="66"/>
      <c r="S29" s="66"/>
      <c r="T29" s="2"/>
      <c r="U29" s="2"/>
      <c r="V29" s="2"/>
      <c r="W29" s="2"/>
      <c r="X29" s="2"/>
      <c r="Y29" s="2"/>
      <c r="Z29" s="2"/>
    </row>
    <row r="30" spans="1:26" x14ac:dyDescent="0.2">
      <c r="A30" s="4"/>
      <c r="B30" s="43"/>
      <c r="C30" s="44"/>
      <c r="D30" s="24" t="s">
        <v>40</v>
      </c>
      <c r="E30" s="36" t="s">
        <v>94</v>
      </c>
      <c r="F30" s="78">
        <f t="shared" si="6"/>
        <v>42023</v>
      </c>
      <c r="G30" s="78">
        <f>_xll.qlInterestRateIndexValueDate(M30,F30,Trigger)</f>
        <v>42025</v>
      </c>
      <c r="H30" s="78">
        <f>_xll.qlInterestRateIndexMaturity(M30,G30,Trigger)</f>
        <v>44217</v>
      </c>
      <c r="I30" s="77">
        <f>_xll.qlIndexFixing(M30,F30,TRUE,InterestRatesTrigger)</f>
        <v>1.9499999999991924E-3</v>
      </c>
      <c r="J30" s="102" t="str">
        <f>Contribution!O30</f>
        <v>JPY6M6Y=</v>
      </c>
      <c r="K30" s="102" t="str">
        <f t="shared" si="5"/>
        <v>JPYSB6L6Y=ICAP</v>
      </c>
      <c r="L30" s="66"/>
      <c r="M30" s="62" t="str">
        <f>_xll.qlSwapIndex(,"Libor",D30,SettlementDays,Currency,Calendar,FixedLegTenor,FixedLegBDC,FixedLegDayCounter,IborIndex,"JPYON",,Trigger)</f>
        <v>obj_004c7#0000</v>
      </c>
      <c r="N30" s="121"/>
      <c r="O30" s="110"/>
      <c r="P30" s="4"/>
      <c r="Q30" s="110"/>
      <c r="R30" s="66"/>
      <c r="S30" s="66"/>
      <c r="T30" s="2"/>
      <c r="U30" s="2"/>
      <c r="V30" s="2"/>
      <c r="W30" s="2"/>
      <c r="X30" s="2"/>
      <c r="Y30" s="2"/>
      <c r="Z30" s="2"/>
    </row>
    <row r="31" spans="1:26" x14ac:dyDescent="0.2">
      <c r="A31" s="4"/>
      <c r="B31" s="43"/>
      <c r="C31" s="44"/>
      <c r="D31" s="24" t="s">
        <v>41</v>
      </c>
      <c r="E31" s="36" t="s">
        <v>94</v>
      </c>
      <c r="F31" s="78">
        <f t="shared" si="6"/>
        <v>42023</v>
      </c>
      <c r="G31" s="78">
        <f>_xll.qlInterestRateIndexValueDate(M31,F31,Trigger)</f>
        <v>42025</v>
      </c>
      <c r="H31" s="78">
        <f>_xll.qlInterestRateIndexMaturity(M31,G31,Trigger)</f>
        <v>44582</v>
      </c>
      <c r="I31" s="77">
        <f>_xll.qlIndexFixing(M31,F31,TRUE,InterestRatesTrigger)</f>
        <v>2.4000000000002379E-3</v>
      </c>
      <c r="J31" s="102" t="str">
        <f>Contribution!O31</f>
        <v>JPY6M7Y=</v>
      </c>
      <c r="K31" s="102" t="str">
        <f t="shared" si="5"/>
        <v>JPYSB6L7Y=ICAP</v>
      </c>
      <c r="L31" s="66"/>
      <c r="M31" s="62" t="str">
        <f>_xll.qlSwapIndex(,"Libor",D31,SettlementDays,Currency,Calendar,FixedLegTenor,FixedLegBDC,FixedLegDayCounter,IborIndex,"JPYON",,Trigger)</f>
        <v>obj_004c0#0000</v>
      </c>
      <c r="N31" s="121"/>
      <c r="O31" s="110"/>
      <c r="P31" s="4"/>
      <c r="Q31" s="110"/>
      <c r="R31" s="66"/>
      <c r="S31" s="66"/>
      <c r="T31" s="2"/>
      <c r="U31" s="2"/>
      <c r="V31" s="2"/>
      <c r="W31" s="2"/>
      <c r="X31" s="2"/>
      <c r="Y31" s="2"/>
      <c r="Z31" s="2"/>
    </row>
    <row r="32" spans="1:26" x14ac:dyDescent="0.2">
      <c r="A32" s="4"/>
      <c r="B32" s="43"/>
      <c r="C32" s="44"/>
      <c r="D32" s="24" t="s">
        <v>42</v>
      </c>
      <c r="E32" s="36" t="s">
        <v>94</v>
      </c>
      <c r="F32" s="78">
        <f t="shared" si="6"/>
        <v>42023</v>
      </c>
      <c r="G32" s="78">
        <f>_xll.qlInterestRateIndexValueDate(M32,F32,Trigger)</f>
        <v>42025</v>
      </c>
      <c r="H32" s="78">
        <f>_xll.qlInterestRateIndexMaturity(M32,G32,Trigger)</f>
        <v>44949</v>
      </c>
      <c r="I32" s="77">
        <f>_xll.qlIndexFixing(M32,F32,TRUE,InterestRatesTrigger)</f>
        <v>2.8999999999843552E-3</v>
      </c>
      <c r="J32" s="102" t="str">
        <f>Contribution!O32</f>
        <v>JPY6M8Y=</v>
      </c>
      <c r="K32" s="102" t="str">
        <f t="shared" si="5"/>
        <v>JPYSB6L8Y=ICAP</v>
      </c>
      <c r="L32" s="66"/>
      <c r="M32" s="62" t="str">
        <f>_xll.qlSwapIndex(,"Libor",D32,SettlementDays,Currency,Calendar,FixedLegTenor,FixedLegBDC,FixedLegDayCounter,IborIndex,"JPYON",,Trigger)</f>
        <v>obj_004bb#0000</v>
      </c>
      <c r="N32" s="121"/>
      <c r="O32" s="110"/>
      <c r="P32" s="4"/>
      <c r="Q32" s="110"/>
      <c r="R32" s="66"/>
      <c r="S32" s="66"/>
      <c r="T32" s="2"/>
      <c r="U32" s="2"/>
      <c r="V32" s="2"/>
      <c r="W32" s="2"/>
      <c r="X32" s="2"/>
      <c r="Y32" s="2"/>
      <c r="Z32" s="2"/>
    </row>
    <row r="33" spans="1:26" x14ac:dyDescent="0.2">
      <c r="A33" s="4"/>
      <c r="B33" s="43"/>
      <c r="C33" s="44"/>
      <c r="D33" s="24" t="s">
        <v>43</v>
      </c>
      <c r="E33" s="36" t="s">
        <v>94</v>
      </c>
      <c r="F33" s="78">
        <f t="shared" si="6"/>
        <v>42023</v>
      </c>
      <c r="G33" s="78">
        <f>_xll.qlInterestRateIndexValueDate(M33,F33,Trigger)</f>
        <v>42025</v>
      </c>
      <c r="H33" s="78">
        <f>_xll.qlInterestRateIndexMaturity(M33,G33,Trigger)</f>
        <v>45313</v>
      </c>
      <c r="I33" s="77">
        <f>_xll.qlIndexFixing(M33,F33,TRUE,InterestRatesTrigger)</f>
        <v>3.4250000000510331E-3</v>
      </c>
      <c r="J33" s="102" t="str">
        <f>Contribution!O33</f>
        <v>JPY6M9Y=</v>
      </c>
      <c r="K33" s="102" t="str">
        <f t="shared" si="5"/>
        <v>JPYSB6L9Y=ICAP</v>
      </c>
      <c r="L33" s="66"/>
      <c r="M33" s="62" t="str">
        <f>_xll.qlSwapIndex(,"Libor",D33,SettlementDays,Currency,Calendar,FixedLegTenor,FixedLegBDC,FixedLegDayCounter,IborIndex,"JPYON",,Trigger)</f>
        <v>obj_004cc#0000</v>
      </c>
      <c r="N33" s="121"/>
      <c r="O33" s="110"/>
      <c r="P33" s="4"/>
      <c r="Q33" s="110"/>
      <c r="R33" s="66"/>
      <c r="S33" s="66"/>
      <c r="T33" s="2"/>
      <c r="U33" s="2"/>
      <c r="V33" s="2"/>
      <c r="W33" s="2"/>
      <c r="X33" s="2"/>
      <c r="Y33" s="2"/>
      <c r="Z33" s="2"/>
    </row>
    <row r="34" spans="1:26" x14ac:dyDescent="0.2">
      <c r="A34" s="4"/>
      <c r="B34" s="43"/>
      <c r="C34" s="44"/>
      <c r="D34" s="24" t="s">
        <v>44</v>
      </c>
      <c r="E34" s="36" t="s">
        <v>94</v>
      </c>
      <c r="F34" s="78">
        <f t="shared" si="6"/>
        <v>42023</v>
      </c>
      <c r="G34" s="78">
        <f>_xll.qlInterestRateIndexValueDate(M34,F34,Trigger)</f>
        <v>42025</v>
      </c>
      <c r="H34" s="78">
        <f>_xll.qlInterestRateIndexMaturity(M34,G34,Trigger)</f>
        <v>45678</v>
      </c>
      <c r="I34" s="77">
        <f>_xll.qlIndexFixing(M34,F34,TRUE,InterestRatesTrigger)</f>
        <v>3.9499999998386564E-3</v>
      </c>
      <c r="J34" s="102" t="str">
        <f>Contribution!O34</f>
        <v>JPY6M10Y=</v>
      </c>
      <c r="K34" s="102" t="str">
        <f t="shared" si="5"/>
        <v>JPYSB6L10Y=ICAP</v>
      </c>
      <c r="L34" s="66"/>
      <c r="M34" s="62" t="str">
        <f>_xll.qlSwapIndex(,"Libor",D34,SettlementDays,Currency,Calendar,FixedLegTenor,FixedLegBDC,FixedLegDayCounter,IborIndex,"JPYON",,Trigger)</f>
        <v>obj_004cf#0000</v>
      </c>
      <c r="N34" s="121"/>
      <c r="O34" s="110"/>
      <c r="P34" s="4"/>
      <c r="Q34" s="110"/>
      <c r="R34" s="66"/>
      <c r="S34" s="66"/>
      <c r="T34" s="2"/>
      <c r="U34" s="2"/>
      <c r="V34" s="2"/>
      <c r="W34" s="2"/>
      <c r="X34" s="2"/>
      <c r="Y34" s="2"/>
      <c r="Z34" s="2"/>
    </row>
    <row r="35" spans="1:26" x14ac:dyDescent="0.2">
      <c r="A35" s="4"/>
      <c r="B35" s="43"/>
      <c r="C35" s="44"/>
      <c r="D35" s="24" t="s">
        <v>45</v>
      </c>
      <c r="E35" s="36" t="s">
        <v>94</v>
      </c>
      <c r="F35" s="78">
        <f t="shared" si="6"/>
        <v>42023</v>
      </c>
      <c r="G35" s="78">
        <f>_xll.qlInterestRateIndexValueDate(M35,F35,Trigger)</f>
        <v>42025</v>
      </c>
      <c r="H35" s="78">
        <f>_xll.qlInterestRateIndexMaturity(M35,G35,Trigger)</f>
        <v>46408</v>
      </c>
      <c r="I35" s="77">
        <f>_xll.qlIndexFixing(M35,F35,TRUE,InterestRatesTrigger)</f>
        <v>5.0750003309864749E-3</v>
      </c>
      <c r="J35" s="102" t="str">
        <f>Contribution!O35</f>
        <v>JPY6M12Y=</v>
      </c>
      <c r="K35" s="102" t="str">
        <f t="shared" si="5"/>
        <v>JPYSB6L12Y=ICAP</v>
      </c>
      <c r="L35" s="66"/>
      <c r="M35" s="62" t="str">
        <f>_xll.qlSwapIndex(,"Libor",D35,SettlementDays,Currency,Calendar,FixedLegTenor,FixedLegBDC,FixedLegDayCounter,IborIndex,"JPYON",,Trigger)</f>
        <v>obj_004b5#0000</v>
      </c>
      <c r="N35" s="121"/>
      <c r="O35" s="110"/>
      <c r="P35" s="4"/>
      <c r="Q35" s="110"/>
      <c r="R35" s="66"/>
      <c r="S35" s="66"/>
      <c r="T35" s="2"/>
      <c r="U35" s="2"/>
      <c r="V35" s="2"/>
      <c r="W35" s="2"/>
      <c r="X35" s="2"/>
      <c r="Y35" s="2"/>
      <c r="Z35" s="2"/>
    </row>
    <row r="36" spans="1:26" x14ac:dyDescent="0.2">
      <c r="A36" s="4"/>
      <c r="B36" s="43"/>
      <c r="C36" s="44"/>
      <c r="D36" s="24" t="s">
        <v>46</v>
      </c>
      <c r="E36" s="36" t="s">
        <v>94</v>
      </c>
      <c r="F36" s="78">
        <f t="shared" si="6"/>
        <v>42023</v>
      </c>
      <c r="G36" s="78">
        <f>_xll.qlInterestRateIndexValueDate(M36,F36,Trigger)</f>
        <v>42025</v>
      </c>
      <c r="H36" s="78">
        <f>_xll.qlInterestRateIndexMaturity(M36,G36,Trigger)</f>
        <v>47504</v>
      </c>
      <c r="I36" s="77">
        <f>_xll.qlIndexFixing(M36,F36,TRUE,InterestRatesTrigger)</f>
        <v>6.9250003632417871E-3</v>
      </c>
      <c r="J36" s="102" t="str">
        <f>Contribution!O36</f>
        <v>JPY6M15Y=</v>
      </c>
      <c r="K36" s="102" t="str">
        <f t="shared" si="5"/>
        <v>JPYSB6L15Y=ICAP</v>
      </c>
      <c r="L36" s="66"/>
      <c r="M36" s="62" t="str">
        <f>_xll.qlSwapIndex(,"Libor",D36,SettlementDays,Currency,Calendar,FixedLegTenor,FixedLegBDC,FixedLegDayCounter,IborIndex,"JPYON",,Trigger)</f>
        <v>obj_004be#0000</v>
      </c>
      <c r="N36" s="121"/>
      <c r="O36" s="110"/>
      <c r="P36" s="4"/>
      <c r="Q36" s="110"/>
      <c r="R36" s="66"/>
      <c r="S36" s="66"/>
      <c r="T36" s="2"/>
      <c r="U36" s="2"/>
      <c r="V36" s="2"/>
      <c r="W36" s="2"/>
      <c r="X36" s="2"/>
      <c r="Y36" s="2"/>
      <c r="Z36" s="2"/>
    </row>
    <row r="37" spans="1:26" x14ac:dyDescent="0.2">
      <c r="A37" s="4"/>
      <c r="B37" s="43"/>
      <c r="C37" s="44"/>
      <c r="D37" s="24" t="s">
        <v>47</v>
      </c>
      <c r="E37" s="36" t="s">
        <v>94</v>
      </c>
      <c r="F37" s="78">
        <f t="shared" si="6"/>
        <v>42023</v>
      </c>
      <c r="G37" s="78">
        <f>_xll.qlInterestRateIndexValueDate(M37,F37,Trigger)</f>
        <v>42025</v>
      </c>
      <c r="H37" s="78">
        <f>_xll.qlInterestRateIndexMaturity(M37,G37,Trigger)</f>
        <v>49331</v>
      </c>
      <c r="I37" s="77">
        <f>_xll.qlIndexFixing(M37,F37,TRUE,InterestRatesTrigger)</f>
        <v>9.3750005387835279E-3</v>
      </c>
      <c r="J37" s="102" t="str">
        <f>Contribution!O37</f>
        <v>JPY6M20Y=</v>
      </c>
      <c r="K37" s="102" t="str">
        <f t="shared" si="5"/>
        <v>JPYSB6L20Y=ICAP</v>
      </c>
      <c r="L37" s="66"/>
      <c r="M37" s="62" t="str">
        <f>_xll.qlSwapIndex(,"Libor",D37,SettlementDays,Currency,Calendar,FixedLegTenor,FixedLegBDC,FixedLegDayCounter,IborIndex,"JPYON",,Trigger)</f>
        <v>obj_004ca#0000</v>
      </c>
      <c r="N37" s="121"/>
      <c r="O37" s="110"/>
      <c r="P37" s="4"/>
      <c r="Q37" s="110"/>
      <c r="R37" s="66"/>
      <c r="S37" s="66"/>
      <c r="T37" s="2"/>
      <c r="U37" s="2"/>
      <c r="V37" s="2"/>
      <c r="W37" s="2"/>
      <c r="X37" s="2"/>
      <c r="Y37" s="2"/>
      <c r="Z37" s="2"/>
    </row>
    <row r="38" spans="1:26" x14ac:dyDescent="0.2">
      <c r="A38" s="4"/>
      <c r="B38" s="43"/>
      <c r="C38" s="44"/>
      <c r="D38" s="24" t="s">
        <v>48</v>
      </c>
      <c r="E38" s="36" t="s">
        <v>94</v>
      </c>
      <c r="F38" s="78">
        <f t="shared" si="6"/>
        <v>42023</v>
      </c>
      <c r="G38" s="78">
        <f>_xll.qlInterestRateIndexValueDate(M38,F38,Trigger)</f>
        <v>42025</v>
      </c>
      <c r="H38" s="78">
        <f>_xll.qlInterestRateIndexMaturity(M38,G38,Trigger)</f>
        <v>51158</v>
      </c>
      <c r="I38" s="77">
        <f>_xll.qlIndexFixing(M38,F38,TRUE,InterestRatesTrigger)</f>
        <v>1.0675000465323289E-2</v>
      </c>
      <c r="J38" s="102" t="str">
        <f>Contribution!O38</f>
        <v>JPY6M25Y=</v>
      </c>
      <c r="K38" s="102" t="str">
        <f t="shared" si="5"/>
        <v>JPYSB6L25Y=ICAP</v>
      </c>
      <c r="L38" s="66"/>
      <c r="M38" s="62" t="str">
        <f>_xll.qlSwapIndex(,"Libor",D38,SettlementDays,Currency,Calendar,FixedLegTenor,FixedLegBDC,FixedLegDayCounter,IborIndex,"JPYON",,Trigger)</f>
        <v>obj_004d0#0000</v>
      </c>
      <c r="N38" s="121"/>
      <c r="O38" s="110"/>
      <c r="P38" s="4"/>
      <c r="Q38" s="110"/>
      <c r="R38" s="66"/>
      <c r="S38" s="66"/>
      <c r="T38" s="2"/>
      <c r="U38" s="2"/>
      <c r="V38" s="2"/>
      <c r="W38" s="2"/>
      <c r="X38" s="2"/>
      <c r="Y38" s="2"/>
      <c r="Z38" s="2"/>
    </row>
    <row r="39" spans="1:26" x14ac:dyDescent="0.2">
      <c r="A39" s="4"/>
      <c r="B39" s="49"/>
      <c r="C39" s="50"/>
      <c r="D39" s="25" t="s">
        <v>49</v>
      </c>
      <c r="E39" s="38" t="s">
        <v>94</v>
      </c>
      <c r="F39" s="79">
        <f t="shared" si="6"/>
        <v>42023</v>
      </c>
      <c r="G39" s="79">
        <f>_xll.qlInterestRateIndexValueDate(M39,F39,Trigger)</f>
        <v>42025</v>
      </c>
      <c r="H39" s="79">
        <f>_xll.qlInterestRateIndexMaturity(M39,G39,Trigger)</f>
        <v>52985</v>
      </c>
      <c r="I39" s="80">
        <f>_xll.qlIndexFixing(M39,F39,TRUE,InterestRatesTrigger)</f>
        <v>1.137500046393135E-2</v>
      </c>
      <c r="J39" s="103" t="str">
        <f>Contribution!O39</f>
        <v>JPY6M30Y=</v>
      </c>
      <c r="K39" s="103" t="str">
        <f t="shared" si="5"/>
        <v>JPYSB6L30Y=ICAP</v>
      </c>
      <c r="L39" s="66"/>
      <c r="M39" s="109" t="str">
        <f>_xll.qlSwapIndex(,"Libor",D39,SettlementDays,Currency,Calendar,FixedLegTenor,FixedLegBDC,FixedLegDayCounter,IborIndex,"JPYON",,Trigger)</f>
        <v>obj_004b6#0000</v>
      </c>
      <c r="N39" s="121"/>
      <c r="O39" s="110"/>
      <c r="P39" s="4"/>
      <c r="Q39" s="110"/>
      <c r="R39" s="66"/>
      <c r="S39" s="66"/>
      <c r="T39" s="2"/>
      <c r="U39" s="2"/>
      <c r="V39" s="2"/>
      <c r="W39" s="2"/>
      <c r="X39" s="2"/>
      <c r="Y39" s="2"/>
      <c r="Z39" s="2"/>
    </row>
    <row r="40" spans="1:26" x14ac:dyDescent="0.2">
      <c r="A40" s="4"/>
      <c r="B40" s="119"/>
      <c r="C40" s="120"/>
      <c r="D40" s="120"/>
      <c r="E40" s="111"/>
      <c r="F40" s="111"/>
      <c r="G40" s="110"/>
      <c r="H40" s="110"/>
      <c r="I40" s="110"/>
      <c r="J40" s="66"/>
      <c r="K40" s="111"/>
      <c r="L40" s="110"/>
      <c r="M40" s="111"/>
      <c r="N40" s="110"/>
      <c r="O40" s="110"/>
      <c r="P40" s="66"/>
      <c r="Q40" s="110"/>
      <c r="R40" s="110"/>
      <c r="S40" s="66"/>
      <c r="T40" s="2"/>
      <c r="U40" s="2"/>
      <c r="V40" s="2"/>
      <c r="W40" s="2"/>
      <c r="X40" s="2"/>
      <c r="Y40" s="2"/>
      <c r="Z40" s="2"/>
    </row>
    <row r="41" spans="1:26" x14ac:dyDescent="0.2">
      <c r="A41" s="117"/>
      <c r="B41" s="118"/>
      <c r="C41" s="4"/>
      <c r="D41" s="4"/>
      <c r="E41" s="110"/>
      <c r="F41" s="110"/>
      <c r="G41" s="110"/>
      <c r="H41" s="110"/>
      <c r="I41" s="110"/>
      <c r="J41" s="66"/>
      <c r="K41" s="110"/>
      <c r="L41" s="110"/>
      <c r="M41" s="110"/>
      <c r="N41" s="110"/>
      <c r="O41" s="110"/>
      <c r="P41" s="66"/>
      <c r="Q41" s="66"/>
      <c r="R41" s="66"/>
      <c r="S41" s="66"/>
      <c r="T41" s="2"/>
      <c r="U41" s="2"/>
      <c r="V41" s="2"/>
      <c r="W41" s="2"/>
      <c r="X41" s="2"/>
      <c r="Y41" s="2"/>
      <c r="Z41" s="2"/>
    </row>
    <row r="42" spans="1:26" x14ac:dyDescent="0.2">
      <c r="A42" s="3"/>
      <c r="B42" s="11"/>
      <c r="C42" s="3"/>
      <c r="D42" s="3"/>
      <c r="E42" s="6"/>
      <c r="F42" s="6"/>
      <c r="G42" s="6"/>
      <c r="H42" s="6"/>
      <c r="I42" s="6"/>
      <c r="J42" s="2"/>
      <c r="K42" s="6"/>
      <c r="L42" s="6"/>
      <c r="M42" s="6"/>
      <c r="N42" s="6"/>
      <c r="O42" s="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3"/>
      <c r="B43" s="11"/>
      <c r="C43" s="3"/>
      <c r="D43" s="3"/>
      <c r="E43" s="6"/>
      <c r="F43" s="6"/>
      <c r="G43" s="6"/>
      <c r="H43" s="6"/>
      <c r="I43" s="6"/>
      <c r="J43" s="2"/>
      <c r="K43" s="6"/>
      <c r="L43" s="6"/>
      <c r="M43" s="6"/>
      <c r="N43" s="6"/>
      <c r="O43" s="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3"/>
      <c r="B44" s="11"/>
      <c r="C44" s="3"/>
      <c r="D44" s="3"/>
      <c r="E44" s="6"/>
      <c r="F44" s="6"/>
      <c r="G44" s="6"/>
      <c r="H44" s="6"/>
      <c r="I44" s="6"/>
      <c r="J44" s="2"/>
      <c r="K44" s="6"/>
      <c r="L44" s="6"/>
      <c r="M44" s="6"/>
      <c r="N44" s="6"/>
      <c r="O44" s="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3"/>
      <c r="B45" s="11"/>
      <c r="C45" s="3"/>
      <c r="D45" s="3"/>
      <c r="E45" s="6"/>
      <c r="F45" s="6"/>
      <c r="G45" s="6"/>
      <c r="H45" s="6"/>
      <c r="I45" s="6"/>
      <c r="J45" s="2"/>
      <c r="K45" s="6"/>
      <c r="L45" s="6"/>
      <c r="M45" s="6"/>
      <c r="N45" s="6"/>
      <c r="O45" s="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3"/>
      <c r="B46" s="11"/>
      <c r="C46" s="3"/>
      <c r="D46" s="3"/>
      <c r="E46" s="6"/>
      <c r="F46" s="6"/>
      <c r="G46" s="6"/>
      <c r="H46" s="6"/>
      <c r="I46" s="6"/>
      <c r="J46" s="2"/>
      <c r="K46" s="6"/>
      <c r="L46" s="6"/>
      <c r="M46" s="6"/>
      <c r="N46" s="6"/>
      <c r="O46" s="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3"/>
      <c r="B47" s="11"/>
      <c r="C47" s="3"/>
      <c r="D47" s="3"/>
      <c r="E47" s="6"/>
      <c r="F47" s="6"/>
      <c r="G47" s="6"/>
      <c r="H47" s="6"/>
      <c r="I47" s="6"/>
      <c r="J47" s="2"/>
      <c r="K47" s="6"/>
      <c r="L47" s="6"/>
      <c r="M47" s="6"/>
      <c r="N47" s="6"/>
      <c r="O47" s="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3"/>
      <c r="B48" s="11"/>
      <c r="C48" s="3"/>
      <c r="D48" s="3"/>
      <c r="E48" s="6"/>
      <c r="F48" s="6"/>
      <c r="G48" s="6"/>
      <c r="H48" s="6"/>
      <c r="I48" s="6"/>
      <c r="J48" s="2"/>
      <c r="K48" s="6"/>
      <c r="L48" s="6"/>
      <c r="M48" s="6"/>
      <c r="N48" s="6"/>
      <c r="O48" s="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3"/>
      <c r="B49" s="11"/>
      <c r="C49" s="3"/>
      <c r="D49" s="3"/>
      <c r="E49" s="6"/>
      <c r="F49" s="6"/>
      <c r="G49" s="6"/>
      <c r="H49" s="6"/>
      <c r="I49" s="6"/>
      <c r="J49" s="2"/>
      <c r="K49" s="6"/>
      <c r="L49" s="6"/>
      <c r="M49" s="6"/>
      <c r="N49" s="6"/>
      <c r="O49" s="6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3"/>
      <c r="B50" s="11"/>
      <c r="C50" s="3"/>
      <c r="D50" s="3"/>
      <c r="E50" s="6"/>
      <c r="F50" s="6"/>
      <c r="G50" s="6"/>
      <c r="H50" s="6"/>
      <c r="I50" s="6"/>
      <c r="J50" s="2"/>
      <c r="K50" s="6"/>
      <c r="L50" s="6"/>
      <c r="M50" s="6"/>
      <c r="N50" s="6"/>
      <c r="O50" s="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3"/>
      <c r="B51" s="11"/>
      <c r="C51" s="3"/>
      <c r="D51" s="3"/>
      <c r="E51" s="6"/>
      <c r="F51" s="6"/>
      <c r="G51" s="6"/>
      <c r="H51" s="6"/>
      <c r="I51" s="6"/>
      <c r="J51" s="2"/>
      <c r="K51" s="6"/>
      <c r="L51" s="6"/>
      <c r="M51" s="6"/>
      <c r="N51" s="6"/>
      <c r="O51" s="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3"/>
      <c r="B52" s="11"/>
      <c r="C52" s="3"/>
      <c r="D52" s="3"/>
      <c r="E52" s="6"/>
      <c r="F52" s="6"/>
      <c r="G52" s="6"/>
      <c r="H52" s="6"/>
      <c r="I52" s="6"/>
      <c r="J52" s="2"/>
      <c r="K52" s="6"/>
      <c r="L52" s="6"/>
      <c r="M52" s="6"/>
      <c r="N52" s="6"/>
      <c r="O52" s="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3"/>
      <c r="B53" s="11"/>
      <c r="C53" s="3"/>
      <c r="D53" s="3"/>
      <c r="E53" s="6"/>
      <c r="F53" s="6"/>
      <c r="G53" s="6"/>
      <c r="H53" s="6"/>
      <c r="I53" s="6"/>
      <c r="J53" s="2"/>
      <c r="K53" s="6"/>
      <c r="L53" s="6"/>
      <c r="M53" s="6"/>
      <c r="N53" s="6"/>
      <c r="O53" s="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3"/>
      <c r="B54" s="11"/>
      <c r="C54" s="3"/>
      <c r="D54" s="3"/>
      <c r="E54" s="6"/>
      <c r="F54" s="6"/>
      <c r="G54" s="6"/>
      <c r="H54" s="6"/>
      <c r="I54" s="6"/>
      <c r="J54" s="2"/>
      <c r="K54" s="6"/>
      <c r="L54" s="6"/>
      <c r="M54" s="6"/>
      <c r="N54" s="6"/>
      <c r="O54" s="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3"/>
      <c r="B55" s="11"/>
      <c r="C55" s="3"/>
      <c r="D55" s="3"/>
      <c r="E55" s="6"/>
      <c r="F55" s="6"/>
      <c r="G55" s="6"/>
      <c r="H55" s="6"/>
      <c r="I55" s="6"/>
      <c r="J55" s="2"/>
      <c r="K55" s="6"/>
      <c r="L55" s="6"/>
      <c r="M55" s="6"/>
      <c r="N55" s="6"/>
      <c r="O55" s="6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3"/>
      <c r="B56" s="11"/>
      <c r="C56" s="3"/>
      <c r="D56" s="3"/>
      <c r="E56" s="6"/>
      <c r="F56" s="6"/>
      <c r="G56" s="6"/>
      <c r="H56" s="6"/>
      <c r="I56" s="6"/>
      <c r="J56" s="2"/>
      <c r="K56" s="6"/>
      <c r="L56" s="6"/>
      <c r="M56" s="6"/>
      <c r="N56" s="6"/>
      <c r="O56" s="6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3"/>
      <c r="B57" s="11"/>
      <c r="C57" s="3"/>
      <c r="D57" s="3"/>
      <c r="E57" s="6"/>
      <c r="F57" s="6"/>
      <c r="G57" s="6"/>
      <c r="H57" s="6"/>
      <c r="I57" s="6"/>
      <c r="J57" s="2"/>
      <c r="K57" s="6"/>
      <c r="L57" s="6"/>
      <c r="M57" s="6"/>
      <c r="N57" s="6"/>
      <c r="O57" s="6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3"/>
      <c r="B58" s="11"/>
      <c r="C58" s="3"/>
      <c r="D58" s="3"/>
      <c r="E58" s="6"/>
      <c r="F58" s="6"/>
      <c r="G58" s="6"/>
      <c r="H58" s="6"/>
      <c r="I58" s="6"/>
      <c r="J58" s="2"/>
      <c r="K58" s="6"/>
      <c r="L58" s="6"/>
      <c r="M58" s="6"/>
      <c r="N58" s="6"/>
      <c r="O58" s="6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3"/>
      <c r="B59" s="11"/>
      <c r="C59" s="3"/>
      <c r="D59" s="3"/>
      <c r="E59" s="6"/>
      <c r="F59" s="6"/>
      <c r="G59" s="6"/>
      <c r="H59" s="6"/>
      <c r="I59" s="6"/>
      <c r="J59" s="2"/>
      <c r="K59" s="6"/>
      <c r="L59" s="6"/>
      <c r="M59" s="6"/>
      <c r="N59" s="6"/>
      <c r="O59" s="6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3"/>
      <c r="B60" s="11"/>
      <c r="C60" s="3"/>
      <c r="D60" s="3"/>
      <c r="E60" s="6"/>
      <c r="F60" s="6"/>
      <c r="G60" s="6"/>
      <c r="H60" s="6"/>
      <c r="I60" s="6"/>
      <c r="J60" s="2"/>
      <c r="K60" s="6"/>
      <c r="L60" s="6"/>
      <c r="M60" s="6"/>
      <c r="N60" s="6"/>
      <c r="O60" s="6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3"/>
      <c r="B61" s="11"/>
      <c r="C61" s="3"/>
      <c r="D61" s="3"/>
      <c r="E61" s="6"/>
      <c r="F61" s="6"/>
      <c r="G61" s="6"/>
      <c r="H61" s="6"/>
      <c r="I61" s="6"/>
      <c r="J61" s="2"/>
      <c r="K61" s="6"/>
      <c r="L61" s="6"/>
      <c r="M61" s="6"/>
      <c r="N61" s="6"/>
      <c r="O61" s="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3"/>
      <c r="B62" s="11"/>
      <c r="C62" s="3"/>
      <c r="D62" s="3"/>
      <c r="E62" s="6"/>
      <c r="F62" s="6"/>
      <c r="G62" s="6"/>
      <c r="H62" s="6"/>
      <c r="I62" s="6"/>
      <c r="J62" s="2"/>
      <c r="K62" s="6"/>
      <c r="L62" s="6"/>
      <c r="M62" s="6"/>
      <c r="N62" s="6"/>
      <c r="O62" s="6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3"/>
      <c r="B63" s="11"/>
      <c r="C63" s="3"/>
      <c r="D63" s="3"/>
      <c r="E63" s="6"/>
      <c r="F63" s="6"/>
      <c r="G63" s="6"/>
      <c r="H63" s="6"/>
      <c r="I63" s="6"/>
      <c r="J63" s="2"/>
      <c r="K63" s="6"/>
      <c r="L63" s="6"/>
      <c r="M63" s="6"/>
      <c r="N63" s="6"/>
      <c r="O63" s="6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3"/>
      <c r="B64" s="11"/>
      <c r="C64" s="3"/>
      <c r="D64" s="3"/>
      <c r="E64" s="6"/>
      <c r="F64" s="6"/>
      <c r="G64" s="6"/>
      <c r="H64" s="6"/>
      <c r="I64" s="6"/>
      <c r="J64" s="2"/>
      <c r="K64" s="6"/>
      <c r="L64" s="6"/>
      <c r="M64" s="6"/>
      <c r="N64" s="6"/>
      <c r="O64" s="6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3"/>
      <c r="B65" s="11"/>
      <c r="C65" s="3"/>
      <c r="D65" s="3"/>
      <c r="E65" s="6"/>
      <c r="F65" s="6"/>
      <c r="G65" s="6"/>
      <c r="H65" s="6"/>
      <c r="I65" s="6"/>
      <c r="J65" s="2"/>
      <c r="K65" s="6"/>
      <c r="L65" s="6"/>
      <c r="M65" s="6"/>
      <c r="N65" s="6"/>
      <c r="O65" s="6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3"/>
      <c r="B66" s="11"/>
      <c r="C66" s="3"/>
      <c r="D66" s="3"/>
      <c r="E66" s="6"/>
      <c r="F66" s="6"/>
      <c r="G66" s="6"/>
      <c r="H66" s="6"/>
      <c r="I66" s="6"/>
      <c r="J66" s="2"/>
      <c r="K66" s="6"/>
      <c r="L66" s="6"/>
      <c r="M66" s="6"/>
      <c r="N66" s="6"/>
      <c r="O66" s="6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3"/>
      <c r="B67" s="11"/>
      <c r="C67" s="3"/>
      <c r="D67" s="3"/>
      <c r="E67" s="6"/>
      <c r="F67" s="6"/>
      <c r="G67" s="6"/>
      <c r="H67" s="6"/>
      <c r="I67" s="6"/>
      <c r="J67" s="2"/>
      <c r="K67" s="6"/>
      <c r="L67" s="6"/>
      <c r="M67" s="6"/>
      <c r="N67" s="6"/>
      <c r="O67" s="6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3"/>
      <c r="B68" s="11"/>
      <c r="C68" s="3"/>
      <c r="D68" s="3"/>
      <c r="E68" s="6"/>
      <c r="F68" s="6"/>
      <c r="G68" s="6"/>
      <c r="H68" s="6"/>
      <c r="I68" s="6"/>
      <c r="J68" s="2"/>
      <c r="K68" s="6"/>
      <c r="L68" s="6"/>
      <c r="M68" s="6"/>
      <c r="N68" s="6"/>
      <c r="O68" s="6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3"/>
      <c r="B69" s="11"/>
      <c r="C69" s="3"/>
      <c r="D69" s="3"/>
      <c r="E69" s="6"/>
      <c r="F69" s="6"/>
      <c r="G69" s="6"/>
      <c r="H69" s="6"/>
      <c r="I69" s="6"/>
      <c r="J69" s="2"/>
      <c r="K69" s="6"/>
      <c r="L69" s="6"/>
      <c r="M69" s="6"/>
      <c r="N69" s="6"/>
      <c r="O69" s="6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3"/>
      <c r="B70" s="11"/>
      <c r="C70" s="3"/>
      <c r="D70" s="3"/>
      <c r="E70" s="6"/>
      <c r="F70" s="6"/>
      <c r="G70" s="6"/>
      <c r="H70" s="6"/>
      <c r="I70" s="6"/>
      <c r="J70" s="2"/>
      <c r="K70" s="6"/>
      <c r="L70" s="6"/>
      <c r="M70" s="6"/>
      <c r="N70" s="6"/>
      <c r="O70" s="6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11"/>
      <c r="C71" s="3"/>
      <c r="D71" s="3"/>
      <c r="E71" s="6"/>
      <c r="F71" s="6"/>
      <c r="G71" s="6"/>
      <c r="H71" s="6"/>
      <c r="I71" s="6"/>
      <c r="J71" s="2"/>
      <c r="K71" s="6"/>
      <c r="L71" s="6"/>
      <c r="M71" s="6"/>
      <c r="N71" s="6"/>
      <c r="O71" s="6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11"/>
      <c r="C72" s="3"/>
      <c r="D72" s="3"/>
      <c r="E72" s="6"/>
      <c r="F72" s="6"/>
      <c r="G72" s="6"/>
      <c r="H72" s="6"/>
      <c r="I72" s="6"/>
      <c r="J72" s="2"/>
      <c r="K72" s="6"/>
      <c r="L72" s="6"/>
      <c r="M72" s="6"/>
      <c r="N72" s="6"/>
      <c r="O72" s="6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11"/>
      <c r="C73" s="3"/>
      <c r="D73" s="3"/>
      <c r="E73" s="6"/>
      <c r="F73" s="6"/>
      <c r="G73" s="6"/>
      <c r="H73" s="6"/>
      <c r="I73" s="6"/>
      <c r="J73" s="2"/>
      <c r="K73" s="6"/>
      <c r="L73" s="6"/>
      <c r="M73" s="6"/>
      <c r="N73" s="6"/>
      <c r="O73" s="6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11"/>
      <c r="C74" s="3"/>
      <c r="D74" s="3"/>
      <c r="E74" s="6"/>
      <c r="F74" s="6"/>
      <c r="G74" s="6"/>
      <c r="H74" s="6"/>
      <c r="I74" s="6"/>
      <c r="J74" s="2"/>
      <c r="K74" s="6"/>
      <c r="L74" s="6"/>
      <c r="M74" s="6"/>
      <c r="N74" s="6"/>
      <c r="O74" s="6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11"/>
      <c r="C75" s="3"/>
      <c r="D75" s="3"/>
      <c r="E75" s="6"/>
      <c r="F75" s="6"/>
      <c r="G75" s="6"/>
      <c r="H75" s="6"/>
      <c r="I75" s="6"/>
      <c r="J75" s="2"/>
      <c r="K75" s="6"/>
      <c r="L75" s="6"/>
      <c r="M75" s="6"/>
      <c r="N75" s="6"/>
      <c r="O75" s="6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11"/>
      <c r="C76" s="3"/>
      <c r="D76" s="3"/>
      <c r="E76" s="6"/>
      <c r="F76" s="6"/>
      <c r="G76" s="6"/>
      <c r="H76" s="6"/>
      <c r="I76" s="6"/>
      <c r="J76" s="2"/>
      <c r="K76" s="6"/>
      <c r="L76" s="6"/>
      <c r="M76" s="6"/>
      <c r="N76" s="6"/>
      <c r="O76" s="6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11"/>
      <c r="C77" s="3"/>
      <c r="D77" s="3"/>
      <c r="E77" s="6"/>
      <c r="F77" s="6"/>
      <c r="G77" s="6"/>
      <c r="H77" s="6"/>
      <c r="I77" s="6"/>
      <c r="J77" s="2"/>
      <c r="K77" s="6"/>
      <c r="L77" s="6"/>
      <c r="M77" s="6"/>
      <c r="N77" s="6"/>
      <c r="O77" s="6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11"/>
      <c r="C78" s="3"/>
      <c r="D78" s="3"/>
      <c r="E78" s="6"/>
      <c r="F78" s="6"/>
      <c r="G78" s="6"/>
      <c r="H78" s="6"/>
      <c r="I78" s="6"/>
      <c r="J78" s="2"/>
      <c r="K78" s="6"/>
      <c r="L78" s="6"/>
      <c r="M78" s="6"/>
      <c r="N78" s="6"/>
      <c r="O78" s="6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11"/>
      <c r="C79" s="3"/>
      <c r="D79" s="3"/>
      <c r="E79" s="6"/>
      <c r="F79" s="6"/>
      <c r="G79" s="6"/>
      <c r="H79" s="6"/>
      <c r="I79" s="6"/>
      <c r="J79" s="2"/>
      <c r="K79" s="6"/>
      <c r="L79" s="6"/>
      <c r="M79" s="6"/>
      <c r="N79" s="6"/>
      <c r="O79" s="6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11"/>
      <c r="C80" s="3"/>
      <c r="D80" s="3"/>
      <c r="E80" s="6"/>
      <c r="F80" s="6"/>
      <c r="G80" s="6"/>
      <c r="H80" s="6"/>
      <c r="I80" s="6"/>
      <c r="J80" s="2"/>
      <c r="K80" s="6"/>
      <c r="L80" s="6"/>
      <c r="M80" s="6"/>
      <c r="N80" s="6"/>
      <c r="O80" s="6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11"/>
      <c r="C81" s="3"/>
      <c r="D81" s="3"/>
      <c r="E81" s="6"/>
      <c r="F81" s="6"/>
      <c r="G81" s="6"/>
      <c r="H81" s="6"/>
      <c r="I81" s="6"/>
      <c r="J81" s="2"/>
      <c r="K81" s="6"/>
      <c r="L81" s="6"/>
      <c r="M81" s="6"/>
      <c r="N81" s="6"/>
      <c r="O81" s="6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11"/>
      <c r="C82" s="3"/>
      <c r="D82" s="3"/>
      <c r="E82" s="6"/>
      <c r="F82" s="6"/>
      <c r="G82" s="6"/>
      <c r="H82" s="6"/>
      <c r="I82" s="6"/>
      <c r="J82" s="2"/>
      <c r="K82" s="6"/>
      <c r="L82" s="6"/>
      <c r="M82" s="6"/>
      <c r="N82" s="6"/>
      <c r="O82" s="6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11"/>
      <c r="C83" s="3"/>
      <c r="D83" s="3"/>
      <c r="E83" s="6"/>
      <c r="F83" s="6"/>
      <c r="G83" s="6"/>
      <c r="H83" s="6"/>
      <c r="I83" s="6"/>
      <c r="J83" s="2"/>
      <c r="K83" s="6"/>
      <c r="L83" s="6"/>
      <c r="M83" s="6"/>
      <c r="N83" s="6"/>
      <c r="O83" s="6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11"/>
      <c r="C84" s="3"/>
      <c r="D84" s="3"/>
      <c r="E84" s="6"/>
      <c r="F84" s="6"/>
      <c r="G84" s="6"/>
      <c r="H84" s="6"/>
      <c r="I84" s="6"/>
      <c r="J84" s="2"/>
      <c r="K84" s="6"/>
      <c r="L84" s="6"/>
      <c r="M84" s="6"/>
      <c r="N84" s="6"/>
      <c r="O84" s="6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11"/>
      <c r="C85" s="3"/>
      <c r="D85" s="3"/>
      <c r="E85" s="6"/>
      <c r="F85" s="6"/>
      <c r="G85" s="6"/>
      <c r="H85" s="6"/>
      <c r="I85" s="6"/>
      <c r="J85" s="2"/>
      <c r="K85" s="6"/>
      <c r="L85" s="6"/>
      <c r="M85" s="6"/>
      <c r="N85" s="6"/>
      <c r="O85" s="6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11"/>
      <c r="C86" s="3"/>
      <c r="D86" s="3"/>
      <c r="E86" s="6"/>
      <c r="F86" s="6"/>
      <c r="G86" s="6"/>
      <c r="H86" s="6"/>
      <c r="I86" s="6"/>
      <c r="J86" s="2"/>
      <c r="K86" s="6"/>
      <c r="L86" s="6"/>
      <c r="M86" s="6"/>
      <c r="N86" s="6"/>
      <c r="O86" s="6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11"/>
      <c r="C87" s="3"/>
      <c r="D87" s="3"/>
      <c r="E87" s="6"/>
      <c r="F87" s="6"/>
      <c r="G87" s="6"/>
      <c r="H87" s="6"/>
      <c r="I87" s="6"/>
      <c r="J87" s="2"/>
      <c r="K87" s="6"/>
      <c r="L87" s="6"/>
      <c r="M87" s="6"/>
      <c r="N87" s="6"/>
      <c r="O87" s="6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11"/>
      <c r="C88" s="3"/>
      <c r="D88" s="3"/>
      <c r="E88" s="6"/>
      <c r="F88" s="6"/>
      <c r="G88" s="6"/>
      <c r="H88" s="6"/>
      <c r="I88" s="6"/>
      <c r="J88" s="2"/>
      <c r="K88" s="6"/>
      <c r="L88" s="6"/>
      <c r="M88" s="6"/>
      <c r="N88" s="6"/>
      <c r="O88" s="6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11"/>
      <c r="C89" s="3"/>
      <c r="D89" s="3"/>
      <c r="E89" s="6"/>
      <c r="F89" s="6"/>
      <c r="G89" s="6"/>
      <c r="H89" s="6"/>
      <c r="I89" s="6"/>
      <c r="J89" s="2"/>
      <c r="K89" s="6"/>
      <c r="L89" s="6"/>
      <c r="M89" s="6"/>
      <c r="N89" s="6"/>
      <c r="O89" s="6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11"/>
      <c r="C90" s="3"/>
      <c r="D90" s="3"/>
      <c r="E90" s="6"/>
      <c r="F90" s="6"/>
      <c r="G90" s="6"/>
      <c r="H90" s="6"/>
      <c r="I90" s="6"/>
      <c r="J90" s="2"/>
      <c r="K90" s="6"/>
      <c r="L90" s="6"/>
      <c r="M90" s="6"/>
      <c r="N90" s="6"/>
      <c r="O90" s="6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11"/>
      <c r="C91" s="3"/>
      <c r="D91" s="3"/>
      <c r="E91" s="6"/>
      <c r="F91" s="6"/>
      <c r="G91" s="6"/>
      <c r="H91" s="6"/>
      <c r="I91" s="6"/>
      <c r="J91" s="2"/>
      <c r="K91" s="6"/>
      <c r="L91" s="6"/>
      <c r="M91" s="6"/>
      <c r="N91" s="6"/>
      <c r="O91" s="6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11"/>
      <c r="C92" s="3"/>
      <c r="D92" s="3"/>
      <c r="E92" s="6"/>
      <c r="F92" s="6"/>
      <c r="G92" s="6"/>
      <c r="H92" s="6"/>
      <c r="I92" s="6"/>
      <c r="J92" s="2"/>
      <c r="K92" s="6"/>
      <c r="L92" s="6"/>
      <c r="M92" s="6"/>
      <c r="N92" s="6"/>
      <c r="O92" s="6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11"/>
      <c r="C93" s="3"/>
      <c r="D93" s="3"/>
      <c r="E93" s="6"/>
      <c r="F93" s="6"/>
      <c r="G93" s="6"/>
      <c r="H93" s="6"/>
      <c r="I93" s="6"/>
      <c r="J93" s="2"/>
      <c r="K93" s="6"/>
      <c r="L93" s="6"/>
      <c r="M93" s="6"/>
      <c r="N93" s="6"/>
      <c r="O93" s="6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11"/>
      <c r="C94" s="3"/>
      <c r="D94" s="3"/>
      <c r="E94" s="6"/>
      <c r="F94" s="6"/>
      <c r="G94" s="6"/>
      <c r="H94" s="6"/>
      <c r="I94" s="6"/>
      <c r="J94" s="2"/>
      <c r="K94" s="6"/>
      <c r="L94" s="6"/>
      <c r="M94" s="6"/>
      <c r="N94" s="6"/>
      <c r="O94" s="6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11"/>
      <c r="C95" s="3"/>
      <c r="D95" s="3"/>
      <c r="E95" s="6"/>
      <c r="F95" s="6"/>
      <c r="G95" s="6"/>
      <c r="H95" s="6"/>
      <c r="I95" s="6"/>
      <c r="J95" s="2"/>
      <c r="K95" s="6"/>
      <c r="L95" s="6"/>
      <c r="M95" s="6"/>
      <c r="N95" s="6"/>
      <c r="O95" s="6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11"/>
      <c r="C96" s="3"/>
      <c r="D96" s="3"/>
      <c r="E96" s="6"/>
      <c r="F96" s="6"/>
      <c r="G96" s="6"/>
      <c r="H96" s="6"/>
      <c r="I96" s="6"/>
      <c r="J96" s="2"/>
      <c r="K96" s="6"/>
      <c r="L96" s="6"/>
      <c r="M96" s="6"/>
      <c r="N96" s="6"/>
      <c r="O96" s="6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11"/>
      <c r="C97" s="3"/>
      <c r="D97" s="3"/>
      <c r="E97" s="6"/>
      <c r="F97" s="6"/>
      <c r="G97" s="6"/>
      <c r="H97" s="6"/>
      <c r="I97" s="6"/>
      <c r="J97" s="2"/>
      <c r="K97" s="6"/>
      <c r="L97" s="6"/>
      <c r="M97" s="6"/>
      <c r="N97" s="6"/>
      <c r="O97" s="6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11"/>
      <c r="C98" s="3"/>
      <c r="D98" s="3"/>
      <c r="E98" s="6"/>
      <c r="F98" s="6"/>
      <c r="G98" s="6"/>
      <c r="H98" s="6"/>
      <c r="I98" s="6"/>
      <c r="J98" s="2"/>
      <c r="K98" s="6"/>
      <c r="L98" s="6"/>
      <c r="M98" s="6"/>
      <c r="N98" s="6"/>
      <c r="O98" s="6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11"/>
      <c r="C99" s="3"/>
      <c r="D99" s="3"/>
      <c r="E99" s="6"/>
      <c r="F99" s="6"/>
      <c r="G99" s="6"/>
      <c r="H99" s="6"/>
      <c r="I99" s="6"/>
      <c r="J99" s="2"/>
      <c r="K99" s="6"/>
      <c r="L99" s="6"/>
      <c r="M99" s="6"/>
      <c r="N99" s="6"/>
      <c r="O99" s="6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11"/>
      <c r="C100" s="3"/>
      <c r="D100" s="3"/>
      <c r="E100" s="6"/>
      <c r="F100" s="6"/>
      <c r="G100" s="6"/>
      <c r="H100" s="6"/>
      <c r="I100" s="6"/>
      <c r="J100" s="2"/>
      <c r="K100" s="6"/>
      <c r="L100" s="6"/>
      <c r="M100" s="6"/>
      <c r="N100" s="6"/>
      <c r="O100" s="6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11"/>
      <c r="C101" s="3"/>
      <c r="D101" s="3"/>
      <c r="E101" s="6"/>
      <c r="F101" s="6"/>
      <c r="G101" s="6"/>
      <c r="H101" s="6"/>
      <c r="I101" s="6"/>
      <c r="J101" s="2"/>
      <c r="K101" s="6"/>
      <c r="L101" s="6"/>
      <c r="M101" s="6"/>
      <c r="N101" s="6"/>
      <c r="O101" s="6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</sheetData>
  <dataValidations count="2">
    <dataValidation type="list" allowBlank="1" showInputMessage="1" showErrorMessage="1" sqref="P25">
      <formula1>"Following,Modified Following,Preceding,Modified Preceding,Unadjusted,Half-Month Modified Following"</formula1>
    </dataValidation>
    <dataValidation type="list" allowBlank="1" showInputMessage="1" showErrorMessage="1" sqref="Q25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HeadingPairs>
  <TitlesOfParts>
    <vt:vector size="39" baseType="lpstr">
      <vt:lpstr>General Settings</vt:lpstr>
      <vt:lpstr>Contribution</vt:lpstr>
      <vt:lpstr>ON Pricing</vt:lpstr>
      <vt:lpstr>3M Pricing</vt:lpstr>
      <vt:lpstr>6M Pricing</vt:lpstr>
      <vt:lpstr>ASK</vt:lpstr>
      <vt:lpstr>BID</vt:lpstr>
      <vt:lpstr>Calendar</vt:lpstr>
      <vt:lpstr>Contribute</vt:lpstr>
      <vt:lpstr>Currency</vt:lpstr>
      <vt:lpstr>'3M Pricing'!CurveTenor</vt:lpstr>
      <vt:lpstr>'6M Pricing'!CurveTenor</vt:lpstr>
      <vt:lpstr>'ON Pricing'!CurveTenor</vt:lpstr>
      <vt:lpstr>EvaluationDate</vt:lpstr>
      <vt:lpstr>Fields</vt:lpstr>
      <vt:lpstr>'ON Pricing'!FixDayCounter</vt:lpstr>
      <vt:lpstr>'6M Pricing'!FixedLegBDC</vt:lpstr>
      <vt:lpstr>FixedLegBDC</vt:lpstr>
      <vt:lpstr>'3M Pricing'!FixedLegDayCounter</vt:lpstr>
      <vt:lpstr>'6M Pricing'!FixedLegDayCounter</vt:lpstr>
      <vt:lpstr>'3M Pricing'!FixedLegTenor</vt:lpstr>
      <vt:lpstr>'6M Pricing'!FixedLegTenor</vt:lpstr>
      <vt:lpstr>'ON Pricing'!ForwardStart</vt:lpstr>
      <vt:lpstr>'3M Pricing'!IborIndex</vt:lpstr>
      <vt:lpstr>'6M Pricing'!IborIndex</vt:lpstr>
      <vt:lpstr>IborIndexFamily</vt:lpstr>
      <vt:lpstr>InterestRatesTrigger</vt:lpstr>
      <vt:lpstr>InterpolationType</vt:lpstr>
      <vt:lpstr>LiborCalendar</vt:lpstr>
      <vt:lpstr>LocalCalendar</vt:lpstr>
      <vt:lpstr>MainTenor</vt:lpstr>
      <vt:lpstr>'ON Pricing'!OvernightIndex</vt:lpstr>
      <vt:lpstr>SettlementDate</vt:lpstr>
      <vt:lpstr>SettlementDays</vt:lpstr>
      <vt:lpstr>SourceAlias</vt:lpstr>
      <vt:lpstr>Trigger</vt:lpstr>
      <vt:lpstr>'3M Pricing'!YieldCurve</vt:lpstr>
      <vt:lpstr>'6M Pricing'!YieldCurve</vt:lpstr>
      <vt:lpstr>'ON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MAZZOCCHI PAOLO</cp:lastModifiedBy>
  <cp:lastPrinted>2013-07-11T09:05:29Z</cp:lastPrinted>
  <dcterms:created xsi:type="dcterms:W3CDTF">2013-06-26T06:50:40Z</dcterms:created>
  <dcterms:modified xsi:type="dcterms:W3CDTF">2015-01-19T17:00:14Z</dcterms:modified>
</cp:coreProperties>
</file>