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H3" i="40" l="1"/>
  <c r="H3" i="42"/>
  <c r="L3" i="33" l="1" a="1"/>
  <c r="L3" i="33"/>
  <c r="L4" i="33"/>
  <c r="L5" i="33"/>
  <c r="L6" i="33"/>
  <c r="L7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10" i="42" l="1"/>
  <c r="D11" i="42"/>
  <c r="D12" i="42"/>
  <c r="D13" i="42"/>
  <c r="D14" i="42"/>
  <c r="D15" i="42"/>
  <c r="D16" i="42"/>
  <c r="D17" i="42"/>
  <c r="D19" i="42"/>
  <c r="C14" i="42"/>
  <c r="C15" i="42"/>
  <c r="C16" i="42"/>
  <c r="C17" i="42"/>
  <c r="C18" i="42"/>
  <c r="D18" i="42" s="1"/>
  <c r="C19" i="42"/>
  <c r="C13" i="42"/>
  <c r="C12" i="42"/>
  <c r="C11" i="42"/>
  <c r="C10" i="42"/>
  <c r="C7" i="42"/>
  <c r="D7" i="42" s="1"/>
  <c r="C8" i="42"/>
  <c r="D8" i="42" s="1"/>
  <c r="C9" i="42"/>
  <c r="D9" i="42" s="1"/>
  <c r="D6" i="29"/>
  <c r="D22" i="29" l="1"/>
  <c r="D7" i="29" l="1"/>
  <c r="D20" i="29"/>
  <c r="D23" i="29" l="1"/>
  <c r="C6" i="42"/>
  <c r="D6" i="42" s="1"/>
  <c r="C5" i="42"/>
  <c r="D5" i="42" s="1"/>
  <c r="C4" i="42"/>
  <c r="D4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5" i="40"/>
  <c r="C4" i="40"/>
  <c r="C3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1" i="33"/>
  <c r="D20" i="33"/>
  <c r="D21" i="33"/>
  <c r="D19" i="33"/>
  <c r="D12" i="33"/>
  <c r="D18" i="33"/>
  <c r="D15" i="33"/>
  <c r="D24" i="33"/>
  <c r="D22" i="33"/>
  <c r="D10" i="33"/>
  <c r="D23" i="33"/>
  <c r="D13" i="33"/>
  <c r="D9" i="33"/>
  <c r="B1" i="29"/>
  <c r="D8" i="33"/>
  <c r="D16" i="33"/>
  <c r="D14" i="33"/>
  <c r="D17" i="33"/>
  <c r="C19" i="40" l="1"/>
  <c r="D19" i="40" s="1"/>
  <c r="A20" i="40"/>
  <c r="D3" i="40"/>
  <c r="D3" i="42"/>
  <c r="D10" i="39"/>
  <c r="C3" i="39" s="1"/>
  <c r="D10" i="43"/>
  <c r="C3" i="43" s="1"/>
  <c r="D9" i="29"/>
  <c r="E16" i="43"/>
  <c r="E18" i="39"/>
  <c r="E17" i="39"/>
  <c r="E22" i="39"/>
  <c r="E21" i="39"/>
  <c r="E20" i="39"/>
  <c r="E15" i="43"/>
  <c r="E20" i="43"/>
  <c r="D7" i="43"/>
  <c r="D5" i="43"/>
  <c r="E16" i="39"/>
  <c r="E19" i="43"/>
  <c r="D6" i="39"/>
  <c r="D5" i="39"/>
  <c r="E19" i="39"/>
  <c r="E18" i="43"/>
  <c r="E21" i="43"/>
  <c r="E23" i="39"/>
  <c r="E24" i="39"/>
  <c r="D6" i="43"/>
  <c r="D7" i="39"/>
  <c r="E15" i="39"/>
  <c r="E17" i="43"/>
  <c r="D18" i="43" l="1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0" i="40"/>
  <c r="D20" i="40" s="1"/>
  <c r="A21" i="40"/>
  <c r="C20" i="42"/>
  <c r="K4" i="43"/>
  <c r="K7" i="43"/>
  <c r="K6" i="43"/>
  <c r="E5" i="43"/>
  <c r="H5" i="43"/>
  <c r="L5" i="43"/>
  <c r="K5" i="43"/>
  <c r="D20" i="42" l="1"/>
  <c r="M5" i="43"/>
  <c r="C21" i="40"/>
  <c r="D21" i="40" s="1"/>
  <c r="D2" i="33"/>
  <c r="J15" i="43"/>
  <c r="J22" i="39"/>
  <c r="E6" i="39"/>
  <c r="AG3" i="43"/>
  <c r="J21" i="43"/>
  <c r="J23" i="39"/>
  <c r="J20" i="43"/>
  <c r="K6" i="39"/>
  <c r="E4" i="43"/>
  <c r="J18" i="39"/>
  <c r="K5" i="39"/>
  <c r="K4" i="39"/>
  <c r="E6" i="43"/>
  <c r="K7" i="39"/>
  <c r="J17" i="39"/>
  <c r="J16" i="39"/>
  <c r="E7" i="43"/>
  <c r="AF4" i="43"/>
  <c r="AF4" i="39"/>
  <c r="E5" i="39"/>
  <c r="J24" i="39"/>
  <c r="J20" i="39"/>
  <c r="J18" i="43"/>
  <c r="AG3" i="39"/>
  <c r="J15" i="39"/>
  <c r="J21" i="39"/>
  <c r="J19" i="39"/>
  <c r="J17" i="43"/>
  <c r="J16" i="43"/>
  <c r="E7" i="39"/>
  <c r="E4" i="39"/>
  <c r="J19" i="43"/>
  <c r="E26" i="33" l="1"/>
  <c r="E36" i="33"/>
  <c r="E28" i="33"/>
  <c r="E27" i="33"/>
  <c r="E32" i="33"/>
  <c r="E25" i="33"/>
  <c r="E35" i="33"/>
  <c r="E40" i="33"/>
  <c r="E6" i="33"/>
  <c r="E7" i="33"/>
  <c r="E38" i="33"/>
  <c r="E5" i="33"/>
  <c r="E39" i="33"/>
  <c r="E34" i="33"/>
  <c r="E3" i="33"/>
  <c r="E37" i="33"/>
  <c r="E29" i="33"/>
  <c r="E30" i="33"/>
  <c r="E33" i="33"/>
  <c r="E31" i="33"/>
  <c r="E4" i="33"/>
  <c r="E15" i="33"/>
  <c r="AG4" i="39"/>
  <c r="H7" i="43"/>
  <c r="E18" i="33"/>
  <c r="H5" i="39"/>
  <c r="E21" i="33"/>
  <c r="H6" i="43"/>
  <c r="H4" i="39"/>
  <c r="H4" i="43"/>
  <c r="E20" i="33"/>
  <c r="AF5" i="39"/>
  <c r="E22" i="33"/>
  <c r="L4" i="43"/>
  <c r="E19" i="33"/>
  <c r="L7" i="39"/>
  <c r="E17" i="33"/>
  <c r="L6" i="43"/>
  <c r="L7" i="43"/>
  <c r="E16" i="33"/>
  <c r="L4" i="39"/>
  <c r="L6" i="39"/>
  <c r="AF5" i="43"/>
  <c r="L5" i="39"/>
  <c r="E24" i="33"/>
  <c r="E23" i="33"/>
  <c r="H6" i="39"/>
  <c r="H7" i="39"/>
  <c r="AG4" i="43"/>
  <c r="O6" i="39" l="1"/>
  <c r="N6" i="39"/>
  <c r="M6" i="39"/>
  <c r="N4" i="39"/>
  <c r="M4" i="39"/>
  <c r="O4" i="39"/>
  <c r="M7" i="43"/>
  <c r="O5" i="39"/>
  <c r="N5" i="39"/>
  <c r="M5" i="39"/>
  <c r="M6" i="43"/>
  <c r="O7" i="39"/>
  <c r="N7" i="39"/>
  <c r="M7" i="39"/>
  <c r="M4" i="43"/>
  <c r="N4" i="43"/>
  <c r="O4" i="43"/>
  <c r="O6" i="43"/>
  <c r="N6" i="43"/>
  <c r="O7" i="43"/>
  <c r="N7" i="43"/>
  <c r="N5" i="43"/>
  <c r="O5" i="43"/>
  <c r="AF6" i="43"/>
  <c r="AG5" i="39"/>
  <c r="AG5" i="43"/>
  <c r="AG6" i="43"/>
  <c r="AF7" i="43"/>
  <c r="AF6" i="39"/>
  <c r="AF8" i="43"/>
  <c r="AG8" i="43"/>
  <c r="AF9" i="43"/>
  <c r="AF10" i="43"/>
  <c r="AG9" i="43"/>
  <c r="AG10" i="43"/>
  <c r="AF11" i="43"/>
  <c r="AG11" i="43"/>
  <c r="AF12" i="43"/>
  <c r="AG12" i="43"/>
  <c r="AF13" i="43"/>
  <c r="AF14" i="43"/>
  <c r="AG13" i="43"/>
  <c r="AG14" i="43"/>
  <c r="AF15" i="43"/>
  <c r="AG15" i="43"/>
  <c r="AF16" i="43"/>
  <c r="AF17" i="43"/>
  <c r="AG16" i="43"/>
  <c r="AG17" i="43"/>
  <c r="AF18" i="43"/>
  <c r="AG18" i="43"/>
  <c r="AF19" i="43"/>
  <c r="AG19" i="43"/>
  <c r="AF20" i="43"/>
  <c r="AG20" i="43"/>
  <c r="AF21" i="43"/>
  <c r="AF22" i="43"/>
  <c r="AG21" i="43"/>
  <c r="AG22" i="43"/>
  <c r="AF23" i="43"/>
  <c r="AG23" i="43"/>
  <c r="AF24" i="43"/>
  <c r="AG24" i="43"/>
  <c r="AF25" i="43"/>
  <c r="AG25" i="43"/>
  <c r="AF26" i="43"/>
  <c r="AG26" i="43"/>
  <c r="AF27" i="43"/>
  <c r="AF28" i="43"/>
  <c r="AG27" i="43"/>
  <c r="AF29" i="43"/>
  <c r="AG28" i="43"/>
  <c r="AF30" i="43"/>
  <c r="AG29" i="43"/>
  <c r="AF31" i="43"/>
  <c r="AG30" i="43"/>
  <c r="AG31" i="43"/>
  <c r="AF32" i="43"/>
  <c r="AG32" i="43"/>
  <c r="AF33" i="43"/>
  <c r="AG33" i="43"/>
  <c r="AF34" i="43"/>
  <c r="AF35" i="43"/>
  <c r="AG34" i="43"/>
  <c r="AF36" i="43"/>
  <c r="AG35" i="43"/>
  <c r="AG36" i="43"/>
  <c r="AF37" i="43"/>
  <c r="AG37" i="43"/>
  <c r="AF38" i="43"/>
  <c r="AG38" i="43"/>
  <c r="AF39" i="43"/>
  <c r="AG39" i="43"/>
  <c r="AF40" i="43"/>
  <c r="AG40" i="43"/>
  <c r="AF41" i="43"/>
  <c r="AF42" i="43"/>
  <c r="AG41" i="43"/>
  <c r="AF43" i="43"/>
  <c r="AG42" i="43"/>
  <c r="AG43" i="43"/>
  <c r="AF44" i="43"/>
  <c r="AF45" i="43"/>
  <c r="AG44" i="43"/>
  <c r="AF46" i="43"/>
  <c r="AG45" i="43"/>
  <c r="AF47" i="43"/>
  <c r="AG46" i="43"/>
  <c r="AF48" i="43"/>
  <c r="AG47" i="43"/>
  <c r="AG48" i="43"/>
  <c r="AF49" i="43"/>
  <c r="AF50" i="43"/>
  <c r="AG49" i="43"/>
  <c r="AG50" i="43"/>
  <c r="AF51" i="43"/>
  <c r="AF52" i="43"/>
  <c r="AG51" i="43"/>
  <c r="AG52" i="43"/>
  <c r="AF53" i="43"/>
  <c r="AF54" i="43"/>
  <c r="AG53" i="43"/>
  <c r="AG54" i="43"/>
  <c r="AF55" i="43"/>
  <c r="AF56" i="43"/>
  <c r="AG55" i="43"/>
  <c r="AF57" i="43"/>
  <c r="AG56" i="43"/>
  <c r="AG57" i="43"/>
  <c r="AF58" i="43"/>
  <c r="AG58" i="43"/>
  <c r="AF59" i="43"/>
  <c r="AF60" i="43"/>
  <c r="AG59" i="43"/>
  <c r="AF61" i="43"/>
  <c r="AG60" i="43"/>
  <c r="AG61" i="43"/>
  <c r="AF62" i="43"/>
  <c r="AG62" i="43"/>
  <c r="AF63" i="43"/>
  <c r="AF64" i="43"/>
  <c r="AG63" i="43"/>
  <c r="AG64" i="43"/>
  <c r="AF65" i="43"/>
  <c r="N41" i="33" l="1"/>
  <c r="N25" i="33" l="1"/>
  <c r="AF7" i="39"/>
  <c r="AG6" i="39"/>
  <c r="AG65" i="43"/>
  <c r="AG7" i="43"/>
  <c r="AG7" i="39"/>
  <c r="AF8" i="39"/>
  <c r="AF9" i="39" s="1"/>
  <c r="AG8" i="39"/>
  <c r="AG9" i="39"/>
  <c r="AF10" i="39"/>
  <c r="AG10" i="39"/>
  <c r="AF11" i="39"/>
  <c r="AF12" i="39"/>
  <c r="AG11" i="39"/>
  <c r="AG12" i="39"/>
  <c r="AF13" i="39"/>
  <c r="AG13" i="39"/>
  <c r="AF14" i="39"/>
  <c r="AF15" i="39"/>
  <c r="AG14" i="39"/>
  <c r="AG15" i="39"/>
  <c r="AF16" i="39"/>
  <c r="AF17" i="39"/>
  <c r="AG16" i="39"/>
  <c r="AG17" i="39"/>
  <c r="AF18" i="39"/>
  <c r="AF19" i="39"/>
  <c r="AG18" i="39"/>
  <c r="AG19" i="39"/>
  <c r="AF20" i="39"/>
  <c r="AG20" i="39"/>
  <c r="AF21" i="39"/>
  <c r="AG21" i="39"/>
  <c r="AF22" i="39"/>
  <c r="AF23" i="39"/>
  <c r="AG22" i="39"/>
  <c r="AG23" i="39"/>
  <c r="AF24" i="39"/>
  <c r="AF25" i="39"/>
  <c r="AG24" i="39"/>
  <c r="AG25" i="39"/>
  <c r="AF26" i="39"/>
  <c r="AF27" i="39"/>
  <c r="AG26" i="39"/>
  <c r="AG27" i="39"/>
  <c r="AF28" i="39"/>
  <c r="AF29" i="39"/>
  <c r="AG28" i="39"/>
  <c r="AF30" i="39"/>
  <c r="AG29" i="39"/>
  <c r="AG30" i="39"/>
  <c r="AF31" i="39"/>
  <c r="AF32" i="39"/>
  <c r="AG31" i="39"/>
  <c r="AG32" i="39"/>
  <c r="AF33" i="39"/>
  <c r="AG33" i="39"/>
  <c r="AF34" i="39"/>
  <c r="AG34" i="39"/>
  <c r="AF35" i="39"/>
  <c r="AF36" i="39"/>
  <c r="AG35" i="39"/>
  <c r="AG36" i="39"/>
  <c r="AF37" i="39"/>
  <c r="AF38" i="39"/>
  <c r="AG37" i="39"/>
  <c r="AF39" i="39"/>
  <c r="AG38" i="39"/>
  <c r="AF40" i="39"/>
  <c r="AG39" i="39"/>
  <c r="AG40" i="39"/>
  <c r="AF41" i="39"/>
  <c r="AF42" i="39"/>
  <c r="AG41" i="39"/>
  <c r="AF43" i="39"/>
  <c r="AG42" i="39"/>
  <c r="AF44" i="39"/>
  <c r="AG43" i="39"/>
  <c r="AF45" i="39"/>
  <c r="AG44" i="39"/>
  <c r="AF46" i="39"/>
  <c r="AG45" i="39"/>
  <c r="AG46" i="39"/>
  <c r="AF47" i="39"/>
  <c r="AF48" i="39"/>
  <c r="AG47" i="39"/>
  <c r="AF49" i="39"/>
  <c r="AG48" i="39"/>
  <c r="AG49" i="39"/>
  <c r="AF50" i="39"/>
  <c r="AF51" i="39"/>
  <c r="AG50" i="39"/>
  <c r="AF52" i="39"/>
  <c r="AG51" i="39"/>
  <c r="AF53" i="39"/>
  <c r="AG52" i="39"/>
  <c r="AG53" i="39"/>
  <c r="AF54" i="39"/>
  <c r="AF55" i="39"/>
  <c r="AG54" i="39"/>
  <c r="AG55" i="39"/>
  <c r="AF56" i="39"/>
  <c r="AG56" i="39"/>
  <c r="AF57" i="39"/>
  <c r="AF58" i="39"/>
  <c r="AG57" i="39"/>
  <c r="AF59" i="39"/>
  <c r="AG58" i="39"/>
  <c r="AF60" i="39"/>
  <c r="AG59" i="39"/>
  <c r="AF61" i="39"/>
  <c r="AG60" i="39"/>
  <c r="AG61" i="39"/>
  <c r="AF62" i="39"/>
  <c r="AF63" i="39"/>
  <c r="AG62" i="39"/>
  <c r="AF64" i="39"/>
  <c r="AG63" i="39"/>
  <c r="AG64" i="39"/>
  <c r="AF65" i="39"/>
  <c r="AF66" i="39"/>
  <c r="AG65" i="39"/>
  <c r="AG66" i="39"/>
  <c r="AF67" i="39"/>
  <c r="AF68" i="39"/>
  <c r="AG67" i="39"/>
  <c r="AF69" i="39"/>
  <c r="AG68" i="39"/>
  <c r="AF70" i="39"/>
  <c r="AG69" i="39"/>
  <c r="AF71" i="39"/>
  <c r="AG70" i="39"/>
  <c r="AG71" i="39"/>
  <c r="AF72" i="39"/>
  <c r="AG72" i="39"/>
  <c r="AF73" i="39"/>
  <c r="AG73" i="39"/>
  <c r="AF74" i="39"/>
  <c r="AG74" i="39"/>
  <c r="AF75" i="39"/>
  <c r="AG75" i="39"/>
  <c r="AF76" i="39"/>
  <c r="AF77" i="39"/>
  <c r="AG76" i="39"/>
  <c r="AF78" i="39"/>
  <c r="AG77" i="39"/>
  <c r="AF79" i="39"/>
  <c r="AG78" i="39"/>
  <c r="AG79" i="39"/>
  <c r="AF80" i="39"/>
  <c r="AG80" i="39"/>
  <c r="AF81" i="39"/>
  <c r="AG81" i="39"/>
  <c r="AF82" i="39"/>
  <c r="AG82" i="39"/>
  <c r="AF83" i="39"/>
  <c r="AF84" i="39"/>
  <c r="AG83" i="39"/>
  <c r="AG84" i="39"/>
  <c r="AF85" i="39"/>
  <c r="AG85" i="39"/>
  <c r="AF86" i="39"/>
  <c r="AF87" i="39"/>
  <c r="AG86" i="39"/>
  <c r="AF88" i="39"/>
  <c r="AG87" i="39"/>
  <c r="AG88" i="39"/>
  <c r="AF89" i="39"/>
  <c r="AG89" i="39"/>
  <c r="AF90" i="39"/>
  <c r="AF91" i="39"/>
  <c r="AG90" i="39"/>
  <c r="AF92" i="39"/>
  <c r="AG91" i="39"/>
  <c r="AF93" i="39"/>
  <c r="AG92" i="39"/>
  <c r="AF94" i="39"/>
  <c r="AG93" i="39"/>
  <c r="AG94" i="39"/>
  <c r="AF95" i="39"/>
  <c r="AG95" i="39"/>
  <c r="AF96" i="39"/>
  <c r="AG96" i="39"/>
  <c r="AF97" i="39"/>
  <c r="AG97" i="39"/>
  <c r="AF98" i="39"/>
  <c r="AF99" i="39"/>
  <c r="AG98" i="39"/>
  <c r="AG99" i="39"/>
  <c r="AF100" i="39"/>
  <c r="AF101" i="39"/>
  <c r="AG100" i="39"/>
  <c r="AG101" i="39"/>
  <c r="AF102" i="39"/>
  <c r="AG102" i="39"/>
  <c r="AF103" i="39"/>
  <c r="AF104" i="39"/>
  <c r="AG103" i="39"/>
  <c r="AF105" i="39"/>
  <c r="AG104" i="39"/>
  <c r="AF106" i="39"/>
  <c r="AG105" i="39"/>
  <c r="AF107" i="39"/>
  <c r="AG106" i="39"/>
  <c r="AG107" i="39"/>
  <c r="AF108" i="39"/>
  <c r="AF109" i="39"/>
  <c r="AG108" i="39"/>
  <c r="AF110" i="39"/>
  <c r="AG109" i="39"/>
  <c r="AG110" i="39"/>
  <c r="AF111" i="39"/>
  <c r="AG111" i="39"/>
  <c r="AF112" i="39"/>
  <c r="AG112" i="39"/>
  <c r="AF113" i="39"/>
  <c r="AF114" i="39"/>
  <c r="AG113" i="39"/>
  <c r="AF115" i="39"/>
  <c r="AG114" i="39"/>
  <c r="AG115" i="39"/>
  <c r="AF116" i="39"/>
  <c r="AG116" i="39"/>
  <c r="AF117" i="39"/>
  <c r="AF118" i="39"/>
  <c r="AG117" i="39"/>
  <c r="AF119" i="39"/>
  <c r="AG118" i="39"/>
  <c r="AG119" i="39"/>
  <c r="AF120" i="39"/>
  <c r="AF121" i="39"/>
  <c r="AG120" i="39"/>
  <c r="AG121" i="39"/>
  <c r="AF122" i="39"/>
  <c r="AG122" i="39"/>
  <c r="AF123" i="39"/>
  <c r="AF124" i="39"/>
  <c r="AG123" i="39"/>
  <c r="AG124" i="39"/>
  <c r="AF125" i="39"/>
  <c r="AF126" i="39"/>
  <c r="AG125" i="39"/>
  <c r="AF127" i="39"/>
  <c r="AG126" i="39"/>
  <c r="AG127" i="39"/>
  <c r="AF128" i="39"/>
  <c r="AF129" i="39"/>
  <c r="AG128" i="39"/>
  <c r="AG129" i="39"/>
  <c r="AF130" i="39"/>
  <c r="AF131" i="39"/>
  <c r="AG130" i="39"/>
  <c r="AG131" i="39"/>
  <c r="AF132" i="39"/>
  <c r="N2" i="33" l="1"/>
  <c r="AG132" i="39"/>
  <c r="I20" i="29" l="1"/>
  <c r="I21" i="29" l="1"/>
  <c r="K22" i="39"/>
  <c r="H12" i="40"/>
  <c r="H10" i="42"/>
  <c r="H16" i="40"/>
  <c r="F7" i="39"/>
  <c r="H17" i="40"/>
  <c r="H18" i="40"/>
  <c r="F7" i="43"/>
  <c r="L17" i="43"/>
  <c r="L23" i="39"/>
  <c r="H19" i="42"/>
  <c r="L18" i="39"/>
  <c r="H8" i="40"/>
  <c r="H19" i="40"/>
  <c r="L21" i="39"/>
  <c r="G5" i="39"/>
  <c r="H9" i="42"/>
  <c r="K23" i="39"/>
  <c r="H13" i="40"/>
  <c r="G4" i="39"/>
  <c r="L20" i="39"/>
  <c r="G7" i="43"/>
  <c r="K17" i="39"/>
  <c r="G6" i="43"/>
  <c r="H17" i="42"/>
  <c r="F6" i="43"/>
  <c r="F5" i="43"/>
  <c r="L24" i="39"/>
  <c r="L19" i="39"/>
  <c r="K21" i="43"/>
  <c r="K19" i="39"/>
  <c r="K19" i="43"/>
  <c r="H4" i="42"/>
  <c r="L19" i="43"/>
  <c r="G5" i="43"/>
  <c r="H13" i="42"/>
  <c r="H6" i="40"/>
  <c r="L16" i="43"/>
  <c r="G4" i="43"/>
  <c r="F6" i="39"/>
  <c r="H5" i="42"/>
  <c r="L17" i="39"/>
  <c r="H16" i="42"/>
  <c r="H10" i="40"/>
  <c r="H12" i="42"/>
  <c r="K17" i="43"/>
  <c r="L15" i="43"/>
  <c r="L16" i="39"/>
  <c r="F5" i="39"/>
  <c r="H9" i="40"/>
  <c r="F4" i="39"/>
  <c r="K21" i="39"/>
  <c r="H5" i="40"/>
  <c r="H20" i="40"/>
  <c r="K18" i="39"/>
  <c r="K16" i="43"/>
  <c r="L18" i="43"/>
  <c r="H8" i="42"/>
  <c r="H21" i="40"/>
  <c r="F4" i="43"/>
  <c r="L20" i="43"/>
  <c r="H15" i="40"/>
  <c r="K18" i="43"/>
  <c r="K20" i="43"/>
  <c r="H14" i="42"/>
  <c r="L21" i="43"/>
  <c r="K20" i="39"/>
  <c r="H11" i="42"/>
  <c r="L15" i="39"/>
  <c r="L22" i="39"/>
  <c r="H14" i="40"/>
  <c r="H18" i="42"/>
  <c r="H20" i="42"/>
  <c r="H7" i="42"/>
  <c r="H4" i="40"/>
  <c r="H15" i="42"/>
  <c r="K24" i="39"/>
  <c r="K15" i="43"/>
  <c r="K16" i="39"/>
  <c r="H11" i="40"/>
  <c r="K15" i="39"/>
  <c r="H7" i="40"/>
  <c r="H6" i="42"/>
  <c r="G6" i="39"/>
  <c r="G7" i="39"/>
  <c r="E3" i="42"/>
  <c r="D3" i="39"/>
  <c r="E3" i="40"/>
  <c r="D3" i="43"/>
  <c r="E14" i="42"/>
  <c r="E4" i="42"/>
  <c r="E16" i="42"/>
  <c r="E17" i="42"/>
  <c r="E10" i="42"/>
  <c r="E8" i="42"/>
  <c r="E9" i="42"/>
  <c r="E20" i="42"/>
  <c r="E5" i="42"/>
  <c r="F3" i="42"/>
  <c r="E11" i="42"/>
  <c r="E12" i="42"/>
  <c r="I3" i="42"/>
  <c r="E6" i="42"/>
  <c r="E13" i="42"/>
  <c r="E15" i="42"/>
  <c r="E19" i="42"/>
  <c r="E7" i="42"/>
  <c r="E18" i="42"/>
  <c r="E3" i="39"/>
  <c r="K3" i="39"/>
  <c r="F3" i="39"/>
  <c r="E11" i="40"/>
  <c r="E4" i="40"/>
  <c r="F3" i="40"/>
  <c r="E18" i="40"/>
  <c r="E8" i="40"/>
  <c r="E12" i="40"/>
  <c r="E5" i="40"/>
  <c r="E14" i="40"/>
  <c r="I3" i="40"/>
  <c r="E21" i="40"/>
  <c r="E17" i="40"/>
  <c r="E9" i="40"/>
  <c r="E6" i="40"/>
  <c r="E10" i="40"/>
  <c r="E15" i="40"/>
  <c r="E7" i="40"/>
  <c r="E13" i="40"/>
  <c r="E16" i="40"/>
  <c r="E19" i="40"/>
  <c r="E20" i="40"/>
  <c r="K3" i="43"/>
  <c r="F3" i="43"/>
  <c r="E3" i="43"/>
  <c r="F14" i="42"/>
  <c r="I14" i="42"/>
  <c r="F4" i="42"/>
  <c r="I4" i="42"/>
  <c r="I16" i="42"/>
  <c r="F16" i="42"/>
  <c r="F17" i="42"/>
  <c r="I17" i="42"/>
  <c r="F10" i="42"/>
  <c r="I10" i="42"/>
  <c r="I8" i="42"/>
  <c r="F8" i="42"/>
  <c r="F9" i="42"/>
  <c r="I9" i="42"/>
  <c r="C21" i="42"/>
  <c r="F20" i="42"/>
  <c r="I20" i="42"/>
  <c r="I5" i="42"/>
  <c r="F5" i="42"/>
  <c r="G3" i="42"/>
  <c r="J3" i="42"/>
  <c r="F11" i="42"/>
  <c r="I11" i="42"/>
  <c r="I12" i="42"/>
  <c r="F12" i="42"/>
  <c r="F6" i="42"/>
  <c r="I6" i="42"/>
  <c r="I13" i="42"/>
  <c r="F13" i="42"/>
  <c r="I15" i="42"/>
  <c r="F15" i="42"/>
  <c r="I19" i="42"/>
  <c r="F19" i="42"/>
  <c r="I7" i="42"/>
  <c r="F7" i="42"/>
  <c r="F18" i="42"/>
  <c r="I18" i="42"/>
  <c r="H3" i="39"/>
  <c r="G3" i="39"/>
  <c r="L3" i="39"/>
  <c r="I11" i="40"/>
  <c r="F11" i="40"/>
  <c r="I4" i="40"/>
  <c r="F4" i="40"/>
  <c r="G3" i="40"/>
  <c r="J3" i="40"/>
  <c r="I18" i="40"/>
  <c r="F18" i="40"/>
  <c r="I8" i="40"/>
  <c r="F8" i="40"/>
  <c r="I12" i="40"/>
  <c r="F12" i="40"/>
  <c r="I5" i="40"/>
  <c r="F5" i="40"/>
  <c r="F14" i="40"/>
  <c r="I14" i="40"/>
  <c r="I21" i="40"/>
  <c r="F21" i="40"/>
  <c r="I17" i="40"/>
  <c r="F17" i="40"/>
  <c r="I9" i="40"/>
  <c r="F9" i="40"/>
  <c r="F6" i="40"/>
  <c r="I6" i="40"/>
  <c r="I10" i="40"/>
  <c r="F10" i="40"/>
  <c r="F15" i="40"/>
  <c r="I15" i="40"/>
  <c r="I7" i="40"/>
  <c r="F7" i="40"/>
  <c r="I13" i="40"/>
  <c r="F13" i="40"/>
  <c r="I16" i="40"/>
  <c r="F16" i="40"/>
  <c r="I19" i="40"/>
  <c r="F19" i="40"/>
  <c r="I20" i="40"/>
  <c r="F20" i="40"/>
  <c r="H3" i="43"/>
  <c r="L3" i="43"/>
  <c r="G3" i="43"/>
  <c r="G14" i="42"/>
  <c r="J14" i="42"/>
  <c r="G4" i="42"/>
  <c r="J4" i="42"/>
  <c r="G16" i="42"/>
  <c r="J16" i="42"/>
  <c r="G17" i="42"/>
  <c r="J17" i="42"/>
  <c r="G10" i="42"/>
  <c r="J10" i="42"/>
  <c r="G8" i="42"/>
  <c r="J8" i="42"/>
  <c r="G9" i="42"/>
  <c r="J9" i="42"/>
  <c r="E21" i="42"/>
  <c r="G20" i="42"/>
  <c r="J20" i="42"/>
  <c r="G5" i="42"/>
  <c r="J5" i="42"/>
  <c r="G11" i="42"/>
  <c r="J11" i="42"/>
  <c r="G12" i="42"/>
  <c r="J12" i="42"/>
  <c r="G6" i="42"/>
  <c r="J6" i="42"/>
  <c r="G13" i="42"/>
  <c r="J13" i="42"/>
  <c r="G15" i="42"/>
  <c r="J15" i="42"/>
  <c r="G19" i="42"/>
  <c r="J19" i="42"/>
  <c r="G7" i="42"/>
  <c r="J7" i="42"/>
  <c r="G18" i="42"/>
  <c r="J18" i="42"/>
  <c r="G11" i="40"/>
  <c r="J11" i="40"/>
  <c r="G4" i="40"/>
  <c r="J4" i="40"/>
  <c r="G18" i="40"/>
  <c r="J18" i="40"/>
  <c r="G8" i="40"/>
  <c r="J8" i="40"/>
  <c r="G12" i="40"/>
  <c r="J12" i="40"/>
  <c r="G5" i="40"/>
  <c r="J5" i="40"/>
  <c r="G14" i="40"/>
  <c r="J14" i="40"/>
  <c r="G21" i="40"/>
  <c r="J21" i="40"/>
  <c r="G17" i="40"/>
  <c r="J17" i="40"/>
  <c r="G9" i="40"/>
  <c r="J9" i="40"/>
  <c r="G6" i="40"/>
  <c r="J6" i="40"/>
  <c r="G10" i="40"/>
  <c r="J10" i="40"/>
  <c r="G15" i="40"/>
  <c r="J15" i="40"/>
  <c r="G7" i="40"/>
  <c r="J7" i="40"/>
  <c r="G13" i="40"/>
  <c r="J13" i="40"/>
  <c r="G16" i="40"/>
  <c r="J16" i="40"/>
  <c r="G19" i="40"/>
  <c r="J19" i="40"/>
  <c r="G20" i="40"/>
  <c r="J20" i="40"/>
  <c r="F21" i="42"/>
  <c r="C22" i="42"/>
  <c r="I21" i="42"/>
  <c r="G21" i="42"/>
  <c r="J21" i="42"/>
  <c r="E22" i="42"/>
  <c r="F22" i="42"/>
  <c r="I22" i="42"/>
  <c r="C23" i="42"/>
  <c r="G22" i="42"/>
  <c r="J22" i="42"/>
  <c r="E23" i="42"/>
  <c r="F23" i="42"/>
  <c r="I23" i="42"/>
  <c r="G23" i="42"/>
  <c r="J23" i="42"/>
  <c r="K23" i="42" l="1"/>
  <c r="D23" i="42"/>
  <c r="K22" i="42"/>
  <c r="K21" i="42"/>
  <c r="D22" i="42"/>
  <c r="N3" i="43"/>
  <c r="O3" i="43"/>
  <c r="M3" i="43"/>
  <c r="K20" i="40"/>
  <c r="L20" i="40" s="1"/>
  <c r="K19" i="40"/>
  <c r="P19" i="40" s="1"/>
  <c r="K16" i="40"/>
  <c r="P16" i="40" s="1"/>
  <c r="K13" i="40"/>
  <c r="P13" i="40" s="1"/>
  <c r="K7" i="40"/>
  <c r="P7" i="40" s="1"/>
  <c r="K15" i="40"/>
  <c r="P15" i="40" s="1"/>
  <c r="K10" i="40"/>
  <c r="P10" i="40" s="1"/>
  <c r="K6" i="40"/>
  <c r="P6" i="40" s="1"/>
  <c r="K9" i="40"/>
  <c r="P9" i="40" s="1"/>
  <c r="K17" i="40"/>
  <c r="P17" i="40" s="1"/>
  <c r="K21" i="40"/>
  <c r="L21" i="40" s="1"/>
  <c r="K14" i="40"/>
  <c r="L14" i="40" s="1"/>
  <c r="K5" i="40"/>
  <c r="P5" i="40" s="1"/>
  <c r="K12" i="40"/>
  <c r="P12" i="40" s="1"/>
  <c r="K8" i="40"/>
  <c r="P8" i="40" s="1"/>
  <c r="K18" i="40"/>
  <c r="P18" i="40" s="1"/>
  <c r="K4" i="40"/>
  <c r="P4" i="40" s="1"/>
  <c r="K11" i="40"/>
  <c r="M3" i="39"/>
  <c r="N3" i="39"/>
  <c r="O3" i="39"/>
  <c r="K18" i="42"/>
  <c r="L18" i="42" s="1"/>
  <c r="K7" i="42"/>
  <c r="L7" i="42" s="1"/>
  <c r="K19" i="42"/>
  <c r="L19" i="42" s="1"/>
  <c r="K15" i="42"/>
  <c r="L15" i="42" s="1"/>
  <c r="K13" i="42"/>
  <c r="L13" i="42" s="1"/>
  <c r="K6" i="42"/>
  <c r="L6" i="42" s="1"/>
  <c r="K12" i="42"/>
  <c r="L12" i="42" s="1"/>
  <c r="K11" i="42"/>
  <c r="P11" i="42" s="1"/>
  <c r="K5" i="42"/>
  <c r="P5" i="42" s="1"/>
  <c r="K20" i="42"/>
  <c r="L20" i="42" s="1"/>
  <c r="D21" i="42"/>
  <c r="K9" i="42"/>
  <c r="L9" i="42" s="1"/>
  <c r="K8" i="42"/>
  <c r="L8" i="42" s="1"/>
  <c r="K10" i="42"/>
  <c r="L10" i="42" s="1"/>
  <c r="K17" i="42"/>
  <c r="L17" i="42" s="1"/>
  <c r="K16" i="42"/>
  <c r="L16" i="42" s="1"/>
  <c r="K4" i="42"/>
  <c r="P4" i="42" s="1"/>
  <c r="K14" i="42"/>
  <c r="L14" i="42" s="1"/>
  <c r="I3" i="43"/>
  <c r="K3" i="40"/>
  <c r="L3" i="40" s="1"/>
  <c r="P3" i="40"/>
  <c r="J3" i="39" s="1"/>
  <c r="I3" i="39"/>
  <c r="K3" i="42"/>
  <c r="P3" i="42" s="1"/>
  <c r="J3" i="43" s="1"/>
  <c r="L3" i="42"/>
  <c r="R3" i="40"/>
  <c r="R3" i="42"/>
  <c r="P6" i="42"/>
  <c r="M15" i="39"/>
  <c r="L11" i="40"/>
  <c r="P11" i="40"/>
  <c r="M16" i="39"/>
  <c r="M15" i="43"/>
  <c r="M24" i="39"/>
  <c r="P15" i="42"/>
  <c r="L4" i="40"/>
  <c r="P14" i="40"/>
  <c r="L11" i="42"/>
  <c r="M20" i="39"/>
  <c r="M20" i="43"/>
  <c r="M18" i="43"/>
  <c r="I4" i="43"/>
  <c r="P21" i="40"/>
  <c r="P8" i="42"/>
  <c r="M16" i="43"/>
  <c r="M18" i="39"/>
  <c r="P20" i="40"/>
  <c r="M21" i="39"/>
  <c r="I4" i="39"/>
  <c r="L9" i="40"/>
  <c r="I5" i="39"/>
  <c r="M17" i="43"/>
  <c r="P12" i="42"/>
  <c r="I6" i="39"/>
  <c r="P13" i="42"/>
  <c r="L4" i="42"/>
  <c r="M19" i="43"/>
  <c r="M19" i="39"/>
  <c r="M21" i="43"/>
  <c r="I5" i="43"/>
  <c r="I6" i="43"/>
  <c r="P17" i="42"/>
  <c r="M17" i="39"/>
  <c r="L13" i="40"/>
  <c r="M23" i="39"/>
  <c r="P9" i="42"/>
  <c r="L19" i="40"/>
  <c r="I7" i="43"/>
  <c r="L17" i="40"/>
  <c r="I7" i="39"/>
  <c r="M22" i="39"/>
  <c r="H22" i="42"/>
  <c r="H23" i="42"/>
  <c r="S3" i="40"/>
  <c r="V3" i="40"/>
  <c r="R4" i="40"/>
  <c r="R4" i="42"/>
  <c r="S3" i="42"/>
  <c r="V3" i="42"/>
  <c r="U13" i="39" a="1"/>
  <c r="U3" i="39" a="1"/>
  <c r="U9" i="39" a="1"/>
  <c r="T3" i="43" a="1"/>
  <c r="T9" i="43" a="1"/>
  <c r="T9" i="39" a="1"/>
  <c r="T3" i="39" a="1"/>
  <c r="S3" i="39" a="1"/>
  <c r="S3" i="43" a="1"/>
  <c r="U13" i="43" a="1"/>
  <c r="U3" i="43" a="1"/>
  <c r="U9" i="43" a="1"/>
  <c r="H21" i="42"/>
  <c r="T3" i="40"/>
  <c r="W3" i="40"/>
  <c r="S4" i="40"/>
  <c r="V4" i="40"/>
  <c r="R5" i="40"/>
  <c r="V4" i="42"/>
  <c r="S4" i="42"/>
  <c r="R5" i="42"/>
  <c r="T3" i="42"/>
  <c r="W3" i="42"/>
  <c r="T4" i="40"/>
  <c r="W4" i="40"/>
  <c r="R6" i="40"/>
  <c r="V5" i="40"/>
  <c r="S5" i="40"/>
  <c r="T4" i="42"/>
  <c r="W4" i="42"/>
  <c r="V5" i="42"/>
  <c r="S5" i="42"/>
  <c r="R6" i="42"/>
  <c r="R7" i="40"/>
  <c r="S6" i="40"/>
  <c r="V6" i="40"/>
  <c r="T5" i="40"/>
  <c r="W5" i="40"/>
  <c r="T5" i="42"/>
  <c r="W5" i="42"/>
  <c r="R7" i="42"/>
  <c r="S6" i="42"/>
  <c r="V6" i="42"/>
  <c r="S7" i="40"/>
  <c r="V7" i="40"/>
  <c r="R8" i="40"/>
  <c r="T6" i="40"/>
  <c r="W6" i="40"/>
  <c r="S7" i="42"/>
  <c r="R8" i="42"/>
  <c r="V7" i="42"/>
  <c r="T6" i="42"/>
  <c r="W6" i="42"/>
  <c r="T7" i="40"/>
  <c r="W7" i="40"/>
  <c r="S8" i="40"/>
  <c r="V8" i="40"/>
  <c r="R9" i="40"/>
  <c r="T7" i="42"/>
  <c r="W7" i="42"/>
  <c r="R9" i="42"/>
  <c r="V8" i="42"/>
  <c r="S8" i="42"/>
  <c r="T8" i="40"/>
  <c r="W8" i="40"/>
  <c r="R10" i="40"/>
  <c r="V9" i="40"/>
  <c r="S9" i="40"/>
  <c r="R10" i="42"/>
  <c r="V9" i="42"/>
  <c r="S9" i="42"/>
  <c r="T8" i="42"/>
  <c r="W8" i="42"/>
  <c r="S10" i="40"/>
  <c r="V10" i="40"/>
  <c r="R11" i="40"/>
  <c r="T9" i="40"/>
  <c r="W9" i="40"/>
  <c r="S10" i="42"/>
  <c r="V10" i="42"/>
  <c r="R11" i="42"/>
  <c r="T9" i="42"/>
  <c r="W9" i="42"/>
  <c r="T10" i="40"/>
  <c r="W10" i="40"/>
  <c r="S11" i="40"/>
  <c r="V11" i="40"/>
  <c r="R12" i="40"/>
  <c r="T10" i="42"/>
  <c r="W10" i="42"/>
  <c r="V11" i="42"/>
  <c r="S11" i="42"/>
  <c r="R12" i="42"/>
  <c r="T11" i="40"/>
  <c r="W11" i="40"/>
  <c r="S12" i="40"/>
  <c r="V12" i="40"/>
  <c r="R13" i="40"/>
  <c r="T11" i="42"/>
  <c r="W11" i="42"/>
  <c r="V12" i="42"/>
  <c r="R13" i="42"/>
  <c r="S12" i="42"/>
  <c r="T12" i="40"/>
  <c r="W12" i="40"/>
  <c r="S13" i="40"/>
  <c r="V13" i="40"/>
  <c r="R14" i="40"/>
  <c r="S13" i="42"/>
  <c r="V13" i="42"/>
  <c r="R14" i="42"/>
  <c r="T12" i="42"/>
  <c r="W12" i="42"/>
  <c r="T13" i="40"/>
  <c r="W13" i="40"/>
  <c r="R15" i="40"/>
  <c r="V14" i="40"/>
  <c r="S14" i="40"/>
  <c r="T13" i="42"/>
  <c r="W13" i="42"/>
  <c r="S14" i="42"/>
  <c r="R15" i="42"/>
  <c r="V14" i="42"/>
  <c r="V15" i="40"/>
  <c r="R16" i="40"/>
  <c r="S15" i="40"/>
  <c r="T14" i="40"/>
  <c r="W14" i="40"/>
  <c r="T14" i="42"/>
  <c r="W14" i="42"/>
  <c r="V15" i="42"/>
  <c r="S15" i="42"/>
  <c r="R16" i="42"/>
  <c r="R17" i="40"/>
  <c r="V16" i="40"/>
  <c r="S16" i="40"/>
  <c r="T15" i="40"/>
  <c r="W15" i="40"/>
  <c r="T15" i="42"/>
  <c r="W15" i="42"/>
  <c r="S16" i="42"/>
  <c r="V16" i="42"/>
  <c r="R17" i="42"/>
  <c r="R18" i="40"/>
  <c r="V17" i="40"/>
  <c r="S17" i="40"/>
  <c r="T16" i="40"/>
  <c r="W16" i="40"/>
  <c r="T16" i="42"/>
  <c r="W16" i="42"/>
  <c r="V17" i="42"/>
  <c r="R18" i="42"/>
  <c r="S17" i="42"/>
  <c r="S18" i="40"/>
  <c r="V18" i="40"/>
  <c r="R19" i="40"/>
  <c r="T17" i="40"/>
  <c r="W17" i="40"/>
  <c r="R19" i="42"/>
  <c r="S18" i="42"/>
  <c r="V18" i="42"/>
  <c r="T17" i="42"/>
  <c r="W17" i="42"/>
  <c r="T18" i="40"/>
  <c r="W18" i="40"/>
  <c r="V19" i="40"/>
  <c r="R20" i="40"/>
  <c r="S19" i="40"/>
  <c r="S19" i="42"/>
  <c r="V19" i="42"/>
  <c r="R20" i="42"/>
  <c r="T18" i="42"/>
  <c r="W18" i="42"/>
  <c r="R21" i="40"/>
  <c r="S20" i="40"/>
  <c r="V20" i="40"/>
  <c r="T19" i="40"/>
  <c r="W19" i="40"/>
  <c r="T19" i="42"/>
  <c r="W19" i="42"/>
  <c r="V20" i="42"/>
  <c r="R21" i="42"/>
  <c r="S20" i="42"/>
  <c r="V21" i="40"/>
  <c r="S21" i="40"/>
  <c r="R22" i="40"/>
  <c r="T20" i="40"/>
  <c r="W20" i="40"/>
  <c r="R22" i="42"/>
  <c r="S21" i="42"/>
  <c r="V21" i="42"/>
  <c r="T20" i="42"/>
  <c r="W20" i="42"/>
  <c r="T21" i="40"/>
  <c r="W21" i="40"/>
  <c r="V22" i="40"/>
  <c r="R23" i="40"/>
  <c r="S22" i="40"/>
  <c r="R23" i="42"/>
  <c r="V22" i="42"/>
  <c r="S22" i="42"/>
  <c r="T21" i="42"/>
  <c r="W21" i="42"/>
  <c r="S23" i="40"/>
  <c r="R24" i="40"/>
  <c r="V23" i="40"/>
  <c r="T22" i="40"/>
  <c r="W22" i="40"/>
  <c r="R24" i="42"/>
  <c r="V23" i="42"/>
  <c r="S23" i="42"/>
  <c r="T22" i="42"/>
  <c r="W22" i="42"/>
  <c r="T23" i="40"/>
  <c r="W23" i="40"/>
  <c r="R25" i="40"/>
  <c r="V24" i="40"/>
  <c r="S24" i="40"/>
  <c r="R25" i="42"/>
  <c r="S24" i="42"/>
  <c r="V24" i="42"/>
  <c r="T23" i="42"/>
  <c r="W23" i="42"/>
  <c r="V25" i="40"/>
  <c r="R26" i="40"/>
  <c r="S25" i="40"/>
  <c r="T24" i="40"/>
  <c r="W24" i="40"/>
  <c r="R26" i="42"/>
  <c r="S25" i="42"/>
  <c r="V25" i="42"/>
  <c r="T24" i="42"/>
  <c r="W24" i="42"/>
  <c r="V26" i="40"/>
  <c r="R27" i="40"/>
  <c r="S26" i="40"/>
  <c r="T25" i="40"/>
  <c r="W25" i="40"/>
  <c r="S26" i="42"/>
  <c r="R27" i="42"/>
  <c r="V26" i="42"/>
  <c r="T25" i="42"/>
  <c r="W25" i="42"/>
  <c r="V27" i="40"/>
  <c r="R28" i="40"/>
  <c r="S27" i="40"/>
  <c r="T26" i="40"/>
  <c r="W26" i="40"/>
  <c r="T26" i="42"/>
  <c r="W26" i="42"/>
  <c r="R28" i="42"/>
  <c r="V27" i="42"/>
  <c r="S27" i="42"/>
  <c r="S28" i="40"/>
  <c r="V28" i="40"/>
  <c r="R29" i="40"/>
  <c r="T27" i="40"/>
  <c r="W27" i="40"/>
  <c r="R29" i="42"/>
  <c r="S28" i="42"/>
  <c r="V28" i="42"/>
  <c r="T27" i="42"/>
  <c r="W27" i="42"/>
  <c r="T28" i="40"/>
  <c r="W28" i="40"/>
  <c r="S29" i="40"/>
  <c r="R30" i="40"/>
  <c r="V29" i="40"/>
  <c r="V29" i="42"/>
  <c r="S29" i="42"/>
  <c r="R30" i="42"/>
  <c r="T28" i="42"/>
  <c r="W28" i="42"/>
  <c r="T29" i="40"/>
  <c r="W29" i="40"/>
  <c r="S30" i="40"/>
  <c r="V30" i="40"/>
  <c r="R31" i="40"/>
  <c r="T29" i="42"/>
  <c r="W29" i="42"/>
  <c r="V30" i="42"/>
  <c r="S30" i="42"/>
  <c r="R31" i="42"/>
  <c r="T30" i="40"/>
  <c r="W30" i="40"/>
  <c r="V31" i="40"/>
  <c r="R32" i="40"/>
  <c r="S31" i="40"/>
  <c r="T30" i="42"/>
  <c r="W30" i="42"/>
  <c r="R32" i="42"/>
  <c r="S31" i="42"/>
  <c r="V31" i="42"/>
  <c r="R33" i="40"/>
  <c r="S32" i="40"/>
  <c r="V32" i="40"/>
  <c r="T31" i="40"/>
  <c r="W31" i="40"/>
  <c r="R33" i="42"/>
  <c r="S32" i="42"/>
  <c r="V32" i="42"/>
  <c r="T31" i="42"/>
  <c r="W31" i="42"/>
  <c r="V33" i="40"/>
  <c r="R34" i="40"/>
  <c r="S33" i="40"/>
  <c r="T32" i="40"/>
  <c r="W32" i="40"/>
  <c r="S33" i="42"/>
  <c r="V33" i="42"/>
  <c r="R34" i="42"/>
  <c r="T32" i="42"/>
  <c r="W32" i="42"/>
  <c r="R35" i="40"/>
  <c r="S34" i="40"/>
  <c r="V34" i="40"/>
  <c r="T33" i="40"/>
  <c r="W33" i="40"/>
  <c r="T33" i="42"/>
  <c r="W33" i="42"/>
  <c r="S34" i="42"/>
  <c r="R35" i="42"/>
  <c r="V34" i="42"/>
  <c r="V35" i="40"/>
  <c r="S35" i="40"/>
  <c r="R36" i="40"/>
  <c r="T34" i="40"/>
  <c r="W34" i="40"/>
  <c r="T34" i="42"/>
  <c r="W34" i="42"/>
  <c r="R36" i="42"/>
  <c r="S35" i="42"/>
  <c r="V35" i="42"/>
  <c r="T35" i="40"/>
  <c r="W35" i="40"/>
  <c r="S36" i="40"/>
  <c r="V36" i="40"/>
  <c r="R37" i="40"/>
  <c r="V36" i="42"/>
  <c r="S36" i="42"/>
  <c r="R37" i="42"/>
  <c r="T35" i="42"/>
  <c r="W35" i="42"/>
  <c r="T36" i="40"/>
  <c r="W36" i="40"/>
  <c r="S37" i="40"/>
  <c r="R38" i="40"/>
  <c r="V37" i="40"/>
  <c r="T36" i="42"/>
  <c r="W36" i="42"/>
  <c r="V37" i="42"/>
  <c r="S37" i="42"/>
  <c r="R38" i="42"/>
  <c r="T37" i="40"/>
  <c r="W37" i="40"/>
  <c r="V38" i="40"/>
  <c r="R39" i="40"/>
  <c r="S38" i="40"/>
  <c r="T37" i="42"/>
  <c r="W37" i="42"/>
  <c r="V38" i="42"/>
  <c r="R39" i="42"/>
  <c r="S38" i="42"/>
  <c r="S39" i="40"/>
  <c r="R40" i="40"/>
  <c r="V39" i="40"/>
  <c r="T38" i="40"/>
  <c r="W38" i="40"/>
  <c r="R40" i="42"/>
  <c r="S39" i="42"/>
  <c r="V39" i="42"/>
  <c r="T38" i="42"/>
  <c r="W38" i="42"/>
  <c r="T39" i="40"/>
  <c r="W39" i="40"/>
  <c r="S40" i="40"/>
  <c r="V40" i="40"/>
  <c r="R41" i="40"/>
  <c r="V40" i="42"/>
  <c r="S40" i="42"/>
  <c r="R41" i="42"/>
  <c r="T39" i="42"/>
  <c r="W39" i="42"/>
  <c r="T40" i="40"/>
  <c r="W40" i="40"/>
  <c r="R42" i="40"/>
  <c r="S41" i="40"/>
  <c r="V41" i="40"/>
  <c r="T40" i="42"/>
  <c r="W40" i="42"/>
  <c r="V41" i="42"/>
  <c r="S41" i="42"/>
  <c r="R42" i="42"/>
  <c r="S42" i="40"/>
  <c r="R43" i="40"/>
  <c r="V42" i="40"/>
  <c r="T41" i="40"/>
  <c r="W41" i="40"/>
  <c r="T41" i="42"/>
  <c r="W41" i="42"/>
  <c r="V42" i="42"/>
  <c r="R43" i="42"/>
  <c r="S42" i="42"/>
  <c r="T42" i="40"/>
  <c r="W42" i="40"/>
  <c r="V43" i="40"/>
  <c r="S43" i="40"/>
  <c r="R44" i="40"/>
  <c r="R44" i="42"/>
  <c r="V43" i="42"/>
  <c r="S43" i="42"/>
  <c r="T42" i="42"/>
  <c r="W42" i="42"/>
  <c r="T43" i="40"/>
  <c r="W43" i="40"/>
  <c r="V44" i="40"/>
  <c r="R45" i="40"/>
  <c r="S44" i="40"/>
  <c r="V44" i="42"/>
  <c r="R45" i="42"/>
  <c r="S44" i="42"/>
  <c r="T43" i="42"/>
  <c r="W43" i="42"/>
  <c r="S45" i="40"/>
  <c r="V45" i="40"/>
  <c r="R46" i="40"/>
  <c r="T44" i="40"/>
  <c r="W44" i="40"/>
  <c r="S45" i="42"/>
  <c r="R46" i="42"/>
  <c r="V45" i="42"/>
  <c r="T44" i="42"/>
  <c r="W44" i="42"/>
  <c r="T45" i="40"/>
  <c r="W45" i="40"/>
  <c r="S46" i="40"/>
  <c r="V46" i="40"/>
  <c r="R47" i="40"/>
  <c r="T45" i="42"/>
  <c r="W45" i="42"/>
  <c r="R47" i="42"/>
  <c r="V46" i="42"/>
  <c r="S46" i="42"/>
  <c r="T46" i="40"/>
  <c r="W46" i="40"/>
  <c r="R48" i="40"/>
  <c r="V47" i="40"/>
  <c r="S47" i="40"/>
  <c r="V47" i="42"/>
  <c r="R48" i="42"/>
  <c r="S47" i="42"/>
  <c r="T46" i="42"/>
  <c r="W46" i="42"/>
  <c r="V48" i="40"/>
  <c r="R49" i="40"/>
  <c r="S48" i="40"/>
  <c r="T47" i="40"/>
  <c r="W47" i="40"/>
  <c r="V48" i="42"/>
  <c r="R49" i="42"/>
  <c r="S48" i="42"/>
  <c r="T47" i="42"/>
  <c r="W47" i="42"/>
  <c r="V49" i="40"/>
  <c r="S49" i="40"/>
  <c r="R50" i="40"/>
  <c r="T48" i="40"/>
  <c r="W48" i="40"/>
  <c r="R50" i="42"/>
  <c r="V49" i="42"/>
  <c r="S49" i="42"/>
  <c r="T48" i="42"/>
  <c r="W48" i="42"/>
  <c r="T49" i="40"/>
  <c r="W49" i="40"/>
  <c r="V50" i="40"/>
  <c r="R51" i="40"/>
  <c r="S50" i="40"/>
  <c r="V50" i="42"/>
  <c r="S50" i="42"/>
  <c r="R51" i="42"/>
  <c r="T49" i="42"/>
  <c r="W49" i="42"/>
  <c r="V51" i="40"/>
  <c r="S51" i="40"/>
  <c r="R52" i="40"/>
  <c r="T50" i="40"/>
  <c r="W50" i="40"/>
  <c r="T50" i="42"/>
  <c r="W50" i="42"/>
  <c r="S51" i="42"/>
  <c r="R52" i="42"/>
  <c r="V51" i="42"/>
  <c r="T51" i="40"/>
  <c r="W51" i="40"/>
  <c r="R53" i="40"/>
  <c r="S52" i="40"/>
  <c r="V52" i="40"/>
  <c r="T51" i="42"/>
  <c r="W51" i="42"/>
  <c r="V52" i="42"/>
  <c r="R53" i="42"/>
  <c r="S52" i="42"/>
  <c r="V53" i="40"/>
  <c r="R54" i="40"/>
  <c r="S53" i="40"/>
  <c r="T52" i="40"/>
  <c r="W52" i="40"/>
  <c r="V53" i="42"/>
  <c r="R54" i="42"/>
  <c r="S53" i="42"/>
  <c r="T52" i="42"/>
  <c r="W52" i="42"/>
  <c r="V54" i="40"/>
  <c r="R55" i="40"/>
  <c r="S54" i="40"/>
  <c r="T53" i="40"/>
  <c r="W53" i="40"/>
  <c r="R55" i="42"/>
  <c r="V54" i="42"/>
  <c r="S54" i="42"/>
  <c r="T53" i="42"/>
  <c r="W53" i="42"/>
  <c r="V55" i="40"/>
  <c r="S55" i="40"/>
  <c r="R56" i="40"/>
  <c r="T54" i="40"/>
  <c r="W54" i="40"/>
  <c r="V55" i="42"/>
  <c r="S55" i="42"/>
  <c r="R56" i="42"/>
  <c r="T54" i="42"/>
  <c r="W54" i="42"/>
  <c r="T55" i="40"/>
  <c r="W55" i="40"/>
  <c r="S56" i="40"/>
  <c r="R57" i="40"/>
  <c r="V56" i="40"/>
  <c r="T55" i="42"/>
  <c r="W55" i="42"/>
  <c r="S56" i="42"/>
  <c r="V56" i="42"/>
  <c r="R57" i="42"/>
  <c r="T56" i="40"/>
  <c r="W56" i="40"/>
  <c r="S57" i="40"/>
  <c r="V57" i="40"/>
  <c r="R58" i="40"/>
  <c r="T56" i="42"/>
  <c r="W56" i="42"/>
  <c r="R58" i="42"/>
  <c r="S57" i="42"/>
  <c r="V57" i="42"/>
  <c r="T57" i="40"/>
  <c r="W57" i="40"/>
  <c r="V58" i="40"/>
  <c r="R59" i="40"/>
  <c r="S58" i="40"/>
  <c r="V58" i="42"/>
  <c r="S58" i="42"/>
  <c r="R59" i="42"/>
  <c r="T57" i="42"/>
  <c r="W57" i="42"/>
  <c r="S59" i="40"/>
  <c r="V59" i="40"/>
  <c r="R60" i="40"/>
  <c r="T58" i="40"/>
  <c r="W58" i="40"/>
  <c r="T58" i="42"/>
  <c r="W58" i="42"/>
  <c r="V59" i="42"/>
  <c r="S59" i="42"/>
  <c r="R60" i="42"/>
  <c r="T59" i="40"/>
  <c r="W59" i="40"/>
  <c r="R61" i="40"/>
  <c r="S60" i="40"/>
  <c r="V60" i="40"/>
  <c r="T59" i="42"/>
  <c r="W59" i="42"/>
  <c r="V60" i="42"/>
  <c r="R61" i="42"/>
  <c r="S60" i="42"/>
  <c r="V61" i="40"/>
  <c r="R62" i="40"/>
  <c r="S61" i="40"/>
  <c r="T60" i="40"/>
  <c r="W60" i="40"/>
  <c r="V61" i="42"/>
  <c r="S61" i="42"/>
  <c r="R62" i="42"/>
  <c r="T60" i="42"/>
  <c r="W60" i="42"/>
  <c r="R63" i="40"/>
  <c r="S62" i="40"/>
  <c r="V62" i="40"/>
  <c r="T61" i="40"/>
  <c r="W61" i="40"/>
  <c r="T61" i="42"/>
  <c r="W61" i="42"/>
  <c r="S62" i="42"/>
  <c r="V62" i="42"/>
  <c r="R63" i="42"/>
  <c r="R64" i="40"/>
  <c r="S63" i="40"/>
  <c r="V63" i="40"/>
  <c r="T62" i="40"/>
  <c r="W62" i="40"/>
  <c r="T62" i="42"/>
  <c r="W62" i="42"/>
  <c r="R64" i="42"/>
  <c r="S63" i="42"/>
  <c r="V63" i="42"/>
  <c r="V64" i="40"/>
  <c r="R65" i="40"/>
  <c r="S64" i="40"/>
  <c r="T63" i="40"/>
  <c r="W63" i="40"/>
  <c r="R65" i="42"/>
  <c r="V64" i="42"/>
  <c r="S64" i="42"/>
  <c r="T63" i="42"/>
  <c r="W63" i="42"/>
  <c r="S65" i="40"/>
  <c r="V65" i="40"/>
  <c r="R66" i="40"/>
  <c r="T64" i="40"/>
  <c r="W64" i="40"/>
  <c r="R66" i="42"/>
  <c r="V65" i="42"/>
  <c r="S65" i="42"/>
  <c r="T64" i="42"/>
  <c r="W64" i="42"/>
  <c r="T65" i="40"/>
  <c r="W65" i="40"/>
  <c r="V66" i="40"/>
  <c r="R67" i="40"/>
  <c r="S66" i="40"/>
  <c r="V66" i="42"/>
  <c r="S66" i="42"/>
  <c r="R67" i="42"/>
  <c r="T65" i="42"/>
  <c r="W65" i="42"/>
  <c r="V67" i="40"/>
  <c r="S67" i="40"/>
  <c r="R68" i="40"/>
  <c r="T66" i="40"/>
  <c r="W66" i="40"/>
  <c r="T66" i="42"/>
  <c r="W66" i="42"/>
  <c r="S67" i="42"/>
  <c r="R68" i="42"/>
  <c r="V67" i="42"/>
  <c r="T67" i="40"/>
  <c r="W67" i="40"/>
  <c r="V68" i="40"/>
  <c r="R69" i="40"/>
  <c r="S68" i="40"/>
  <c r="T67" i="42"/>
  <c r="W67" i="42"/>
  <c r="V68" i="42"/>
  <c r="R69" i="42"/>
  <c r="S68" i="42"/>
  <c r="R70" i="40"/>
  <c r="S69" i="40"/>
  <c r="V69" i="40"/>
  <c r="T68" i="40"/>
  <c r="W68" i="40"/>
  <c r="R70" i="42"/>
  <c r="V69" i="42"/>
  <c r="S69" i="42"/>
  <c r="T68" i="42"/>
  <c r="W68" i="42"/>
  <c r="R71" i="40"/>
  <c r="S70" i="40"/>
  <c r="V70" i="40"/>
  <c r="T69" i="40"/>
  <c r="W69" i="40"/>
  <c r="S70" i="42"/>
  <c r="V70" i="42"/>
  <c r="R71" i="42"/>
  <c r="T69" i="42"/>
  <c r="W69" i="42"/>
  <c r="V71" i="40"/>
  <c r="S71" i="40"/>
  <c r="R72" i="40"/>
  <c r="T70" i="40"/>
  <c r="W70" i="40"/>
  <c r="T70" i="42"/>
  <c r="W70" i="42"/>
  <c r="S71" i="42"/>
  <c r="R72" i="42"/>
  <c r="V71" i="42"/>
  <c r="T71" i="40"/>
  <c r="W71" i="40"/>
  <c r="S72" i="40"/>
  <c r="V72" i="40"/>
  <c r="R73" i="40"/>
  <c r="T71" i="42"/>
  <c r="W71" i="42"/>
  <c r="R73" i="42"/>
  <c r="S72" i="42"/>
  <c r="V72" i="42"/>
  <c r="T72" i="40"/>
  <c r="W72" i="40"/>
  <c r="V73" i="40"/>
  <c r="S73" i="40"/>
  <c r="R74" i="40"/>
  <c r="V73" i="42"/>
  <c r="R74" i="42"/>
  <c r="S73" i="42"/>
  <c r="T72" i="42"/>
  <c r="W72" i="42"/>
  <c r="T73" i="40"/>
  <c r="W73" i="40"/>
  <c r="S74" i="40"/>
  <c r="V74" i="40"/>
  <c r="R75" i="40"/>
  <c r="R75" i="42"/>
  <c r="S74" i="42"/>
  <c r="V74" i="42"/>
  <c r="T73" i="42"/>
  <c r="W73" i="42"/>
  <c r="T74" i="40"/>
  <c r="W74" i="40"/>
  <c r="S75" i="40"/>
  <c r="V75" i="40"/>
  <c r="R76" i="40"/>
  <c r="R76" i="42"/>
  <c r="V75" i="42"/>
  <c r="S75" i="42"/>
  <c r="T74" i="42"/>
  <c r="W74" i="42"/>
  <c r="T75" i="40"/>
  <c r="W75" i="40"/>
  <c r="S76" i="40"/>
  <c r="V76" i="40"/>
  <c r="R77" i="40"/>
  <c r="S76" i="42"/>
  <c r="R77" i="42"/>
  <c r="V76" i="42"/>
  <c r="T75" i="42"/>
  <c r="W75" i="42"/>
  <c r="T76" i="40"/>
  <c r="W76" i="40"/>
  <c r="V77" i="40"/>
  <c r="R78" i="40"/>
  <c r="S77" i="40"/>
  <c r="T76" i="42"/>
  <c r="W76" i="42"/>
  <c r="R78" i="42"/>
  <c r="V77" i="42"/>
  <c r="S77" i="42"/>
  <c r="V78" i="40"/>
  <c r="R79" i="40"/>
  <c r="S78" i="40"/>
  <c r="T77" i="40"/>
  <c r="W77" i="40"/>
  <c r="V78" i="42"/>
  <c r="S78" i="42"/>
  <c r="R79" i="42"/>
  <c r="T77" i="42"/>
  <c r="W77" i="42"/>
  <c r="S79" i="40"/>
  <c r="R80" i="40"/>
  <c r="V79" i="40"/>
  <c r="T78" i="40"/>
  <c r="W78" i="40"/>
  <c r="T78" i="42"/>
  <c r="W78" i="42"/>
  <c r="S79" i="42"/>
  <c r="R80" i="42"/>
  <c r="V79" i="42"/>
  <c r="T79" i="40"/>
  <c r="W79" i="40"/>
  <c r="R81" i="40"/>
  <c r="V80" i="40"/>
  <c r="S80" i="40"/>
  <c r="T79" i="42"/>
  <c r="W79" i="42"/>
  <c r="V80" i="42"/>
  <c r="R81" i="42"/>
  <c r="S80" i="42"/>
  <c r="V81" i="40"/>
  <c r="R82" i="40"/>
  <c r="S81" i="40"/>
  <c r="T80" i="40"/>
  <c r="W80" i="40"/>
  <c r="V81" i="42"/>
  <c r="R82" i="42"/>
  <c r="S81" i="42"/>
  <c r="T80" i="42"/>
  <c r="W80" i="42"/>
  <c r="R83" i="40"/>
  <c r="V82" i="40"/>
  <c r="S82" i="40"/>
  <c r="T81" i="40"/>
  <c r="W81" i="40"/>
  <c r="S82" i="42"/>
  <c r="R83" i="42"/>
  <c r="V82" i="42"/>
  <c r="T81" i="42"/>
  <c r="W81" i="42"/>
  <c r="S83" i="40"/>
  <c r="R84" i="40"/>
  <c r="V83" i="40"/>
  <c r="T82" i="40"/>
  <c r="W82" i="40"/>
  <c r="T82" i="42"/>
  <c r="W82" i="42"/>
  <c r="R84" i="42"/>
  <c r="V83" i="42"/>
  <c r="S83" i="42"/>
  <c r="T83" i="40"/>
  <c r="W83" i="40"/>
  <c r="V84" i="40"/>
  <c r="S84" i="40"/>
  <c r="R85" i="40"/>
  <c r="S84" i="42"/>
  <c r="R85" i="42"/>
  <c r="V84" i="42"/>
  <c r="T83" i="42"/>
  <c r="W83" i="42"/>
  <c r="T84" i="40"/>
  <c r="W84" i="40"/>
  <c r="R86" i="40"/>
  <c r="V85" i="40"/>
  <c r="S85" i="40"/>
  <c r="T84" i="42"/>
  <c r="W84" i="42"/>
  <c r="V85" i="42"/>
  <c r="R86" i="42"/>
  <c r="S85" i="42"/>
  <c r="R87" i="40"/>
  <c r="S86" i="40"/>
  <c r="V86" i="40"/>
  <c r="T85" i="40"/>
  <c r="W85" i="40"/>
  <c r="S86" i="42"/>
  <c r="R87" i="42"/>
  <c r="V86" i="42"/>
  <c r="T85" i="42"/>
  <c r="W85" i="42"/>
  <c r="V87" i="40"/>
  <c r="R88" i="40"/>
  <c r="S87" i="40"/>
  <c r="T86" i="40"/>
  <c r="W86" i="40"/>
  <c r="T86" i="42"/>
  <c r="W86" i="42"/>
  <c r="R88" i="42"/>
  <c r="S87" i="42"/>
  <c r="V87" i="42"/>
  <c r="V88" i="40"/>
  <c r="R89" i="40"/>
  <c r="S88" i="40"/>
  <c r="T87" i="40"/>
  <c r="W87" i="40"/>
  <c r="S88" i="42"/>
  <c r="V88" i="42"/>
  <c r="R89" i="42"/>
  <c r="T87" i="42"/>
  <c r="W87" i="42"/>
  <c r="R90" i="40"/>
  <c r="S89" i="40"/>
  <c r="V89" i="40"/>
  <c r="T88" i="40"/>
  <c r="W88" i="40"/>
  <c r="T88" i="42"/>
  <c r="W88" i="42"/>
  <c r="V89" i="42"/>
  <c r="S89" i="42"/>
  <c r="R90" i="42"/>
  <c r="S90" i="40"/>
  <c r="R91" i="40"/>
  <c r="V90" i="40"/>
  <c r="T89" i="40"/>
  <c r="W89" i="40"/>
  <c r="T89" i="42"/>
  <c r="W89" i="42"/>
  <c r="R91" i="42"/>
  <c r="V90" i="42"/>
  <c r="S90" i="42"/>
  <c r="T90" i="40"/>
  <c r="W90" i="40"/>
  <c r="R92" i="40"/>
  <c r="V91" i="40"/>
  <c r="S91" i="40"/>
  <c r="R92" i="42"/>
  <c r="V91" i="42"/>
  <c r="S91" i="42"/>
  <c r="T90" i="42"/>
  <c r="W90" i="42"/>
  <c r="S92" i="40"/>
  <c r="R93" i="40"/>
  <c r="V92" i="40"/>
  <c r="T91" i="40"/>
  <c r="W91" i="40"/>
  <c r="R93" i="42"/>
  <c r="S92" i="42"/>
  <c r="V92" i="42"/>
  <c r="T91" i="42"/>
  <c r="W91" i="42"/>
  <c r="T92" i="40"/>
  <c r="W92" i="40"/>
  <c r="S93" i="40"/>
  <c r="R94" i="40"/>
  <c r="V93" i="40"/>
  <c r="R94" i="42"/>
  <c r="S93" i="42"/>
  <c r="V93" i="42"/>
  <c r="T92" i="42"/>
  <c r="W92" i="42"/>
  <c r="T93" i="40"/>
  <c r="W93" i="40"/>
  <c r="V94" i="40"/>
  <c r="S94" i="40"/>
  <c r="R95" i="40"/>
  <c r="V94" i="42"/>
  <c r="R95" i="42"/>
  <c r="S94" i="42"/>
  <c r="T93" i="42"/>
  <c r="W93" i="42"/>
  <c r="T94" i="40"/>
  <c r="W94" i="40"/>
  <c r="R96" i="40"/>
  <c r="V95" i="40"/>
  <c r="S95" i="40"/>
  <c r="S95" i="42"/>
  <c r="R96" i="42"/>
  <c r="V95" i="42"/>
  <c r="T94" i="42"/>
  <c r="W94" i="42"/>
  <c r="S96" i="40"/>
  <c r="V96" i="40"/>
  <c r="R97" i="40"/>
  <c r="T95" i="40"/>
  <c r="W95" i="40"/>
  <c r="T95" i="42"/>
  <c r="W95" i="42"/>
  <c r="R97" i="42"/>
  <c r="V96" i="42"/>
  <c r="S96" i="42"/>
  <c r="T96" i="40"/>
  <c r="W96" i="40"/>
  <c r="R98" i="40"/>
  <c r="S97" i="40"/>
  <c r="V97" i="40"/>
  <c r="V97" i="42"/>
  <c r="R98" i="42"/>
  <c r="S97" i="42"/>
  <c r="T96" i="42"/>
  <c r="W96" i="42"/>
  <c r="S98" i="40"/>
  <c r="R99" i="40"/>
  <c r="V98" i="40"/>
  <c r="T97" i="40"/>
  <c r="W97" i="40"/>
  <c r="R99" i="42"/>
  <c r="S98" i="42"/>
  <c r="V98" i="42"/>
  <c r="T97" i="42"/>
  <c r="W97" i="42"/>
  <c r="T98" i="40"/>
  <c r="W98" i="40"/>
  <c r="V99" i="40"/>
  <c r="R100" i="40"/>
  <c r="S99" i="40"/>
  <c r="V99" i="42"/>
  <c r="S99" i="42"/>
  <c r="R100" i="42"/>
  <c r="T98" i="42"/>
  <c r="W98" i="42"/>
  <c r="V100" i="40"/>
  <c r="R101" i="40"/>
  <c r="S100" i="40"/>
  <c r="T99" i="40"/>
  <c r="W99" i="40"/>
  <c r="T99" i="42"/>
  <c r="W99" i="42"/>
  <c r="R101" i="42"/>
  <c r="S100" i="42"/>
  <c r="V100" i="42"/>
  <c r="S101" i="40"/>
  <c r="R102" i="40"/>
  <c r="V101" i="40"/>
  <c r="T100" i="40"/>
  <c r="W100" i="40"/>
  <c r="S101" i="42"/>
  <c r="V101" i="42"/>
  <c r="R102" i="42"/>
  <c r="T100" i="42"/>
  <c r="W100" i="42"/>
  <c r="T101" i="40"/>
  <c r="W101" i="40"/>
  <c r="R103" i="40"/>
  <c r="S102" i="40"/>
  <c r="V102" i="40"/>
  <c r="T101" i="42"/>
  <c r="W101" i="42"/>
  <c r="V102" i="42"/>
  <c r="R103" i="42"/>
  <c r="S102" i="42"/>
  <c r="R104" i="40"/>
  <c r="S103" i="40"/>
  <c r="V103" i="40"/>
  <c r="T102" i="40"/>
  <c r="W102" i="40"/>
  <c r="S103" i="42"/>
  <c r="R104" i="42"/>
  <c r="V103" i="42"/>
  <c r="T102" i="42"/>
  <c r="W102" i="42"/>
  <c r="V104" i="40"/>
  <c r="S104" i="40"/>
  <c r="R105" i="40"/>
  <c r="T103" i="40"/>
  <c r="W103" i="40"/>
  <c r="T103" i="42"/>
  <c r="W103" i="42"/>
  <c r="R105" i="42"/>
  <c r="S104" i="42"/>
  <c r="V104" i="42"/>
  <c r="T104" i="40"/>
  <c r="W104" i="40"/>
  <c r="R106" i="40"/>
  <c r="V105" i="40"/>
  <c r="S105" i="40"/>
  <c r="V105" i="42"/>
  <c r="S105" i="42"/>
  <c r="R106" i="42"/>
  <c r="T104" i="42"/>
  <c r="W104" i="42"/>
  <c r="R107" i="40"/>
  <c r="S106" i="40"/>
  <c r="V106" i="40"/>
  <c r="T105" i="40"/>
  <c r="W105" i="40"/>
  <c r="T105" i="42"/>
  <c r="W105" i="42"/>
  <c r="R107" i="42"/>
  <c r="S106" i="42"/>
  <c r="V106" i="42"/>
  <c r="V107" i="40"/>
  <c r="R108" i="40"/>
  <c r="S107" i="40"/>
  <c r="T106" i="40"/>
  <c r="W106" i="40"/>
  <c r="R108" i="42"/>
  <c r="S107" i="42"/>
  <c r="V107" i="42"/>
  <c r="T106" i="42"/>
  <c r="W106" i="42"/>
  <c r="R109" i="40"/>
  <c r="V108" i="40"/>
  <c r="S108" i="40"/>
  <c r="T107" i="40"/>
  <c r="W107" i="40"/>
  <c r="R109" i="42"/>
  <c r="V108" i="42"/>
  <c r="S108" i="42"/>
  <c r="T107" i="42"/>
  <c r="W107" i="42"/>
  <c r="S109" i="40"/>
  <c r="R110" i="40"/>
  <c r="V109" i="40"/>
  <c r="T108" i="40"/>
  <c r="W108" i="40"/>
  <c r="R110" i="42"/>
  <c r="V109" i="42"/>
  <c r="S109" i="42"/>
  <c r="T108" i="42"/>
  <c r="W108" i="42"/>
  <c r="T109" i="40"/>
  <c r="W109" i="40"/>
  <c r="S110" i="40"/>
  <c r="V110" i="40"/>
  <c r="R111" i="40"/>
  <c r="R111" i="42"/>
  <c r="S110" i="42"/>
  <c r="V110" i="42"/>
  <c r="T109" i="42"/>
  <c r="W109" i="42"/>
  <c r="T110" i="40"/>
  <c r="W110" i="40"/>
  <c r="R112" i="40"/>
  <c r="S111" i="40"/>
  <c r="V111" i="40"/>
  <c r="V111" i="42"/>
  <c r="R112" i="42"/>
  <c r="S111" i="42"/>
  <c r="T110" i="42"/>
  <c r="W110" i="42"/>
  <c r="S112" i="40"/>
  <c r="R113" i="40"/>
  <c r="V112" i="40"/>
  <c r="T111" i="40"/>
  <c r="W111" i="40"/>
  <c r="S112" i="42"/>
  <c r="R113" i="42"/>
  <c r="V112" i="42"/>
  <c r="T111" i="42"/>
  <c r="W111" i="42"/>
  <c r="T112" i="40"/>
  <c r="W112" i="40"/>
  <c r="S113" i="40"/>
  <c r="R114" i="40"/>
  <c r="V113" i="40"/>
  <c r="T112" i="42"/>
  <c r="W112" i="42"/>
  <c r="V113" i="42"/>
  <c r="R114" i="42"/>
  <c r="S113" i="42"/>
  <c r="T113" i="40"/>
  <c r="W113" i="40"/>
  <c r="R115" i="40"/>
  <c r="S114" i="40"/>
  <c r="V114" i="40"/>
  <c r="R115" i="42"/>
  <c r="S114" i="42"/>
  <c r="V114" i="42"/>
  <c r="T113" i="42"/>
  <c r="W113" i="42"/>
  <c r="V115" i="40"/>
  <c r="S115" i="40"/>
  <c r="R116" i="40"/>
  <c r="T114" i="40"/>
  <c r="W114" i="40"/>
  <c r="V115" i="42"/>
  <c r="R116" i="42"/>
  <c r="S115" i="42"/>
  <c r="T114" i="42"/>
  <c r="W114" i="42"/>
  <c r="T115" i="40"/>
  <c r="W115" i="40"/>
  <c r="V116" i="40"/>
  <c r="R117" i="40"/>
  <c r="S116" i="40"/>
  <c r="R117" i="42"/>
  <c r="S116" i="42"/>
  <c r="V116" i="42"/>
  <c r="T115" i="42"/>
  <c r="W115" i="42"/>
  <c r="R118" i="40"/>
  <c r="S117" i="40"/>
  <c r="V117" i="40"/>
  <c r="T116" i="40"/>
  <c r="W116" i="40"/>
  <c r="R118" i="42"/>
  <c r="S117" i="42"/>
  <c r="V117" i="42"/>
  <c r="T116" i="42"/>
  <c r="W116" i="42"/>
  <c r="V118" i="40"/>
  <c r="R119" i="40"/>
  <c r="S118" i="40"/>
  <c r="T117" i="40"/>
  <c r="W117" i="40"/>
  <c r="R119" i="42"/>
  <c r="S118" i="42"/>
  <c r="V118" i="42"/>
  <c r="T117" i="42"/>
  <c r="W117" i="42"/>
  <c r="R120" i="40"/>
  <c r="V119" i="40"/>
  <c r="S119" i="40"/>
  <c r="T118" i="40"/>
  <c r="W118" i="40"/>
  <c r="R120" i="42"/>
  <c r="V119" i="42"/>
  <c r="S119" i="42"/>
  <c r="T118" i="42"/>
  <c r="W118" i="42"/>
  <c r="S120" i="40"/>
  <c r="V120" i="40"/>
  <c r="R121" i="40"/>
  <c r="T119" i="40"/>
  <c r="W119" i="40"/>
  <c r="S120" i="42"/>
  <c r="V120" i="42"/>
  <c r="R121" i="42"/>
  <c r="T119" i="42"/>
  <c r="W119" i="42"/>
  <c r="T120" i="40"/>
  <c r="W120" i="40"/>
  <c r="R122" i="40"/>
  <c r="V121" i="40"/>
  <c r="S121" i="40"/>
  <c r="T120" i="42"/>
  <c r="W120" i="42"/>
  <c r="V121" i="42"/>
  <c r="R122" i="42"/>
  <c r="S121" i="42"/>
  <c r="S122" i="40"/>
  <c r="R123" i="40"/>
  <c r="V122" i="40"/>
  <c r="T121" i="40"/>
  <c r="W121" i="40"/>
  <c r="R123" i="42"/>
  <c r="S122" i="42"/>
  <c r="V122" i="42"/>
  <c r="T121" i="42"/>
  <c r="W121" i="42"/>
  <c r="T122" i="40"/>
  <c r="W122" i="40"/>
  <c r="S123" i="40"/>
  <c r="R124" i="40"/>
  <c r="V123" i="40"/>
  <c r="V123" i="42"/>
  <c r="S123" i="42"/>
  <c r="R124" i="42"/>
  <c r="T122" i="42"/>
  <c r="W122" i="42"/>
  <c r="T123" i="40"/>
  <c r="W123" i="40"/>
  <c r="R125" i="40"/>
  <c r="V124" i="40"/>
  <c r="S124" i="40"/>
  <c r="T123" i="42"/>
  <c r="W123" i="42"/>
  <c r="V124" i="42"/>
  <c r="R125" i="42"/>
  <c r="S124" i="42"/>
  <c r="V125" i="40"/>
  <c r="S125" i="40"/>
  <c r="R126" i="40"/>
  <c r="T124" i="40"/>
  <c r="W124" i="40"/>
  <c r="V125" i="42"/>
  <c r="S125" i="42"/>
  <c r="R126" i="42"/>
  <c r="T124" i="42"/>
  <c r="W124" i="42"/>
  <c r="T125" i="40"/>
  <c r="W125" i="40"/>
  <c r="S126" i="40"/>
  <c r="R127" i="40"/>
  <c r="V126" i="40"/>
  <c r="T125" i="42"/>
  <c r="W125" i="42"/>
  <c r="R127" i="42"/>
  <c r="S126" i="42"/>
  <c r="V126" i="42"/>
  <c r="T126" i="40"/>
  <c r="W126" i="40"/>
  <c r="R128" i="40"/>
  <c r="V127" i="40"/>
  <c r="S127" i="40"/>
  <c r="R128" i="42"/>
  <c r="S127" i="42"/>
  <c r="V127" i="42"/>
  <c r="T126" i="42"/>
  <c r="W126" i="42"/>
  <c r="V128" i="40"/>
  <c r="R129" i="40"/>
  <c r="S128" i="40"/>
  <c r="T127" i="40"/>
  <c r="W127" i="40"/>
  <c r="S128" i="42"/>
  <c r="V128" i="42"/>
  <c r="R129" i="42"/>
  <c r="T127" i="42"/>
  <c r="W127" i="42"/>
  <c r="V129" i="40"/>
  <c r="S129" i="40"/>
  <c r="R130" i="40"/>
  <c r="T128" i="40"/>
  <c r="W128" i="40"/>
  <c r="T128" i="42"/>
  <c r="W128" i="42"/>
  <c r="R130" i="42"/>
  <c r="V129" i="42"/>
  <c r="S129" i="42"/>
  <c r="T129" i="40"/>
  <c r="W129" i="40"/>
  <c r="S130" i="40"/>
  <c r="R131" i="40"/>
  <c r="V130" i="40"/>
  <c r="S130" i="42"/>
  <c r="R131" i="42"/>
  <c r="V130" i="42"/>
  <c r="T129" i="42"/>
  <c r="W129" i="42"/>
  <c r="T130" i="40"/>
  <c r="W130" i="40"/>
  <c r="S131" i="40"/>
  <c r="V131" i="40"/>
  <c r="R132" i="40"/>
  <c r="T130" i="42"/>
  <c r="W130" i="42"/>
  <c r="V131" i="42"/>
  <c r="R132" i="42"/>
  <c r="S131" i="42"/>
  <c r="T131" i="40"/>
  <c r="W131" i="40"/>
  <c r="S132" i="40"/>
  <c r="V132" i="40"/>
  <c r="R133" i="40"/>
  <c r="S132" i="42"/>
  <c r="R133" i="42"/>
  <c r="V132" i="42"/>
  <c r="T131" i="42"/>
  <c r="W131" i="42"/>
  <c r="T132" i="40"/>
  <c r="W132" i="40"/>
  <c r="V133" i="40"/>
  <c r="R134" i="40"/>
  <c r="S133" i="40"/>
  <c r="T132" i="42"/>
  <c r="W132" i="42"/>
  <c r="R134" i="42"/>
  <c r="V133" i="42"/>
  <c r="S133" i="42"/>
  <c r="R135" i="40"/>
  <c r="S134" i="40"/>
  <c r="V134" i="40"/>
  <c r="T133" i="40"/>
  <c r="W133" i="40"/>
  <c r="V134" i="42"/>
  <c r="R135" i="42"/>
  <c r="S134" i="42"/>
  <c r="T133" i="42"/>
  <c r="W133" i="42"/>
  <c r="R136" i="40"/>
  <c r="V135" i="40"/>
  <c r="S135" i="40"/>
  <c r="T134" i="40"/>
  <c r="W134" i="40"/>
  <c r="R136" i="42"/>
  <c r="S135" i="42"/>
  <c r="V135" i="42"/>
  <c r="T134" i="42"/>
  <c r="W134" i="42"/>
  <c r="S136" i="40"/>
  <c r="R137" i="40"/>
  <c r="V136" i="40"/>
  <c r="T135" i="40"/>
  <c r="W135" i="40"/>
  <c r="S136" i="42"/>
  <c r="R137" i="42"/>
  <c r="V136" i="42"/>
  <c r="T135" i="42"/>
  <c r="W135" i="42"/>
  <c r="T136" i="40"/>
  <c r="W136" i="40"/>
  <c r="R138" i="40"/>
  <c r="S137" i="40"/>
  <c r="V137" i="40"/>
  <c r="T136" i="42"/>
  <c r="W136" i="42"/>
  <c r="S137" i="42"/>
  <c r="R138" i="42"/>
  <c r="V137" i="42"/>
  <c r="V138" i="40"/>
  <c r="R139" i="40"/>
  <c r="S138" i="40"/>
  <c r="T137" i="40"/>
  <c r="W137" i="40"/>
  <c r="T137" i="42"/>
  <c r="W137" i="42"/>
  <c r="S138" i="42"/>
  <c r="R139" i="42"/>
  <c r="V138" i="42"/>
  <c r="R140" i="40"/>
  <c r="V139" i="40"/>
  <c r="S139" i="40"/>
  <c r="T138" i="40"/>
  <c r="W138" i="40"/>
  <c r="T138" i="42"/>
  <c r="W138" i="42"/>
  <c r="V139" i="42"/>
  <c r="R140" i="42"/>
  <c r="S139" i="42"/>
  <c r="R141" i="40"/>
  <c r="V140" i="40"/>
  <c r="S140" i="40"/>
  <c r="T139" i="40"/>
  <c r="W139" i="40"/>
  <c r="V140" i="42"/>
  <c r="S140" i="42"/>
  <c r="R141" i="42"/>
  <c r="T139" i="42"/>
  <c r="W139" i="42"/>
  <c r="S141" i="40"/>
  <c r="R142" i="40"/>
  <c r="V141" i="40"/>
  <c r="T140" i="40"/>
  <c r="W140" i="40"/>
  <c r="T140" i="42"/>
  <c r="W140" i="42"/>
  <c r="V141" i="42"/>
  <c r="R142" i="42"/>
  <c r="S141" i="42"/>
  <c r="T141" i="40"/>
  <c r="W141" i="40"/>
  <c r="R143" i="40"/>
  <c r="S142" i="40"/>
  <c r="V142" i="40"/>
  <c r="V142" i="42"/>
  <c r="R143" i="42"/>
  <c r="S142" i="42"/>
  <c r="T141" i="42"/>
  <c r="W141" i="42"/>
  <c r="R144" i="40"/>
  <c r="S143" i="40"/>
  <c r="V143" i="40"/>
  <c r="T142" i="40"/>
  <c r="W142" i="40"/>
  <c r="S143" i="42"/>
  <c r="V143" i="42"/>
  <c r="R144" i="42"/>
  <c r="T142" i="42"/>
  <c r="W142" i="42"/>
  <c r="V144" i="40"/>
  <c r="R145" i="40"/>
  <c r="S144" i="40"/>
  <c r="T143" i="40"/>
  <c r="W143" i="40"/>
  <c r="T143" i="42"/>
  <c r="W143" i="42"/>
  <c r="V144" i="42"/>
  <c r="S144" i="42"/>
  <c r="R145" i="42"/>
  <c r="S145" i="40"/>
  <c r="R146" i="40"/>
  <c r="V145" i="40"/>
  <c r="T144" i="40"/>
  <c r="W144" i="40"/>
  <c r="T144" i="42"/>
  <c r="W144" i="42"/>
  <c r="V145" i="42"/>
  <c r="R146" i="42"/>
  <c r="S145" i="42"/>
  <c r="T145" i="40"/>
  <c r="W145" i="40"/>
  <c r="R147" i="40"/>
  <c r="S146" i="40"/>
  <c r="V146" i="40"/>
  <c r="R147" i="42"/>
  <c r="V146" i="42"/>
  <c r="S146" i="42"/>
  <c r="T145" i="42"/>
  <c r="W145" i="42"/>
  <c r="R148" i="40"/>
  <c r="V147" i="40"/>
  <c r="S147" i="40"/>
  <c r="T146" i="40"/>
  <c r="W146" i="40"/>
  <c r="V147" i="42"/>
  <c r="S147" i="42"/>
  <c r="R148" i="42"/>
  <c r="T146" i="42"/>
  <c r="W146" i="42"/>
  <c r="R149" i="40"/>
  <c r="V148" i="40"/>
  <c r="S148" i="40"/>
  <c r="T147" i="40"/>
  <c r="W147" i="40"/>
  <c r="T147" i="42"/>
  <c r="W147" i="42"/>
  <c r="R149" i="42"/>
  <c r="S148" i="42"/>
  <c r="V148" i="42"/>
  <c r="R150" i="40"/>
  <c r="S149" i="40"/>
  <c r="V149" i="40"/>
  <c r="T148" i="40"/>
  <c r="W148" i="40"/>
  <c r="R150" i="42"/>
  <c r="S149" i="42"/>
  <c r="V149" i="42"/>
  <c r="T148" i="42"/>
  <c r="W148" i="42"/>
  <c r="S150" i="40"/>
  <c r="V150" i="40"/>
  <c r="R151" i="40"/>
  <c r="T149" i="40"/>
  <c r="W149" i="40"/>
  <c r="S150" i="42"/>
  <c r="R151" i="42"/>
  <c r="V150" i="42"/>
  <c r="T149" i="42"/>
  <c r="W149" i="42"/>
  <c r="T150" i="40"/>
  <c r="W150" i="40"/>
  <c r="R152" i="40"/>
  <c r="S151" i="40"/>
  <c r="V151" i="40"/>
  <c r="T150" i="42"/>
  <c r="W150" i="42"/>
  <c r="V151" i="42"/>
  <c r="R152" i="42"/>
  <c r="S151" i="42"/>
  <c r="V152" i="40"/>
  <c r="R153" i="40"/>
  <c r="S152" i="40"/>
  <c r="T151" i="40"/>
  <c r="W151" i="40"/>
  <c r="V152" i="42"/>
  <c r="R153" i="42"/>
  <c r="S152" i="42"/>
  <c r="T151" i="42"/>
  <c r="W151" i="42"/>
  <c r="S153" i="40"/>
  <c r="R154" i="40"/>
  <c r="V153" i="40"/>
  <c r="T152" i="40"/>
  <c r="W152" i="40"/>
  <c r="S153" i="42"/>
  <c r="R154" i="42"/>
  <c r="V153" i="42"/>
  <c r="T152" i="42"/>
  <c r="W152" i="42"/>
  <c r="T153" i="40"/>
  <c r="W153" i="40"/>
  <c r="R155" i="40"/>
  <c r="V154" i="40"/>
  <c r="S154" i="40"/>
  <c r="T153" i="42"/>
  <c r="W153" i="42"/>
  <c r="S154" i="42"/>
  <c r="V154" i="42"/>
  <c r="R155" i="42"/>
  <c r="S155" i="40"/>
  <c r="R156" i="40"/>
  <c r="V155" i="40"/>
  <c r="T154" i="40"/>
  <c r="W154" i="40"/>
  <c r="T154" i="42"/>
  <c r="W154" i="42"/>
  <c r="S155" i="42"/>
  <c r="R156" i="42"/>
  <c r="V155" i="42"/>
  <c r="T155" i="40"/>
  <c r="W155" i="40"/>
  <c r="V156" i="40"/>
  <c r="R157" i="40"/>
  <c r="S156" i="40"/>
  <c r="T155" i="42"/>
  <c r="W155" i="42"/>
  <c r="R157" i="42"/>
  <c r="V156" i="42"/>
  <c r="S156" i="42"/>
  <c r="S157" i="40"/>
  <c r="R158" i="40"/>
  <c r="V157" i="40"/>
  <c r="T156" i="40"/>
  <c r="W156" i="40"/>
  <c r="S157" i="42"/>
  <c r="V157" i="42"/>
  <c r="R158" i="42"/>
  <c r="T156" i="42"/>
  <c r="W156" i="42"/>
  <c r="T157" i="40"/>
  <c r="W157" i="40"/>
  <c r="V158" i="40"/>
  <c r="S158" i="40"/>
  <c r="R159" i="40"/>
  <c r="T157" i="42"/>
  <c r="W157" i="42"/>
  <c r="R159" i="42"/>
  <c r="V158" i="42"/>
  <c r="S158" i="42"/>
  <c r="T158" i="40"/>
  <c r="W158" i="40"/>
  <c r="V159" i="40"/>
  <c r="S159" i="40"/>
  <c r="R160" i="40"/>
  <c r="R160" i="42"/>
  <c r="V159" i="42"/>
  <c r="S159" i="42"/>
  <c r="T158" i="42"/>
  <c r="W158" i="42"/>
  <c r="T159" i="40"/>
  <c r="W159" i="40"/>
  <c r="V160" i="40"/>
  <c r="R161" i="40"/>
  <c r="S160" i="40"/>
  <c r="V160" i="42"/>
  <c r="R161" i="42"/>
  <c r="S160" i="42"/>
  <c r="T159" i="42"/>
  <c r="W159" i="42"/>
  <c r="R162" i="40"/>
  <c r="V161" i="40"/>
  <c r="S161" i="40"/>
  <c r="T160" i="40"/>
  <c r="W160" i="40"/>
  <c r="S161" i="42"/>
  <c r="V161" i="42"/>
  <c r="R162" i="42"/>
  <c r="T160" i="42"/>
  <c r="W160" i="42"/>
  <c r="R163" i="40"/>
  <c r="V162" i="40"/>
  <c r="S162" i="40"/>
  <c r="T161" i="40"/>
  <c r="W161" i="40"/>
  <c r="T161" i="42"/>
  <c r="W161" i="42"/>
  <c r="V162" i="42"/>
  <c r="R163" i="42"/>
  <c r="S162" i="42"/>
  <c r="R164" i="40"/>
  <c r="V163" i="40"/>
  <c r="S163" i="40"/>
  <c r="T162" i="40"/>
  <c r="W162" i="40"/>
  <c r="V163" i="42"/>
  <c r="S163" i="42"/>
  <c r="R164" i="42"/>
  <c r="T162" i="42"/>
  <c r="W162" i="42"/>
  <c r="S164" i="40"/>
  <c r="V164" i="40"/>
  <c r="R165" i="40"/>
  <c r="T163" i="40"/>
  <c r="W163" i="40"/>
  <c r="T163" i="42"/>
  <c r="W163" i="42"/>
  <c r="R165" i="42"/>
  <c r="S164" i="42"/>
  <c r="V164" i="42"/>
  <c r="T164" i="40"/>
  <c r="W164" i="40"/>
  <c r="V165" i="40"/>
  <c r="S165" i="40"/>
  <c r="R166" i="40"/>
  <c r="S165" i="42"/>
  <c r="R166" i="42"/>
  <c r="V165" i="42"/>
  <c r="T164" i="42"/>
  <c r="W164" i="42"/>
  <c r="T165" i="40"/>
  <c r="W165" i="40"/>
  <c r="S166" i="40"/>
  <c r="V166" i="40"/>
  <c r="R167" i="40"/>
  <c r="T165" i="42"/>
  <c r="W165" i="42"/>
  <c r="R167" i="42"/>
  <c r="S166" i="42"/>
  <c r="V166" i="42"/>
  <c r="T166" i="40"/>
  <c r="W166" i="40"/>
  <c r="S167" i="40"/>
  <c r="R168" i="40"/>
  <c r="V167" i="40"/>
  <c r="V167" i="42"/>
  <c r="R168" i="42"/>
  <c r="S167" i="42"/>
  <c r="T166" i="42"/>
  <c r="W166" i="42"/>
  <c r="T167" i="40"/>
  <c r="W167" i="40"/>
  <c r="R169" i="40"/>
  <c r="S168" i="40"/>
  <c r="V168" i="40"/>
  <c r="V168" i="42"/>
  <c r="R169" i="42"/>
  <c r="S168" i="42"/>
  <c r="T167" i="42"/>
  <c r="W167" i="42"/>
  <c r="S169" i="40"/>
  <c r="V169" i="40"/>
  <c r="R170" i="40"/>
  <c r="T168" i="40"/>
  <c r="W168" i="40"/>
  <c r="V169" i="42"/>
  <c r="R170" i="42"/>
  <c r="S169" i="42"/>
  <c r="T168" i="42"/>
  <c r="W168" i="42"/>
  <c r="T169" i="40"/>
  <c r="W169" i="40"/>
  <c r="V170" i="40"/>
  <c r="R171" i="40"/>
  <c r="S170" i="40"/>
  <c r="V170" i="42"/>
  <c r="R171" i="42"/>
  <c r="S170" i="42"/>
  <c r="T169" i="42"/>
  <c r="W169" i="42"/>
  <c r="V171" i="40"/>
  <c r="R172" i="40"/>
  <c r="S171" i="40"/>
  <c r="T170" i="40"/>
  <c r="W170" i="40"/>
  <c r="R172" i="42"/>
  <c r="V171" i="42"/>
  <c r="S171" i="42"/>
  <c r="T170" i="42"/>
  <c r="W170" i="42"/>
  <c r="R173" i="40"/>
  <c r="V172" i="40"/>
  <c r="S172" i="40"/>
  <c r="T171" i="40"/>
  <c r="W171" i="40"/>
  <c r="V172" i="42"/>
  <c r="R173" i="42"/>
  <c r="S172" i="42"/>
  <c r="T171" i="42"/>
  <c r="W171" i="42"/>
  <c r="R174" i="40"/>
  <c r="V173" i="40"/>
  <c r="S173" i="40"/>
  <c r="T172" i="40"/>
  <c r="W172" i="40"/>
  <c r="V173" i="42"/>
  <c r="S173" i="42"/>
  <c r="R174" i="42"/>
  <c r="T172" i="42"/>
  <c r="W172" i="42"/>
  <c r="S174" i="40"/>
  <c r="R175" i="40"/>
  <c r="V174" i="40"/>
  <c r="T173" i="40"/>
  <c r="W173" i="40"/>
  <c r="T173" i="42"/>
  <c r="W173" i="42"/>
  <c r="S174" i="42"/>
  <c r="R175" i="42"/>
  <c r="V174" i="42"/>
  <c r="T174" i="40"/>
  <c r="W174" i="40"/>
  <c r="R176" i="40"/>
  <c r="V175" i="40"/>
  <c r="S175" i="40"/>
  <c r="T174" i="42"/>
  <c r="W174" i="42"/>
  <c r="S175" i="42"/>
  <c r="R176" i="42"/>
  <c r="V175" i="42"/>
  <c r="V176" i="40"/>
  <c r="S176" i="40"/>
  <c r="R177" i="40"/>
  <c r="T175" i="40"/>
  <c r="W175" i="40"/>
  <c r="T175" i="42"/>
  <c r="W175" i="42"/>
  <c r="S176" i="42"/>
  <c r="V176" i="42"/>
  <c r="R177" i="42"/>
  <c r="T176" i="40"/>
  <c r="W176" i="40"/>
  <c r="S177" i="40"/>
  <c r="V177" i="40"/>
  <c r="R178" i="40"/>
  <c r="T176" i="42"/>
  <c r="W176" i="42"/>
  <c r="V177" i="42"/>
  <c r="R178" i="42"/>
  <c r="S177" i="42"/>
  <c r="T177" i="40"/>
  <c r="W177" i="40"/>
  <c r="S178" i="40"/>
  <c r="V178" i="40"/>
  <c r="R179" i="40"/>
  <c r="V178" i="42"/>
  <c r="R179" i="42"/>
  <c r="S178" i="42"/>
  <c r="T177" i="42"/>
  <c r="W177" i="42"/>
  <c r="T178" i="40"/>
  <c r="W178" i="40"/>
  <c r="V179" i="40"/>
  <c r="S179" i="40"/>
  <c r="R180" i="40"/>
  <c r="R180" i="42"/>
  <c r="V179" i="42"/>
  <c r="S179" i="42"/>
  <c r="T178" i="42"/>
  <c r="W178" i="42"/>
  <c r="T179" i="40"/>
  <c r="W179" i="40"/>
  <c r="V180" i="40"/>
  <c r="S180" i="40"/>
  <c r="R181" i="40"/>
  <c r="R181" i="42"/>
  <c r="S180" i="42"/>
  <c r="V180" i="42"/>
  <c r="T179" i="42"/>
  <c r="W179" i="42"/>
  <c r="T180" i="40"/>
  <c r="W180" i="40"/>
  <c r="S181" i="40"/>
  <c r="R182" i="40"/>
  <c r="V181" i="40"/>
  <c r="R182" i="42"/>
  <c r="S181" i="42"/>
  <c r="V181" i="42"/>
  <c r="T180" i="42"/>
  <c r="W180" i="42"/>
  <c r="T181" i="40"/>
  <c r="W181" i="40"/>
  <c r="V182" i="40"/>
  <c r="S182" i="40"/>
  <c r="R183" i="40"/>
  <c r="V182" i="42"/>
  <c r="R183" i="42"/>
  <c r="S182" i="42"/>
  <c r="T181" i="42"/>
  <c r="W181" i="42"/>
  <c r="T182" i="40"/>
  <c r="W182" i="40"/>
  <c r="R184" i="40"/>
  <c r="S183" i="40"/>
  <c r="V183" i="40"/>
  <c r="V183" i="42"/>
  <c r="R184" i="42"/>
  <c r="S183" i="42"/>
  <c r="T182" i="42"/>
  <c r="W182" i="42"/>
  <c r="R185" i="40"/>
  <c r="V184" i="40"/>
  <c r="S184" i="40"/>
  <c r="T183" i="40"/>
  <c r="W183" i="40"/>
  <c r="V184" i="42"/>
  <c r="R185" i="42"/>
  <c r="S184" i="42"/>
  <c r="T183" i="42"/>
  <c r="W183" i="42"/>
  <c r="S185" i="40"/>
  <c r="R186" i="40"/>
  <c r="V185" i="40"/>
  <c r="T184" i="40"/>
  <c r="W184" i="40"/>
  <c r="V185" i="42"/>
  <c r="R186" i="42"/>
  <c r="S185" i="42"/>
  <c r="T184" i="42"/>
  <c r="W184" i="42"/>
  <c r="T185" i="40"/>
  <c r="W185" i="40"/>
  <c r="S186" i="40"/>
  <c r="V186" i="40"/>
  <c r="R187" i="40"/>
  <c r="V186" i="42"/>
  <c r="R187" i="42"/>
  <c r="S186" i="42"/>
  <c r="T185" i="42"/>
  <c r="W185" i="42"/>
  <c r="T186" i="40"/>
  <c r="W186" i="40"/>
  <c r="S187" i="40"/>
  <c r="V187" i="40"/>
  <c r="R188" i="40"/>
  <c r="V187" i="42"/>
  <c r="S187" i="42"/>
  <c r="R188" i="42"/>
  <c r="T186" i="42"/>
  <c r="W186" i="42"/>
  <c r="T187" i="40"/>
  <c r="W187" i="40"/>
  <c r="R189" i="40"/>
  <c r="V188" i="40"/>
  <c r="S188" i="40"/>
  <c r="T187" i="42"/>
  <c r="W187" i="42"/>
  <c r="S188" i="42"/>
  <c r="V188" i="42"/>
  <c r="R189" i="42"/>
  <c r="V189" i="40"/>
  <c r="S189" i="40"/>
  <c r="R190" i="40"/>
  <c r="T188" i="40"/>
  <c r="W188" i="40"/>
  <c r="T188" i="42"/>
  <c r="W188" i="42"/>
  <c r="R190" i="42"/>
  <c r="V189" i="42"/>
  <c r="S189" i="42"/>
  <c r="T189" i="40"/>
  <c r="W189" i="40"/>
  <c r="S190" i="40"/>
  <c r="V190" i="40"/>
  <c r="R191" i="40"/>
  <c r="S190" i="42"/>
  <c r="V190" i="42"/>
  <c r="R191" i="42"/>
  <c r="T189" i="42"/>
  <c r="W189" i="42"/>
  <c r="T190" i="40"/>
  <c r="W190" i="40"/>
  <c r="V191" i="40"/>
  <c r="R192" i="40"/>
  <c r="S191" i="40"/>
  <c r="T190" i="42"/>
  <c r="W190" i="42"/>
  <c r="R192" i="42"/>
  <c r="S191" i="42"/>
  <c r="V191" i="42"/>
  <c r="S192" i="40"/>
  <c r="R193" i="40"/>
  <c r="V192" i="40"/>
  <c r="T191" i="40"/>
  <c r="W191" i="40"/>
  <c r="R193" i="42"/>
  <c r="V192" i="42"/>
  <c r="S192" i="42"/>
  <c r="T191" i="42"/>
  <c r="W191" i="42"/>
  <c r="T192" i="40"/>
  <c r="W192" i="40"/>
  <c r="R194" i="40"/>
  <c r="S193" i="40"/>
  <c r="V193" i="40"/>
  <c r="V193" i="42"/>
  <c r="S193" i="42"/>
  <c r="R194" i="42"/>
  <c r="T192" i="42"/>
  <c r="W192" i="42"/>
  <c r="S194" i="40"/>
  <c r="V194" i="40"/>
  <c r="R195" i="40"/>
  <c r="T193" i="40"/>
  <c r="W193" i="40"/>
  <c r="T193" i="42"/>
  <c r="W193" i="42"/>
  <c r="V194" i="42"/>
  <c r="S194" i="42"/>
  <c r="R195" i="42"/>
  <c r="T194" i="40"/>
  <c r="W194" i="40"/>
  <c r="R196" i="40"/>
  <c r="V195" i="40"/>
  <c r="S195" i="40"/>
  <c r="T194" i="42"/>
  <c r="W194" i="42"/>
  <c r="R196" i="42"/>
  <c r="S195" i="42"/>
  <c r="V195" i="42"/>
  <c r="V196" i="40"/>
  <c r="R197" i="40"/>
  <c r="S196" i="40"/>
  <c r="T195" i="40"/>
  <c r="W195" i="40"/>
  <c r="V196" i="42"/>
  <c r="R197" i="42"/>
  <c r="S196" i="42"/>
  <c r="T195" i="42"/>
  <c r="W195" i="42"/>
  <c r="S197" i="40"/>
  <c r="V197" i="40"/>
  <c r="R198" i="40"/>
  <c r="T196" i="40"/>
  <c r="W196" i="40"/>
  <c r="R198" i="42"/>
  <c r="S197" i="42"/>
  <c r="V197" i="42"/>
  <c r="T196" i="42"/>
  <c r="W196" i="42"/>
  <c r="T197" i="40"/>
  <c r="W197" i="40"/>
  <c r="S198" i="40"/>
  <c r="V198" i="40"/>
  <c r="R199" i="40"/>
  <c r="R199" i="42"/>
  <c r="V198" i="42"/>
  <c r="S198" i="42"/>
  <c r="T197" i="42"/>
  <c r="W197" i="42"/>
  <c r="T198" i="40"/>
  <c r="W198" i="40"/>
  <c r="R200" i="40"/>
  <c r="V199" i="40"/>
  <c r="S199" i="40"/>
  <c r="S199" i="42"/>
  <c r="R200" i="42"/>
  <c r="V199" i="42"/>
  <c r="T198" i="42"/>
  <c r="W198" i="42"/>
  <c r="S200" i="40"/>
  <c r="R201" i="40"/>
  <c r="V200" i="40"/>
  <c r="T199" i="40"/>
  <c r="W199" i="40"/>
  <c r="T199" i="42"/>
  <c r="W199" i="42"/>
  <c r="V200" i="42"/>
  <c r="R201" i="42"/>
  <c r="S200" i="42"/>
  <c r="T200" i="40"/>
  <c r="W200" i="40"/>
  <c r="R202" i="40"/>
  <c r="S201" i="40"/>
  <c r="V201" i="40"/>
  <c r="S201" i="42"/>
  <c r="V201" i="42"/>
  <c r="R202" i="42"/>
  <c r="T200" i="42"/>
  <c r="W200" i="42"/>
  <c r="V202" i="40"/>
  <c r="S202" i="40"/>
  <c r="R203" i="40"/>
  <c r="T201" i="40"/>
  <c r="W201" i="40"/>
  <c r="T201" i="42"/>
  <c r="W201" i="42"/>
  <c r="V202" i="42"/>
  <c r="R203" i="42"/>
  <c r="S202" i="42"/>
  <c r="T202" i="40"/>
  <c r="W202" i="40"/>
  <c r="S203" i="40"/>
  <c r="R204" i="40"/>
  <c r="V203" i="40"/>
  <c r="S203" i="42"/>
  <c r="V203" i="42"/>
  <c r="R204" i="42"/>
  <c r="T202" i="42"/>
  <c r="W202" i="42"/>
  <c r="T203" i="40"/>
  <c r="W203" i="40"/>
  <c r="V204" i="40"/>
  <c r="R205" i="40"/>
  <c r="S204" i="40"/>
  <c r="T203" i="42"/>
  <c r="W203" i="42"/>
  <c r="S204" i="42"/>
  <c r="R205" i="42"/>
  <c r="V204" i="42"/>
  <c r="V205" i="40"/>
  <c r="S205" i="40"/>
  <c r="R206" i="40"/>
  <c r="T204" i="40"/>
  <c r="W204" i="40"/>
  <c r="T204" i="42"/>
  <c r="W204" i="42"/>
  <c r="V205" i="42"/>
  <c r="S205" i="42"/>
  <c r="R206" i="42"/>
  <c r="T205" i="40"/>
  <c r="W205" i="40"/>
  <c r="S206" i="40"/>
  <c r="V206" i="40"/>
  <c r="R207" i="40"/>
  <c r="T205" i="42"/>
  <c r="W205" i="42"/>
  <c r="R207" i="42"/>
  <c r="V206" i="42"/>
  <c r="S206" i="42"/>
  <c r="T206" i="40"/>
  <c r="W206" i="40"/>
  <c r="V207" i="40"/>
  <c r="R208" i="40"/>
  <c r="S207" i="40"/>
  <c r="V207" i="42"/>
  <c r="S207" i="42"/>
  <c r="R208" i="42"/>
  <c r="T206" i="42"/>
  <c r="W206" i="42"/>
  <c r="V208" i="40"/>
  <c r="R209" i="40"/>
  <c r="S208" i="40"/>
  <c r="T207" i="40"/>
  <c r="W207" i="40"/>
  <c r="T207" i="42"/>
  <c r="W207" i="42"/>
  <c r="R209" i="42"/>
  <c r="V208" i="42"/>
  <c r="S208" i="42"/>
  <c r="R210" i="40"/>
  <c r="S209" i="40"/>
  <c r="V209" i="40"/>
  <c r="T208" i="40"/>
  <c r="W208" i="40"/>
  <c r="R210" i="42"/>
  <c r="V209" i="42"/>
  <c r="S209" i="42"/>
  <c r="T208" i="42"/>
  <c r="W208" i="42"/>
  <c r="V210" i="40"/>
  <c r="S210" i="40"/>
  <c r="R211" i="40"/>
  <c r="T209" i="40"/>
  <c r="W209" i="40"/>
  <c r="R211" i="42"/>
  <c r="V210" i="42"/>
  <c r="S210" i="42"/>
  <c r="T209" i="42"/>
  <c r="W209" i="42"/>
  <c r="T210" i="40"/>
  <c r="W210" i="40"/>
  <c r="S211" i="40"/>
  <c r="R212" i="40"/>
  <c r="V211" i="40"/>
  <c r="S211" i="42"/>
  <c r="R212" i="42"/>
  <c r="V211" i="42"/>
  <c r="T210" i="42"/>
  <c r="W210" i="42"/>
  <c r="T211" i="40"/>
  <c r="W211" i="40"/>
  <c r="V212" i="40"/>
  <c r="S212" i="40"/>
  <c r="R213" i="40"/>
  <c r="T211" i="42"/>
  <c r="W211" i="42"/>
  <c r="V212" i="42"/>
  <c r="R213" i="42"/>
  <c r="S212" i="42"/>
  <c r="T212" i="40"/>
  <c r="W212" i="40"/>
  <c r="V213" i="40"/>
  <c r="R214" i="40"/>
  <c r="S213" i="40"/>
  <c r="V213" i="42"/>
  <c r="S213" i="42"/>
  <c r="R214" i="42"/>
  <c r="T212" i="42"/>
  <c r="W212" i="42"/>
  <c r="S214" i="40"/>
  <c r="R215" i="40"/>
  <c r="V214" i="40"/>
  <c r="T213" i="40"/>
  <c r="W213" i="40"/>
  <c r="T213" i="42"/>
  <c r="W213" i="42"/>
  <c r="V214" i="42"/>
  <c r="R215" i="42"/>
  <c r="S214" i="42"/>
  <c r="T214" i="40"/>
  <c r="W214" i="40"/>
  <c r="R216" i="40"/>
  <c r="S215" i="40"/>
  <c r="V215" i="40"/>
  <c r="R216" i="42"/>
  <c r="V215" i="42"/>
  <c r="S215" i="42"/>
  <c r="T214" i="42"/>
  <c r="W214" i="42"/>
  <c r="S216" i="40"/>
  <c r="R217" i="40"/>
  <c r="V216" i="40"/>
  <c r="T215" i="40"/>
  <c r="W215" i="40"/>
  <c r="S216" i="42"/>
  <c r="V216" i="42"/>
  <c r="R217" i="42"/>
  <c r="T215" i="42"/>
  <c r="W215" i="42"/>
  <c r="T216" i="40"/>
  <c r="W216" i="40"/>
  <c r="S217" i="40"/>
  <c r="R218" i="40"/>
  <c r="V217" i="40"/>
  <c r="T216" i="42"/>
  <c r="W216" i="42"/>
  <c r="S217" i="42"/>
  <c r="V217" i="42"/>
  <c r="R218" i="42"/>
  <c r="T217" i="40"/>
  <c r="W217" i="40"/>
  <c r="S218" i="40"/>
  <c r="R219" i="40"/>
  <c r="V218" i="40"/>
  <c r="T217" i="42"/>
  <c r="W217" i="42"/>
  <c r="S218" i="42"/>
  <c r="R219" i="42"/>
  <c r="V218" i="42"/>
  <c r="T218" i="40"/>
  <c r="W218" i="40"/>
  <c r="V219" i="40"/>
  <c r="S219" i="40"/>
  <c r="R220" i="40"/>
  <c r="T218" i="42"/>
  <c r="W218" i="42"/>
  <c r="S219" i="42"/>
  <c r="R220" i="42"/>
  <c r="V219" i="42"/>
  <c r="T219" i="40"/>
  <c r="W219" i="40"/>
  <c r="V220" i="40"/>
  <c r="R221" i="40"/>
  <c r="S220" i="40"/>
  <c r="T219" i="42"/>
  <c r="W219" i="42"/>
  <c r="S220" i="42"/>
  <c r="R221" i="42"/>
  <c r="V220" i="42"/>
  <c r="V221" i="40"/>
  <c r="S221" i="40"/>
  <c r="R222" i="40"/>
  <c r="T220" i="40"/>
  <c r="W220" i="40"/>
  <c r="T220" i="42"/>
  <c r="W220" i="42"/>
  <c r="S221" i="42"/>
  <c r="V221" i="42"/>
  <c r="R222" i="42"/>
  <c r="T221" i="40"/>
  <c r="W221" i="40"/>
  <c r="V222" i="40"/>
  <c r="S222" i="40"/>
  <c r="R223" i="40"/>
  <c r="T221" i="42"/>
  <c r="W221" i="42"/>
  <c r="R223" i="42"/>
  <c r="V222" i="42"/>
  <c r="S222" i="42"/>
  <c r="T222" i="40"/>
  <c r="W222" i="40"/>
  <c r="S223" i="40"/>
  <c r="R224" i="40"/>
  <c r="V223" i="40"/>
  <c r="S223" i="42"/>
  <c r="V223" i="42"/>
  <c r="R224" i="42"/>
  <c r="T222" i="42"/>
  <c r="W222" i="42"/>
  <c r="T223" i="40"/>
  <c r="W223" i="40"/>
  <c r="R225" i="40"/>
  <c r="V224" i="40"/>
  <c r="S224" i="40"/>
  <c r="T223" i="42"/>
  <c r="W223" i="42"/>
  <c r="V224" i="42"/>
  <c r="R225" i="42"/>
  <c r="S224" i="42"/>
  <c r="R226" i="40"/>
  <c r="V225" i="40"/>
  <c r="S225" i="40"/>
  <c r="T224" i="40"/>
  <c r="W224" i="40"/>
  <c r="S225" i="42"/>
  <c r="R226" i="42"/>
  <c r="V225" i="42"/>
  <c r="T224" i="42"/>
  <c r="W224" i="42"/>
  <c r="V226" i="40"/>
  <c r="R227" i="40"/>
  <c r="S226" i="40"/>
  <c r="T225" i="40"/>
  <c r="W225" i="40"/>
  <c r="T225" i="42"/>
  <c r="W225" i="42"/>
  <c r="S226" i="42"/>
  <c r="V226" i="42"/>
  <c r="R227" i="42"/>
  <c r="R228" i="40"/>
  <c r="V227" i="40"/>
  <c r="S227" i="40"/>
  <c r="T226" i="40"/>
  <c r="W226" i="40"/>
  <c r="T226" i="42"/>
  <c r="W226" i="42"/>
  <c r="S227" i="42"/>
  <c r="V227" i="42"/>
  <c r="R228" i="42"/>
  <c r="V228" i="40"/>
  <c r="S228" i="40"/>
  <c r="R229" i="40"/>
  <c r="T227" i="40"/>
  <c r="W227" i="40"/>
  <c r="T227" i="42"/>
  <c r="W227" i="42"/>
  <c r="S228" i="42"/>
  <c r="V228" i="42"/>
  <c r="R229" i="42"/>
  <c r="T228" i="40"/>
  <c r="W228" i="40"/>
  <c r="S229" i="40"/>
  <c r="V229" i="40"/>
  <c r="R230" i="40"/>
  <c r="T228" i="42"/>
  <c r="W228" i="42"/>
  <c r="R230" i="42"/>
  <c r="S229" i="42"/>
  <c r="V229" i="42"/>
  <c r="T229" i="40"/>
  <c r="W229" i="40"/>
  <c r="S230" i="40"/>
  <c r="V230" i="40"/>
  <c r="R231" i="40"/>
  <c r="V230" i="42"/>
  <c r="R231" i="42"/>
  <c r="S230" i="42"/>
  <c r="T229" i="42"/>
  <c r="W229" i="42"/>
  <c r="T230" i="40"/>
  <c r="W230" i="40"/>
  <c r="V231" i="40"/>
  <c r="S231" i="40"/>
  <c r="R232" i="40"/>
  <c r="R232" i="42"/>
  <c r="S231" i="42"/>
  <c r="V231" i="42"/>
  <c r="T230" i="42"/>
  <c r="W230" i="42"/>
  <c r="T231" i="40"/>
  <c r="W231" i="40"/>
  <c r="S232" i="40"/>
  <c r="V232" i="40"/>
  <c r="R233" i="40"/>
  <c r="R233" i="42"/>
  <c r="S232" i="42"/>
  <c r="V232" i="42"/>
  <c r="T231" i="42"/>
  <c r="W231" i="42"/>
  <c r="T232" i="40"/>
  <c r="W232" i="40"/>
  <c r="R234" i="40"/>
  <c r="S233" i="40"/>
  <c r="V233" i="40"/>
  <c r="V233" i="42"/>
  <c r="S233" i="42"/>
  <c r="R234" i="42"/>
  <c r="T232" i="42"/>
  <c r="W232" i="42"/>
  <c r="R235" i="40"/>
  <c r="V234" i="40"/>
  <c r="S234" i="40"/>
  <c r="T233" i="40"/>
  <c r="W233" i="40"/>
  <c r="T233" i="42"/>
  <c r="W233" i="42"/>
  <c r="S234" i="42"/>
  <c r="V234" i="42"/>
  <c r="R235" i="42"/>
  <c r="V235" i="40"/>
  <c r="S235" i="40"/>
  <c r="R236" i="40"/>
  <c r="T234" i="40"/>
  <c r="W234" i="40"/>
  <c r="T234" i="42"/>
  <c r="W234" i="42"/>
  <c r="S235" i="42"/>
  <c r="V235" i="42"/>
  <c r="R236" i="42"/>
  <c r="T235" i="40"/>
  <c r="W235" i="40"/>
  <c r="S236" i="40"/>
  <c r="V236" i="40"/>
  <c r="R237" i="40"/>
  <c r="T235" i="42"/>
  <c r="W235" i="42"/>
  <c r="R237" i="42"/>
  <c r="S236" i="42"/>
  <c r="V236" i="42"/>
  <c r="T236" i="40"/>
  <c r="W236" i="40"/>
  <c r="S237" i="40"/>
  <c r="R238" i="40"/>
  <c r="V237" i="40"/>
  <c r="S237" i="42"/>
  <c r="V237" i="42"/>
  <c r="R238" i="42"/>
  <c r="T236" i="42"/>
  <c r="W236" i="42"/>
  <c r="T237" i="40"/>
  <c r="W237" i="40"/>
  <c r="S238" i="40"/>
  <c r="R239" i="40"/>
  <c r="V238" i="40"/>
  <c r="T237" i="42"/>
  <c r="W237" i="42"/>
  <c r="S238" i="42"/>
  <c r="V238" i="42"/>
  <c r="R239" i="42"/>
  <c r="T238" i="40"/>
  <c r="W238" i="40"/>
  <c r="V239" i="40"/>
  <c r="S239" i="40"/>
  <c r="R240" i="40"/>
  <c r="T238" i="42"/>
  <c r="W238" i="42"/>
  <c r="V239" i="42"/>
  <c r="S239" i="42"/>
  <c r="R240" i="42"/>
  <c r="T239" i="40"/>
  <c r="W239" i="40"/>
  <c r="V240" i="40"/>
  <c r="R241" i="40"/>
  <c r="S240" i="40"/>
  <c r="T239" i="42"/>
  <c r="W239" i="42"/>
  <c r="S240" i="42"/>
  <c r="R241" i="42"/>
  <c r="V240" i="42"/>
  <c r="V241" i="40"/>
  <c r="S241" i="40"/>
  <c r="R242" i="40"/>
  <c r="T240" i="40"/>
  <c r="W240" i="40"/>
  <c r="T240" i="42"/>
  <c r="W240" i="42"/>
  <c r="S241" i="42"/>
  <c r="V241" i="42"/>
  <c r="R242" i="42"/>
  <c r="T241" i="40"/>
  <c r="W241" i="40"/>
  <c r="R243" i="40"/>
  <c r="S242" i="40"/>
  <c r="V242" i="40"/>
  <c r="T241" i="42"/>
  <c r="W241" i="42"/>
  <c r="V242" i="42"/>
  <c r="S242" i="42"/>
  <c r="R243" i="42"/>
  <c r="V243" i="40"/>
  <c r="R244" i="40"/>
  <c r="S243" i="40"/>
  <c r="T242" i="40"/>
  <c r="W242" i="40"/>
  <c r="T242" i="42"/>
  <c r="W242" i="42"/>
  <c r="V243" i="42"/>
  <c r="R244" i="42"/>
  <c r="S243" i="42"/>
  <c r="R245" i="40"/>
  <c r="V244" i="40"/>
  <c r="S244" i="40"/>
  <c r="T243" i="40"/>
  <c r="W243" i="40"/>
  <c r="S244" i="42"/>
  <c r="R245" i="42"/>
  <c r="V244" i="42"/>
  <c r="T243" i="42"/>
  <c r="W243" i="42"/>
  <c r="S245" i="40"/>
  <c r="V245" i="40"/>
  <c r="R246" i="40"/>
  <c r="T244" i="40"/>
  <c r="W244" i="40"/>
  <c r="T244" i="42"/>
  <c r="W244" i="42"/>
  <c r="V245" i="42"/>
  <c r="R246" i="42"/>
  <c r="S245" i="42"/>
  <c r="T245" i="40"/>
  <c r="W245" i="40"/>
  <c r="R247" i="40"/>
  <c r="V246" i="40"/>
  <c r="S246" i="40"/>
  <c r="V246" i="42"/>
  <c r="S246" i="42"/>
  <c r="R247" i="42"/>
  <c r="T245" i="42"/>
  <c r="W245" i="42"/>
  <c r="R248" i="40"/>
  <c r="S247" i="40"/>
  <c r="V247" i="40"/>
  <c r="T246" i="40"/>
  <c r="W246" i="40"/>
  <c r="T246" i="42"/>
  <c r="W246" i="42"/>
  <c r="R248" i="42"/>
  <c r="S247" i="42"/>
  <c r="V247" i="42"/>
  <c r="R249" i="40"/>
  <c r="V248" i="40"/>
  <c r="S248" i="40"/>
  <c r="T247" i="40"/>
  <c r="W247" i="40"/>
  <c r="S248" i="42"/>
  <c r="V248" i="42"/>
  <c r="R249" i="42"/>
  <c r="T247" i="42"/>
  <c r="W247" i="42"/>
  <c r="S249" i="40"/>
  <c r="V249" i="40"/>
  <c r="R250" i="40"/>
  <c r="T248" i="40"/>
  <c r="W248" i="40"/>
  <c r="T248" i="42"/>
  <c r="W248" i="42"/>
  <c r="R250" i="42"/>
  <c r="V249" i="42"/>
  <c r="S249" i="42"/>
  <c r="T249" i="40"/>
  <c r="W249" i="40"/>
  <c r="S250" i="40"/>
  <c r="R251" i="40"/>
  <c r="V250" i="40"/>
  <c r="V250" i="42"/>
  <c r="R251" i="42"/>
  <c r="S250" i="42"/>
  <c r="T249" i="42"/>
  <c r="W249" i="42"/>
  <c r="T250" i="40"/>
  <c r="W250" i="40"/>
  <c r="S251" i="40"/>
  <c r="R252" i="40"/>
  <c r="V251" i="40"/>
  <c r="V251" i="42"/>
  <c r="S251" i="42"/>
  <c r="R252" i="42"/>
  <c r="T250" i="42"/>
  <c r="W250" i="42"/>
  <c r="T251" i="40"/>
  <c r="W251" i="40"/>
  <c r="R253" i="40"/>
  <c r="S252" i="40"/>
  <c r="V252" i="40"/>
  <c r="T251" i="42"/>
  <c r="W251" i="42"/>
  <c r="V252" i="42"/>
  <c r="R253" i="42"/>
  <c r="S252" i="42"/>
  <c r="V253" i="40"/>
  <c r="R254" i="40"/>
  <c r="S253" i="40"/>
  <c r="T252" i="40"/>
  <c r="W252" i="40"/>
  <c r="V253" i="42"/>
  <c r="R254" i="42"/>
  <c r="S253" i="42"/>
  <c r="T252" i="42"/>
  <c r="W252" i="42"/>
  <c r="V254" i="40"/>
  <c r="R255" i="40"/>
  <c r="S254" i="40"/>
  <c r="T253" i="40"/>
  <c r="W253" i="40"/>
  <c r="V254" i="42"/>
  <c r="S254" i="42"/>
  <c r="R255" i="42"/>
  <c r="T253" i="42"/>
  <c r="W253" i="42"/>
  <c r="R256" i="40"/>
  <c r="V255" i="40"/>
  <c r="S255" i="40"/>
  <c r="T254" i="40"/>
  <c r="W254" i="40"/>
  <c r="T254" i="42"/>
  <c r="W254" i="42"/>
  <c r="S255" i="42"/>
  <c r="V255" i="42"/>
  <c r="R256" i="42"/>
  <c r="R257" i="40"/>
  <c r="S256" i="40"/>
  <c r="V256" i="40"/>
  <c r="T255" i="40"/>
  <c r="W255" i="40"/>
  <c r="T255" i="42"/>
  <c r="W255" i="42"/>
  <c r="S256" i="42"/>
  <c r="V256" i="42"/>
  <c r="R257" i="42"/>
  <c r="S257" i="40"/>
  <c r="V257" i="40"/>
  <c r="R258" i="40"/>
  <c r="T256" i="40"/>
  <c r="W256" i="40"/>
  <c r="T256" i="42"/>
  <c r="W256" i="42"/>
  <c r="S257" i="42"/>
  <c r="V257" i="42"/>
  <c r="R258" i="42"/>
  <c r="T257" i="40"/>
  <c r="W257" i="40"/>
  <c r="R259" i="40"/>
  <c r="S258" i="40"/>
  <c r="V258" i="40"/>
  <c r="T257" i="42"/>
  <c r="W257" i="42"/>
  <c r="S258" i="42"/>
  <c r="V258" i="42"/>
  <c r="R259" i="42"/>
  <c r="S259" i="40"/>
  <c r="R260" i="40"/>
  <c r="V259" i="40"/>
  <c r="T258" i="40"/>
  <c r="W258" i="40"/>
  <c r="T258" i="42"/>
  <c r="W258" i="42"/>
  <c r="V259" i="42"/>
  <c r="S259" i="42"/>
  <c r="R260" i="42"/>
  <c r="T259" i="40"/>
  <c r="W259" i="40"/>
  <c r="R261" i="40"/>
  <c r="S260" i="40"/>
  <c r="V260" i="40"/>
  <c r="T259" i="42"/>
  <c r="W259" i="42"/>
  <c r="V260" i="42"/>
  <c r="S260" i="42"/>
  <c r="R261" i="42"/>
  <c r="R262" i="40"/>
  <c r="S261" i="40"/>
  <c r="V261" i="40"/>
  <c r="T260" i="40"/>
  <c r="W260" i="40"/>
  <c r="T260" i="42"/>
  <c r="W260" i="42"/>
  <c r="S261" i="42"/>
  <c r="V261" i="42"/>
  <c r="S262" i="40"/>
  <c r="V262" i="40"/>
  <c r="T261" i="40"/>
  <c r="W261" i="40"/>
  <c r="T261" i="42"/>
  <c r="W261" i="42"/>
  <c r="T262" i="40"/>
  <c r="W262" i="40"/>
  <c r="X262" i="40" l="1"/>
  <c r="X261" i="42"/>
  <c r="X261" i="40"/>
  <c r="X260" i="42"/>
  <c r="X260" i="40"/>
  <c r="X259" i="42"/>
  <c r="X259" i="40"/>
  <c r="X258" i="42"/>
  <c r="X258" i="40"/>
  <c r="X257" i="42"/>
  <c r="X257" i="40"/>
  <c r="X256" i="42"/>
  <c r="X256" i="40"/>
  <c r="X255" i="42"/>
  <c r="X255" i="40"/>
  <c r="X254" i="42"/>
  <c r="X254" i="40"/>
  <c r="X253" i="42"/>
  <c r="X253" i="40"/>
  <c r="X252" i="42"/>
  <c r="X252" i="40"/>
  <c r="X251" i="42"/>
  <c r="X251" i="40"/>
  <c r="X250" i="42"/>
  <c r="X250" i="40"/>
  <c r="X249" i="42"/>
  <c r="X249" i="40"/>
  <c r="X248" i="42"/>
  <c r="X248" i="40"/>
  <c r="X247" i="42"/>
  <c r="X247" i="40"/>
  <c r="X246" i="42"/>
  <c r="X246" i="40"/>
  <c r="X245" i="42"/>
  <c r="X245" i="40"/>
  <c r="X244" i="42"/>
  <c r="X244" i="40"/>
  <c r="X243" i="42"/>
  <c r="X243" i="40"/>
  <c r="X242" i="42"/>
  <c r="X242" i="40"/>
  <c r="X241" i="42"/>
  <c r="X241" i="40"/>
  <c r="X240" i="42"/>
  <c r="X240" i="40"/>
  <c r="X239" i="42"/>
  <c r="X239" i="40"/>
  <c r="X238" i="42"/>
  <c r="X238" i="40"/>
  <c r="X237" i="42"/>
  <c r="X237" i="40"/>
  <c r="X236" i="42"/>
  <c r="X236" i="40"/>
  <c r="X235" i="42"/>
  <c r="X235" i="40"/>
  <c r="X234" i="42"/>
  <c r="X234" i="40"/>
  <c r="X233" i="42"/>
  <c r="X233" i="40"/>
  <c r="X232" i="42"/>
  <c r="X232" i="40"/>
  <c r="X231" i="42"/>
  <c r="X231" i="40"/>
  <c r="X230" i="42"/>
  <c r="X230" i="40"/>
  <c r="X229" i="42"/>
  <c r="X229" i="40"/>
  <c r="X228" i="42"/>
  <c r="X228" i="40"/>
  <c r="X227" i="42"/>
  <c r="X227" i="40"/>
  <c r="X226" i="42"/>
  <c r="X226" i="40"/>
  <c r="X225" i="42"/>
  <c r="X225" i="40"/>
  <c r="X224" i="42"/>
  <c r="X224" i="40"/>
  <c r="X223" i="42"/>
  <c r="X223" i="40"/>
  <c r="X222" i="42"/>
  <c r="X222" i="40"/>
  <c r="X221" i="42"/>
  <c r="X221" i="40"/>
  <c r="X220" i="42"/>
  <c r="X220" i="40"/>
  <c r="X219" i="42"/>
  <c r="X219" i="40"/>
  <c r="X218" i="42"/>
  <c r="X218" i="40"/>
  <c r="X217" i="42"/>
  <c r="X217" i="40"/>
  <c r="X216" i="42"/>
  <c r="X216" i="40"/>
  <c r="X215" i="42"/>
  <c r="X215" i="40"/>
  <c r="X214" i="42"/>
  <c r="X214" i="40"/>
  <c r="X213" i="42"/>
  <c r="X213" i="40"/>
  <c r="X212" i="42"/>
  <c r="X212" i="40"/>
  <c r="X211" i="42"/>
  <c r="X211" i="40"/>
  <c r="X210" i="42"/>
  <c r="X210" i="40"/>
  <c r="X209" i="42"/>
  <c r="X209" i="40"/>
  <c r="X208" i="42"/>
  <c r="X208" i="40"/>
  <c r="X207" i="42"/>
  <c r="X207" i="40"/>
  <c r="X206" i="42"/>
  <c r="X206" i="40"/>
  <c r="X205" i="42"/>
  <c r="X205" i="40"/>
  <c r="X204" i="42"/>
  <c r="X204" i="40"/>
  <c r="X203" i="42"/>
  <c r="X203" i="40"/>
  <c r="X202" i="42"/>
  <c r="X202" i="40"/>
  <c r="X201" i="42"/>
  <c r="X201" i="40"/>
  <c r="X200" i="42"/>
  <c r="X200" i="40"/>
  <c r="X199" i="42"/>
  <c r="X199" i="40"/>
  <c r="X198" i="42"/>
  <c r="X198" i="40"/>
  <c r="X197" i="42"/>
  <c r="X197" i="40"/>
  <c r="X196" i="42"/>
  <c r="X196" i="40"/>
  <c r="X195" i="42"/>
  <c r="X195" i="40"/>
  <c r="X194" i="42"/>
  <c r="X194" i="40"/>
  <c r="X193" i="42"/>
  <c r="X193" i="40"/>
  <c r="X192" i="42"/>
  <c r="X192" i="40"/>
  <c r="X191" i="42"/>
  <c r="X191" i="40"/>
  <c r="X190" i="42"/>
  <c r="X190" i="40"/>
  <c r="X189" i="42"/>
  <c r="X189" i="40"/>
  <c r="X188" i="42"/>
  <c r="X188" i="40"/>
  <c r="X187" i="42"/>
  <c r="X187" i="40"/>
  <c r="X186" i="42"/>
  <c r="X186" i="40"/>
  <c r="X185" i="42"/>
  <c r="X185" i="40"/>
  <c r="X184" i="42"/>
  <c r="X184" i="40"/>
  <c r="X183" i="42"/>
  <c r="X183" i="40"/>
  <c r="X182" i="42"/>
  <c r="X182" i="40"/>
  <c r="X181" i="42"/>
  <c r="X181" i="40"/>
  <c r="X180" i="42"/>
  <c r="X180" i="40"/>
  <c r="X179" i="42"/>
  <c r="X179" i="40"/>
  <c r="X178" i="42"/>
  <c r="X178" i="40"/>
  <c r="X177" i="42"/>
  <c r="X177" i="40"/>
  <c r="X176" i="42"/>
  <c r="X176" i="40"/>
  <c r="X175" i="42"/>
  <c r="X175" i="40"/>
  <c r="X174" i="42"/>
  <c r="X174" i="40"/>
  <c r="X173" i="42"/>
  <c r="X173" i="40"/>
  <c r="X172" i="42"/>
  <c r="X172" i="40"/>
  <c r="X171" i="42"/>
  <c r="X171" i="40"/>
  <c r="X170" i="42"/>
  <c r="X170" i="40"/>
  <c r="X169" i="42"/>
  <c r="X169" i="40"/>
  <c r="X168" i="42"/>
  <c r="X168" i="40"/>
  <c r="X167" i="42"/>
  <c r="X167" i="40"/>
  <c r="X166" i="42"/>
  <c r="X166" i="40"/>
  <c r="X165" i="42"/>
  <c r="X165" i="40"/>
  <c r="X164" i="42"/>
  <c r="X164" i="40"/>
  <c r="X163" i="42"/>
  <c r="X163" i="40"/>
  <c r="X162" i="42"/>
  <c r="X162" i="40"/>
  <c r="X161" i="42"/>
  <c r="X161" i="40"/>
  <c r="X160" i="42"/>
  <c r="X160" i="40"/>
  <c r="X159" i="42"/>
  <c r="X159" i="40"/>
  <c r="X158" i="42"/>
  <c r="X158" i="40"/>
  <c r="X157" i="42"/>
  <c r="X157" i="40"/>
  <c r="X156" i="42"/>
  <c r="X156" i="40"/>
  <c r="X155" i="42"/>
  <c r="X155" i="40"/>
  <c r="X154" i="42"/>
  <c r="X154" i="40"/>
  <c r="X153" i="42"/>
  <c r="X153" i="40"/>
  <c r="X152" i="42"/>
  <c r="X152" i="40"/>
  <c r="X151" i="42"/>
  <c r="X151" i="40"/>
  <c r="X150" i="42"/>
  <c r="X150" i="40"/>
  <c r="X149" i="42"/>
  <c r="X149" i="40"/>
  <c r="X148" i="42"/>
  <c r="X148" i="40"/>
  <c r="X147" i="42"/>
  <c r="X147" i="40"/>
  <c r="X146" i="42"/>
  <c r="X146" i="40"/>
  <c r="X145" i="42"/>
  <c r="X145" i="40"/>
  <c r="X144" i="42"/>
  <c r="X144" i="40"/>
  <c r="X143" i="42"/>
  <c r="X143" i="40"/>
  <c r="X142" i="42"/>
  <c r="X142" i="40"/>
  <c r="X141" i="42"/>
  <c r="X141" i="40"/>
  <c r="X140" i="42"/>
  <c r="X140" i="40"/>
  <c r="X139" i="42"/>
  <c r="X139" i="40"/>
  <c r="X138" i="42"/>
  <c r="X138" i="40"/>
  <c r="X137" i="42"/>
  <c r="X137" i="40"/>
  <c r="X136" i="42"/>
  <c r="X136" i="40"/>
  <c r="X135" i="42"/>
  <c r="X135" i="40"/>
  <c r="X134" i="42"/>
  <c r="X134" i="40"/>
  <c r="X133" i="42"/>
  <c r="X133" i="40"/>
  <c r="X132" i="42"/>
  <c r="X132" i="40"/>
  <c r="X131" i="42"/>
  <c r="X131" i="40"/>
  <c r="X130" i="42"/>
  <c r="X130" i="40"/>
  <c r="X129" i="42"/>
  <c r="X129" i="40"/>
  <c r="X128" i="42"/>
  <c r="X128" i="40"/>
  <c r="X127" i="42"/>
  <c r="X127" i="40"/>
  <c r="X126" i="42"/>
  <c r="X126" i="40"/>
  <c r="X125" i="42"/>
  <c r="X125" i="40"/>
  <c r="X124" i="42"/>
  <c r="X124" i="40"/>
  <c r="X123" i="42"/>
  <c r="X123" i="40"/>
  <c r="X122" i="42"/>
  <c r="X122" i="40"/>
  <c r="X121" i="42"/>
  <c r="X121" i="40"/>
  <c r="X120" i="42"/>
  <c r="X120" i="40"/>
  <c r="X119" i="42"/>
  <c r="X119" i="40"/>
  <c r="X118" i="42"/>
  <c r="X118" i="40"/>
  <c r="X117" i="42"/>
  <c r="X117" i="40"/>
  <c r="X116" i="42"/>
  <c r="X116" i="40"/>
  <c r="X115" i="42"/>
  <c r="X115" i="40"/>
  <c r="X114" i="42"/>
  <c r="X114" i="40"/>
  <c r="X113" i="42"/>
  <c r="X113" i="40"/>
  <c r="X112" i="42"/>
  <c r="X112" i="40"/>
  <c r="X111" i="42"/>
  <c r="X111" i="40"/>
  <c r="X110" i="42"/>
  <c r="X110" i="40"/>
  <c r="X109" i="42"/>
  <c r="X109" i="40"/>
  <c r="X108" i="42"/>
  <c r="X108" i="40"/>
  <c r="X107" i="42"/>
  <c r="X107" i="40"/>
  <c r="X106" i="42"/>
  <c r="X106" i="40"/>
  <c r="X105" i="42"/>
  <c r="X105" i="40"/>
  <c r="X104" i="42"/>
  <c r="X104" i="40"/>
  <c r="X103" i="42"/>
  <c r="X103" i="40"/>
  <c r="X102" i="42"/>
  <c r="X102" i="40"/>
  <c r="X101" i="42"/>
  <c r="X101" i="40"/>
  <c r="X100" i="42"/>
  <c r="X100" i="40"/>
  <c r="X99" i="42"/>
  <c r="X99" i="40"/>
  <c r="X98" i="42"/>
  <c r="X98" i="40"/>
  <c r="X97" i="42"/>
  <c r="X97" i="40"/>
  <c r="X96" i="42"/>
  <c r="X96" i="40"/>
  <c r="X95" i="42"/>
  <c r="X95" i="40"/>
  <c r="X94" i="42"/>
  <c r="X94" i="40"/>
  <c r="X93" i="42"/>
  <c r="X93" i="40"/>
  <c r="X92" i="42"/>
  <c r="X92" i="40"/>
  <c r="X91" i="42"/>
  <c r="X91" i="40"/>
  <c r="X90" i="42"/>
  <c r="X90" i="40"/>
  <c r="X89" i="42"/>
  <c r="X89" i="40"/>
  <c r="X88" i="42"/>
  <c r="X88" i="40"/>
  <c r="X87" i="42"/>
  <c r="X87" i="40"/>
  <c r="X86" i="42"/>
  <c r="X86" i="40"/>
  <c r="X85" i="42"/>
  <c r="X85" i="40"/>
  <c r="X84" i="42"/>
  <c r="X84" i="40"/>
  <c r="X83" i="42"/>
  <c r="X83" i="40"/>
  <c r="X82" i="42"/>
  <c r="X82" i="40"/>
  <c r="X81" i="42"/>
  <c r="X81" i="40"/>
  <c r="X80" i="42"/>
  <c r="X80" i="40"/>
  <c r="X79" i="42"/>
  <c r="X79" i="40"/>
  <c r="X78" i="42"/>
  <c r="X78" i="40"/>
  <c r="X77" i="42"/>
  <c r="X77" i="40"/>
  <c r="X76" i="42"/>
  <c r="X76" i="40"/>
  <c r="X75" i="42"/>
  <c r="X75" i="40"/>
  <c r="X74" i="42"/>
  <c r="X74" i="40"/>
  <c r="X73" i="42"/>
  <c r="X73" i="40"/>
  <c r="X72" i="42"/>
  <c r="X72" i="40"/>
  <c r="X71" i="42"/>
  <c r="X71" i="40"/>
  <c r="X70" i="42"/>
  <c r="X70" i="40"/>
  <c r="X69" i="42"/>
  <c r="X69" i="40"/>
  <c r="X68" i="42"/>
  <c r="X68" i="40"/>
  <c r="X67" i="42"/>
  <c r="X67" i="40"/>
  <c r="X66" i="42"/>
  <c r="X66" i="40"/>
  <c r="X65" i="42"/>
  <c r="X65" i="40"/>
  <c r="X64" i="42"/>
  <c r="X64" i="40"/>
  <c r="X63" i="42"/>
  <c r="X63" i="40"/>
  <c r="X62" i="42"/>
  <c r="X62" i="40"/>
  <c r="X61" i="42"/>
  <c r="X61" i="40"/>
  <c r="X60" i="42"/>
  <c r="X60" i="40"/>
  <c r="X59" i="42"/>
  <c r="X59" i="40"/>
  <c r="X58" i="42"/>
  <c r="X58" i="40"/>
  <c r="X57" i="42"/>
  <c r="X57" i="40"/>
  <c r="X56" i="42"/>
  <c r="X56" i="40"/>
  <c r="X55" i="42"/>
  <c r="X55" i="40"/>
  <c r="X54" i="42"/>
  <c r="X54" i="40"/>
  <c r="X53" i="42"/>
  <c r="X53" i="40"/>
  <c r="X52" i="42"/>
  <c r="X52" i="40"/>
  <c r="X51" i="42"/>
  <c r="X51" i="40"/>
  <c r="X50" i="42"/>
  <c r="X50" i="40"/>
  <c r="X49" i="42"/>
  <c r="X49" i="40"/>
  <c r="X48" i="42"/>
  <c r="X48" i="40"/>
  <c r="X47" i="42"/>
  <c r="X47" i="40"/>
  <c r="X46" i="42"/>
  <c r="X46" i="40"/>
  <c r="X45" i="42"/>
  <c r="X45" i="40"/>
  <c r="X44" i="42"/>
  <c r="X44" i="40"/>
  <c r="X43" i="42"/>
  <c r="X43" i="40"/>
  <c r="X42" i="42"/>
  <c r="X42" i="40"/>
  <c r="X41" i="42"/>
  <c r="X41" i="40"/>
  <c r="X40" i="42"/>
  <c r="X40" i="40"/>
  <c r="X39" i="42"/>
  <c r="X39" i="40"/>
  <c r="X38" i="42"/>
  <c r="X38" i="40"/>
  <c r="X37" i="42"/>
  <c r="X37" i="40"/>
  <c r="X36" i="42"/>
  <c r="X36" i="40"/>
  <c r="X35" i="42"/>
  <c r="X35" i="40"/>
  <c r="X34" i="42"/>
  <c r="X34" i="40"/>
  <c r="X33" i="42"/>
  <c r="X33" i="40"/>
  <c r="X32" i="42"/>
  <c r="X32" i="40"/>
  <c r="X31" i="42"/>
  <c r="X31" i="40"/>
  <c r="X30" i="42"/>
  <c r="X30" i="40"/>
  <c r="X29" i="42"/>
  <c r="X29" i="40"/>
  <c r="X28" i="42"/>
  <c r="X28" i="40"/>
  <c r="X27" i="42"/>
  <c r="X27" i="40"/>
  <c r="X26" i="42"/>
  <c r="X26" i="40"/>
  <c r="X25" i="42"/>
  <c r="X25" i="40"/>
  <c r="X24" i="42"/>
  <c r="X24" i="40"/>
  <c r="X23" i="42"/>
  <c r="X23" i="40"/>
  <c r="X22" i="42"/>
  <c r="X22" i="40"/>
  <c r="X21" i="42"/>
  <c r="X21" i="40"/>
  <c r="X20" i="42"/>
  <c r="X20" i="40"/>
  <c r="X19" i="42"/>
  <c r="X19" i="40"/>
  <c r="X18" i="42"/>
  <c r="X18" i="40"/>
  <c r="X17" i="42"/>
  <c r="X17" i="40"/>
  <c r="X16" i="42"/>
  <c r="X16" i="40"/>
  <c r="X15" i="42"/>
  <c r="X15" i="40"/>
  <c r="X14" i="42"/>
  <c r="X14" i="40"/>
  <c r="X13" i="42"/>
  <c r="X13" i="40"/>
  <c r="X12" i="42"/>
  <c r="X12" i="40"/>
  <c r="X11" i="42"/>
  <c r="X11" i="40"/>
  <c r="X10" i="42"/>
  <c r="X10" i="40"/>
  <c r="X9" i="42"/>
  <c r="X9" i="40"/>
  <c r="X8" i="42"/>
  <c r="X8" i="40"/>
  <c r="X7" i="42"/>
  <c r="X7" i="40"/>
  <c r="X6" i="42"/>
  <c r="X6" i="40"/>
  <c r="X5" i="42"/>
  <c r="X5" i="40"/>
  <c r="X4" i="42"/>
  <c r="X4" i="40"/>
  <c r="P21" i="42"/>
  <c r="L21" i="42"/>
  <c r="U9" i="43"/>
  <c r="U10" i="43"/>
  <c r="U5" i="43"/>
  <c r="U4" i="43"/>
  <c r="U3" i="43"/>
  <c r="U13" i="43"/>
  <c r="AA13" i="43" s="1"/>
  <c r="S5" i="43"/>
  <c r="S3" i="43"/>
  <c r="S4" i="43"/>
  <c r="S3" i="39"/>
  <c r="S5" i="39"/>
  <c r="S4" i="39"/>
  <c r="T5" i="39"/>
  <c r="T4" i="39"/>
  <c r="T3" i="39"/>
  <c r="T10" i="39"/>
  <c r="T9" i="39"/>
  <c r="AA9" i="39" s="1" a="1"/>
  <c r="T10" i="43"/>
  <c r="T9" i="43"/>
  <c r="T5" i="43"/>
  <c r="T3" i="43"/>
  <c r="T4" i="43"/>
  <c r="U9" i="39"/>
  <c r="U10" i="39"/>
  <c r="U4" i="39"/>
  <c r="U3" i="39"/>
  <c r="U5" i="39"/>
  <c r="U13" i="39"/>
  <c r="AA13" i="39" s="1"/>
  <c r="X3" i="42"/>
  <c r="X3" i="40"/>
  <c r="P23" i="42"/>
  <c r="L23" i="42"/>
  <c r="L22" i="42"/>
  <c r="P22" i="42"/>
  <c r="P14" i="42"/>
  <c r="P19" i="42"/>
  <c r="P18" i="42"/>
  <c r="L12" i="40"/>
  <c r="L8" i="40"/>
  <c r="L5" i="42"/>
  <c r="L15" i="40"/>
  <c r="P20" i="42"/>
  <c r="P10" i="42"/>
  <c r="P16" i="42"/>
  <c r="L5" i="40"/>
  <c r="P7" i="42"/>
  <c r="L18" i="40"/>
  <c r="L6" i="40"/>
  <c r="L16" i="40"/>
  <c r="L10" i="40"/>
  <c r="L7" i="40"/>
  <c r="AB9" i="39" l="1"/>
  <c r="AB10" i="39"/>
  <c r="AA10" i="39"/>
  <c r="AA9" i="39"/>
  <c r="AA3" i="43" a="1"/>
  <c r="AA9" i="43" a="1"/>
  <c r="AA3" i="39" a="1"/>
  <c r="AC4" i="39" l="1"/>
  <c r="AB4" i="39"/>
  <c r="AC5" i="39"/>
  <c r="AA3" i="39"/>
  <c r="AA5" i="39"/>
  <c r="AB3" i="39"/>
  <c r="AB5" i="39"/>
  <c r="AC3" i="39"/>
  <c r="AA4" i="39"/>
  <c r="AB10" i="43"/>
  <c r="AA9" i="43"/>
  <c r="AB9" i="43"/>
  <c r="AA10" i="43"/>
  <c r="AC3" i="43"/>
  <c r="AC4" i="43"/>
  <c r="AA4" i="43"/>
  <c r="AB5" i="43"/>
  <c r="AB4" i="43"/>
  <c r="AA5" i="43"/>
  <c r="AC5" i="43"/>
  <c r="AB3" i="43"/>
  <c r="AA3" i="43"/>
  <c r="N1" i="42"/>
  <c r="N1" i="40"/>
  <c r="U55" i="42"/>
  <c r="U221" i="42"/>
  <c r="N15" i="40"/>
  <c r="U109" i="42"/>
  <c r="U110" i="40"/>
  <c r="U169" i="42"/>
  <c r="U31" i="40"/>
  <c r="J7" i="43"/>
  <c r="U166" i="42"/>
  <c r="U212" i="42"/>
  <c r="N12" i="40"/>
  <c r="U63" i="42"/>
  <c r="U162" i="42"/>
  <c r="U225" i="40"/>
  <c r="U118" i="40"/>
  <c r="U247" i="40"/>
  <c r="N10" i="40"/>
  <c r="U44" i="42"/>
  <c r="U244" i="42"/>
  <c r="U60" i="40"/>
  <c r="U247" i="42"/>
  <c r="U116" i="42"/>
  <c r="U45" i="40"/>
  <c r="U108" i="42"/>
  <c r="U176" i="40"/>
  <c r="U140" i="40"/>
  <c r="U207" i="42"/>
  <c r="U219" i="40"/>
  <c r="U30" i="42"/>
  <c r="U183" i="40"/>
  <c r="U101" i="42"/>
  <c r="N11" i="42"/>
  <c r="U84" i="40"/>
  <c r="U105" i="42"/>
  <c r="U138" i="42"/>
  <c r="U177" i="40"/>
  <c r="U250" i="40"/>
  <c r="U249" i="42"/>
  <c r="U128" i="40"/>
  <c r="U67" i="40"/>
  <c r="N22" i="42"/>
  <c r="U78" i="40"/>
  <c r="U258" i="42"/>
  <c r="U142" i="42"/>
  <c r="U187" i="42"/>
  <c r="U18" i="42"/>
  <c r="U138" i="40"/>
  <c r="U139" i="42"/>
  <c r="U40" i="40"/>
  <c r="U73" i="40"/>
  <c r="U89" i="42"/>
  <c r="U217" i="40"/>
  <c r="U150" i="40"/>
  <c r="U261" i="42"/>
  <c r="U56" i="42"/>
  <c r="N16" i="40"/>
  <c r="N21" i="40"/>
  <c r="U148" i="40"/>
  <c r="U41" i="42"/>
  <c r="U39" i="42"/>
  <c r="U214" i="42"/>
  <c r="U160" i="42"/>
  <c r="N3" i="42"/>
  <c r="U201" i="42"/>
  <c r="U98" i="42"/>
  <c r="U198" i="40"/>
  <c r="U88" i="40"/>
  <c r="U191" i="40"/>
  <c r="U256" i="40"/>
  <c r="U95" i="42"/>
  <c r="U191" i="42"/>
  <c r="U131" i="42"/>
  <c r="U213" i="42"/>
  <c r="U219" i="42"/>
  <c r="U112" i="42"/>
  <c r="N10" i="42"/>
  <c r="U57" i="40"/>
  <c r="U5" i="40"/>
  <c r="U49" i="42"/>
  <c r="U53" i="42"/>
  <c r="U148" i="42"/>
  <c r="U197" i="42"/>
  <c r="U117" i="40"/>
  <c r="U209" i="40"/>
  <c r="U222" i="42"/>
  <c r="U248" i="40"/>
  <c r="U114" i="40"/>
  <c r="U17" i="40"/>
  <c r="U64" i="42"/>
  <c r="U96" i="40"/>
  <c r="U210" i="42"/>
  <c r="U215" i="40"/>
  <c r="U256" i="42"/>
  <c r="U42" i="42"/>
  <c r="U216" i="40"/>
  <c r="U74" i="40"/>
  <c r="U194" i="40"/>
  <c r="U181" i="40"/>
  <c r="U10" i="40"/>
  <c r="U136" i="40"/>
  <c r="N18" i="40"/>
  <c r="U91" i="42"/>
  <c r="U83" i="40"/>
  <c r="U234" i="40"/>
  <c r="U78" i="42"/>
  <c r="U8" i="40"/>
  <c r="U224" i="40"/>
  <c r="U146" i="40"/>
  <c r="U49" i="40"/>
  <c r="U152" i="42"/>
  <c r="U182" i="42"/>
  <c r="U147" i="42"/>
  <c r="U50" i="40"/>
  <c r="U12" i="42"/>
  <c r="U137" i="40"/>
  <c r="U79" i="42"/>
  <c r="U82" i="42"/>
  <c r="U20" i="42"/>
  <c r="U215" i="42"/>
  <c r="U36" i="40"/>
  <c r="U90" i="42"/>
  <c r="U170" i="40"/>
  <c r="U192" i="42"/>
  <c r="N17" i="42"/>
  <c r="U227" i="42"/>
  <c r="U6" i="40"/>
  <c r="U230" i="42"/>
  <c r="U22" i="42"/>
  <c r="U176" i="42"/>
  <c r="U16" i="40"/>
  <c r="U240" i="40"/>
  <c r="U3" i="42"/>
  <c r="U165" i="42"/>
  <c r="U208" i="42"/>
  <c r="U110" i="42"/>
  <c r="U229" i="42"/>
  <c r="U158" i="42"/>
  <c r="N11" i="40"/>
  <c r="U245" i="40"/>
  <c r="U3" i="40"/>
  <c r="N14" i="40"/>
  <c r="U23" i="42"/>
  <c r="U220" i="42"/>
  <c r="U112" i="40"/>
  <c r="U77" i="42"/>
  <c r="U131" i="40"/>
  <c r="U21" i="40"/>
  <c r="U68" i="40"/>
  <c r="U34" i="40"/>
  <c r="U25" i="40"/>
  <c r="U87" i="42"/>
  <c r="N20" i="42"/>
  <c r="U236" i="42"/>
  <c r="U76" i="42"/>
  <c r="U76" i="40"/>
  <c r="U10" i="42"/>
  <c r="U45" i="42"/>
  <c r="U205" i="40"/>
  <c r="U113" i="40"/>
  <c r="U64" i="40"/>
  <c r="U14" i="42"/>
  <c r="U228" i="42"/>
  <c r="U37" i="42"/>
  <c r="U116" i="40"/>
  <c r="U120" i="42"/>
  <c r="U255" i="42"/>
  <c r="U196" i="42"/>
  <c r="U9" i="42"/>
  <c r="U254" i="40"/>
  <c r="U146" i="42"/>
  <c r="U133" i="40"/>
  <c r="U231" i="40"/>
  <c r="U87" i="40"/>
  <c r="U193" i="42"/>
  <c r="U168" i="42"/>
  <c r="U172" i="42"/>
  <c r="U175" i="40"/>
  <c r="U141" i="40"/>
  <c r="U206" i="40"/>
  <c r="U252" i="40"/>
  <c r="U17" i="42"/>
  <c r="U121" i="42"/>
  <c r="U122" i="40"/>
  <c r="U190" i="42"/>
  <c r="U42" i="40"/>
  <c r="U233" i="40"/>
  <c r="U51" i="42"/>
  <c r="U75" i="42"/>
  <c r="U204" i="42"/>
  <c r="U115" i="42"/>
  <c r="J6" i="39"/>
  <c r="U54" i="42"/>
  <c r="U211" i="40"/>
  <c r="N7" i="40"/>
  <c r="U8" i="42"/>
  <c r="U106" i="42"/>
  <c r="U7" i="42"/>
  <c r="U28" i="42"/>
  <c r="U98" i="40"/>
  <c r="U251" i="42"/>
  <c r="U132" i="42"/>
  <c r="U224" i="42"/>
  <c r="U213" i="40"/>
  <c r="U118" i="42"/>
  <c r="U26" i="40"/>
  <c r="U246" i="42"/>
  <c r="U154" i="40"/>
  <c r="N19" i="40"/>
  <c r="U66" i="42"/>
  <c r="U141" i="42"/>
  <c r="U178" i="40"/>
  <c r="U232" i="42"/>
  <c r="U140" i="42"/>
  <c r="U119" i="40"/>
  <c r="U15" i="40"/>
  <c r="U160" i="40"/>
  <c r="U65" i="40"/>
  <c r="U9" i="40"/>
  <c r="U93" i="40"/>
  <c r="U227" i="40"/>
  <c r="U153" i="42"/>
  <c r="U151" i="42"/>
  <c r="U23" i="40"/>
  <c r="U184" i="42"/>
  <c r="U220" i="40"/>
  <c r="U61" i="40"/>
  <c r="U167" i="40"/>
  <c r="N4" i="40"/>
  <c r="U108" i="40"/>
  <c r="U190" i="40"/>
  <c r="U259" i="42"/>
  <c r="U149" i="40"/>
  <c r="U46" i="42"/>
  <c r="U144" i="40"/>
  <c r="U86" i="42"/>
  <c r="U130" i="40"/>
  <c r="U153" i="40"/>
  <c r="U127" i="40"/>
  <c r="U63" i="40"/>
  <c r="U187" i="40"/>
  <c r="U202" i="42"/>
  <c r="U72" i="42"/>
  <c r="U242" i="42"/>
  <c r="N13" i="40"/>
  <c r="U193" i="40"/>
  <c r="U97" i="42"/>
  <c r="U252" i="42"/>
  <c r="U58" i="42"/>
  <c r="U13" i="40"/>
  <c r="U54" i="40"/>
  <c r="U135" i="42"/>
  <c r="U92" i="42"/>
  <c r="U115" i="40"/>
  <c r="U13" i="42"/>
  <c r="U196" i="40"/>
  <c r="U85" i="42"/>
  <c r="U144" i="42"/>
  <c r="U114" i="42"/>
  <c r="U48" i="40"/>
  <c r="N20" i="40"/>
  <c r="U119" i="42"/>
  <c r="U124" i="42"/>
  <c r="J4" i="39"/>
  <c r="U223" i="40"/>
  <c r="U82" i="40"/>
  <c r="U4" i="42"/>
  <c r="U159" i="42"/>
  <c r="U239" i="40"/>
  <c r="N19" i="42"/>
  <c r="U70" i="42"/>
  <c r="U129" i="42"/>
  <c r="N9" i="40"/>
  <c r="U152" i="40"/>
  <c r="U147" i="40"/>
  <c r="U243" i="40"/>
  <c r="U255" i="40"/>
  <c r="U174" i="42"/>
  <c r="U211" i="42"/>
  <c r="U171" i="40"/>
  <c r="U207" i="40"/>
  <c r="U20" i="40"/>
  <c r="U134" i="42"/>
  <c r="U179" i="42"/>
  <c r="U11" i="40"/>
  <c r="U253" i="40"/>
  <c r="U250" i="42"/>
  <c r="U226" i="42"/>
  <c r="U102" i="42"/>
  <c r="U69" i="40"/>
  <c r="U163" i="42"/>
  <c r="U154" i="42"/>
  <c r="U81" i="40"/>
  <c r="U52" i="40"/>
  <c r="U261" i="40"/>
  <c r="U39" i="40"/>
  <c r="U185" i="42"/>
  <c r="U36" i="42"/>
  <c r="U47" i="40"/>
  <c r="U217" i="42"/>
  <c r="U92" i="40"/>
  <c r="U29" i="40"/>
  <c r="U75" i="40"/>
  <c r="N8" i="42"/>
  <c r="U259" i="40"/>
  <c r="U239" i="42"/>
  <c r="J6" i="43"/>
  <c r="U175" i="42"/>
  <c r="U181" i="42"/>
  <c r="U241" i="42"/>
  <c r="U32" i="42"/>
  <c r="U103" i="42"/>
  <c r="U43" i="42"/>
  <c r="U204" i="40"/>
  <c r="U170" i="42"/>
  <c r="U200" i="40"/>
  <c r="U130" i="42"/>
  <c r="U27" i="40"/>
  <c r="U113" i="42"/>
  <c r="U229" i="40"/>
  <c r="U111" i="40"/>
  <c r="U226" i="40"/>
  <c r="U12" i="40"/>
  <c r="N4" i="42"/>
  <c r="U67" i="42"/>
  <c r="U165" i="40"/>
  <c r="U179" i="40"/>
  <c r="U38" i="42"/>
  <c r="J4" i="43"/>
  <c r="U145" i="40"/>
  <c r="U180" i="40"/>
  <c r="U68" i="42"/>
  <c r="U238" i="40"/>
  <c r="U178" i="42"/>
  <c r="U169" i="40"/>
  <c r="U125" i="42"/>
  <c r="U55" i="40"/>
  <c r="U212" i="40"/>
  <c r="U171" i="42"/>
  <c r="U38" i="40"/>
  <c r="U232" i="40"/>
  <c r="U24" i="40"/>
  <c r="U200" i="42"/>
  <c r="U168" i="40"/>
  <c r="N12" i="42"/>
  <c r="U6" i="42"/>
  <c r="U136" i="42"/>
  <c r="U95" i="40"/>
  <c r="U240" i="42"/>
  <c r="N3" i="40"/>
  <c r="U44" i="40"/>
  <c r="U91" i="40"/>
  <c r="U221" i="40"/>
  <c r="U88" i="42"/>
  <c r="U123" i="42"/>
  <c r="U257" i="40"/>
  <c r="U100" i="42"/>
  <c r="U173" i="42"/>
  <c r="U43" i="40"/>
  <c r="U128" i="42"/>
  <c r="N6" i="40"/>
  <c r="U142" i="40"/>
  <c r="U19" i="42"/>
  <c r="N5" i="40"/>
  <c r="U237" i="42"/>
  <c r="U162" i="40"/>
  <c r="U248" i="42"/>
  <c r="U66" i="40"/>
  <c r="U173" i="40"/>
  <c r="U71" i="40"/>
  <c r="U59" i="40"/>
  <c r="U79" i="40"/>
  <c r="U99" i="42"/>
  <c r="U195" i="42"/>
  <c r="U186" i="40"/>
  <c r="U132" i="40"/>
  <c r="U194" i="42"/>
  <c r="U198" i="42"/>
  <c r="U104" i="42"/>
  <c r="N13" i="42"/>
  <c r="U94" i="42"/>
  <c r="U123" i="40"/>
  <c r="U258" i="40"/>
  <c r="U105" i="40"/>
  <c r="U164" i="40"/>
  <c r="U157" i="40"/>
  <c r="U70" i="40"/>
  <c r="U172" i="40"/>
  <c r="U29" i="42"/>
  <c r="U155" i="40"/>
  <c r="U33" i="40"/>
  <c r="U46" i="40"/>
  <c r="N23" i="42"/>
  <c r="U241" i="40"/>
  <c r="J5" i="43"/>
  <c r="Y9" i="43" a="1"/>
  <c r="U48" i="42"/>
  <c r="U195" i="40"/>
  <c r="U18" i="40"/>
  <c r="U237" i="40"/>
  <c r="U199" i="40"/>
  <c r="U35" i="42"/>
  <c r="U186" i="42"/>
  <c r="U89" i="40"/>
  <c r="U50" i="42"/>
  <c r="U122" i="42"/>
  <c r="U189" i="40"/>
  <c r="U53" i="40"/>
  <c r="U59" i="42"/>
  <c r="U134" i="40"/>
  <c r="U96" i="42"/>
  <c r="U125" i="40"/>
  <c r="U242" i="40"/>
  <c r="U210" i="40"/>
  <c r="U74" i="42"/>
  <c r="U245" i="42"/>
  <c r="U203" i="42"/>
  <c r="U31" i="42"/>
  <c r="U93" i="42"/>
  <c r="U235" i="40"/>
  <c r="U159" i="40"/>
  <c r="Y3" i="43" a="1"/>
  <c r="U218" i="42"/>
  <c r="U41" i="40"/>
  <c r="U234" i="42"/>
  <c r="U222" i="40"/>
  <c r="U137" i="42"/>
  <c r="U155" i="42"/>
  <c r="N9" i="42"/>
  <c r="U86" i="40"/>
  <c r="U156" i="42"/>
  <c r="U225" i="42"/>
  <c r="U203" i="40"/>
  <c r="U180" i="42"/>
  <c r="U127" i="42"/>
  <c r="U201" i="40"/>
  <c r="U230" i="40"/>
  <c r="Y13" i="43" a="1"/>
  <c r="U166" i="40"/>
  <c r="U233" i="42"/>
  <c r="U177" i="42"/>
  <c r="U57" i="42"/>
  <c r="N5" i="42"/>
  <c r="U4" i="40"/>
  <c r="U19" i="40"/>
  <c r="U15" i="42"/>
  <c r="U99" i="40"/>
  <c r="U214" i="40"/>
  <c r="U11" i="42"/>
  <c r="U16" i="42"/>
  <c r="U94" i="40"/>
  <c r="U189" i="42"/>
  <c r="U161" i="40"/>
  <c r="U107" i="42"/>
  <c r="U83" i="42"/>
  <c r="U51" i="40"/>
  <c r="U80" i="40"/>
  <c r="J7" i="39"/>
  <c r="U197" i="40"/>
  <c r="U236" i="40"/>
  <c r="U158" i="40"/>
  <c r="U206" i="42"/>
  <c r="U156" i="40"/>
  <c r="U111" i="42"/>
  <c r="U231" i="42"/>
  <c r="U260" i="40"/>
  <c r="U126" i="42"/>
  <c r="U208" i="40"/>
  <c r="N8" i="40"/>
  <c r="U85" i="40"/>
  <c r="U81" i="42"/>
  <c r="U62" i="42"/>
  <c r="U223" i="42"/>
  <c r="U199" i="42"/>
  <c r="U73" i="42"/>
  <c r="U35" i="40"/>
  <c r="U104" i="40"/>
  <c r="U192" i="40"/>
  <c r="U143" i="40"/>
  <c r="U65" i="42"/>
  <c r="N14" i="42"/>
  <c r="U238" i="42"/>
  <c r="U107" i="40"/>
  <c r="U26" i="42"/>
  <c r="U5" i="42"/>
  <c r="N6" i="42"/>
  <c r="U34" i="42"/>
  <c r="U151" i="40"/>
  <c r="U184" i="40"/>
  <c r="U126" i="40"/>
  <c r="U100" i="40"/>
  <c r="U109" i="40"/>
  <c r="U235" i="42"/>
  <c r="U58" i="40"/>
  <c r="U209" i="42"/>
  <c r="U7" i="40"/>
  <c r="U139" i="40"/>
  <c r="U249" i="40"/>
  <c r="U61" i="42"/>
  <c r="U21" i="42"/>
  <c r="U164" i="42"/>
  <c r="U117" i="42"/>
  <c r="U157" i="42"/>
  <c r="U188" i="42"/>
  <c r="U260" i="42"/>
  <c r="U71" i="42"/>
  <c r="N16" i="42"/>
  <c r="U243" i="42"/>
  <c r="N7" i="42"/>
  <c r="U254" i="42"/>
  <c r="N21" i="42"/>
  <c r="U27" i="42"/>
  <c r="U40" i="42"/>
  <c r="U253" i="42"/>
  <c r="U47" i="42"/>
  <c r="U33" i="42"/>
  <c r="U149" i="42"/>
  <c r="U69" i="42"/>
  <c r="U161" i="42"/>
  <c r="U80" i="42"/>
  <c r="U145" i="42"/>
  <c r="U216" i="42"/>
  <c r="U84" i="42"/>
  <c r="U150" i="42"/>
  <c r="U143" i="42"/>
  <c r="U257" i="42"/>
  <c r="U167" i="42"/>
  <c r="U183" i="42"/>
  <c r="U25" i="42"/>
  <c r="N18" i="42"/>
  <c r="U205" i="42"/>
  <c r="U24" i="42"/>
  <c r="U60" i="42"/>
  <c r="N15" i="42"/>
  <c r="U52" i="42"/>
  <c r="U133" i="42"/>
  <c r="U124" i="40"/>
  <c r="U101" i="40"/>
  <c r="U251" i="40"/>
  <c r="U32" i="40"/>
  <c r="U218" i="40"/>
  <c r="U246" i="40"/>
  <c r="U188" i="40"/>
  <c r="N17" i="40"/>
  <c r="U30" i="40"/>
  <c r="U120" i="40"/>
  <c r="U97" i="40"/>
  <c r="U62" i="40"/>
  <c r="U135" i="40"/>
  <c r="U202" i="40"/>
  <c r="U28" i="40"/>
  <c r="U185" i="40"/>
  <c r="U56" i="40"/>
  <c r="U262" i="40"/>
  <c r="U129" i="40"/>
  <c r="U72" i="40"/>
  <c r="U228" i="40"/>
  <c r="U90" i="40"/>
  <c r="U121" i="40"/>
  <c r="U14" i="40"/>
  <c r="J5" i="39"/>
  <c r="Y13" i="39" a="1"/>
  <c r="U102" i="40"/>
  <c r="U244" i="40"/>
  <c r="U77" i="40"/>
  <c r="U174" i="40"/>
  <c r="U106" i="40"/>
  <c r="U22" i="40"/>
  <c r="U37" i="40"/>
  <c r="U103" i="40"/>
  <c r="U182" i="40"/>
  <c r="U163" i="40"/>
  <c r="Y3" i="39" a="1"/>
  <c r="Y9" i="39" a="1"/>
  <c r="Y10" i="39"/>
  <c r="Y37" i="40"/>
  <c r="Y14" i="40"/>
  <c r="Y185" i="40"/>
  <c r="Y133" i="42"/>
  <c r="Y183" i="42"/>
  <c r="Y80" i="42"/>
  <c r="Y27" i="42"/>
  <c r="Y188" i="42"/>
  <c r="Y7" i="40"/>
  <c r="Y151" i="40"/>
  <c r="Y65" i="42"/>
  <c r="Y62" i="42"/>
  <c r="Y111" i="42"/>
  <c r="Y83" i="42"/>
  <c r="Y99" i="40"/>
  <c r="Y166" i="40"/>
  <c r="Y156" i="42"/>
  <c r="Y218" i="42"/>
  <c r="Y203" i="42"/>
  <c r="Y59" i="42"/>
  <c r="Y199" i="40"/>
  <c r="Y164" i="40"/>
  <c r="Y194" i="42"/>
  <c r="Y173" i="40"/>
  <c r="Y221" i="40"/>
  <c r="Y55" i="40"/>
  <c r="Y38" i="42"/>
  <c r="Y229" i="40"/>
  <c r="Y103" i="42"/>
  <c r="Y75" i="40"/>
  <c r="Y261" i="40"/>
  <c r="Y250" i="42"/>
  <c r="Y211" i="42"/>
  <c r="Y70" i="42"/>
  <c r="Y119" i="42"/>
  <c r="Y115" i="40"/>
  <c r="Y193" i="40"/>
  <c r="Y153" i="40"/>
  <c r="Y108" i="40"/>
  <c r="Y153" i="42"/>
  <c r="Y140" i="42"/>
  <c r="Y26" i="40"/>
  <c r="Y7" i="42"/>
  <c r="Y75" i="42"/>
  <c r="Y252" i="40"/>
  <c r="Y231" i="40"/>
  <c r="Y116" i="40"/>
  <c r="Y10" i="42"/>
  <c r="Y68" i="40"/>
  <c r="Y3" i="40"/>
  <c r="Y3" i="42"/>
  <c r="Y79" i="42"/>
  <c r="Y146" i="40"/>
  <c r="Y136" i="40"/>
  <c r="Y215" i="40"/>
  <c r="Y209" i="40"/>
  <c r="Y191" i="40"/>
  <c r="Y39" i="42"/>
  <c r="Y217" i="40"/>
  <c r="Y142" i="42"/>
  <c r="Y177" i="40"/>
  <c r="Y219" i="40"/>
  <c r="Y60" i="40"/>
  <c r="Y63" i="42"/>
  <c r="Y69" i="42"/>
  <c r="Y117" i="42"/>
  <c r="Y85" i="40"/>
  <c r="Y161" i="40"/>
  <c r="Y19" i="40"/>
  <c r="Y230" i="40"/>
  <c r="Y74" i="42"/>
  <c r="Y18" i="40"/>
  <c r="Y258" i="40"/>
  <c r="Y248" i="42"/>
  <c r="Y27" i="40"/>
  <c r="Y92" i="40"/>
  <c r="Y11" i="40"/>
  <c r="Y239" i="40"/>
  <c r="Y135" i="42"/>
  <c r="Y242" i="42"/>
  <c r="Y167" i="40"/>
  <c r="Y8" i="42"/>
  <c r="Y141" i="40"/>
  <c r="Y228" i="42"/>
  <c r="Y131" i="40"/>
  <c r="Y170" i="40"/>
  <c r="Y8" i="40"/>
  <c r="Y96" i="40"/>
  <c r="Y219" i="42"/>
  <c r="Y73" i="40"/>
  <c r="Y105" i="42"/>
  <c r="Y44" i="42"/>
  <c r="Y55" i="42"/>
  <c r="Y9" i="39"/>
  <c r="W9" i="39" a="1"/>
  <c r="Y22" i="40"/>
  <c r="Y121" i="40"/>
  <c r="Y28" i="40"/>
  <c r="Y188" i="40"/>
  <c r="Y52" i="42"/>
  <c r="Y167" i="42"/>
  <c r="Y161" i="42"/>
  <c r="Y157" i="42"/>
  <c r="Y209" i="42"/>
  <c r="Y34" i="42"/>
  <c r="Y143" i="40"/>
  <c r="Y81" i="42"/>
  <c r="Y156" i="40"/>
  <c r="Y107" i="42"/>
  <c r="Y15" i="42"/>
  <c r="Y13" i="43"/>
  <c r="W13" i="43"/>
  <c r="AH16" i="43" s="1"/>
  <c r="Y86" i="40"/>
  <c r="Y3" i="43"/>
  <c r="Y245" i="42"/>
  <c r="Y53" i="40"/>
  <c r="Y237" i="40"/>
  <c r="Y46" i="40"/>
  <c r="Y105" i="40"/>
  <c r="Y132" i="40"/>
  <c r="Y66" i="40"/>
  <c r="Y128" i="42"/>
  <c r="Y91" i="40"/>
  <c r="Y168" i="40"/>
  <c r="Y125" i="42"/>
  <c r="Y179" i="40"/>
  <c r="Y113" i="42"/>
  <c r="Y32" i="42"/>
  <c r="Y29" i="40"/>
  <c r="Y52" i="40"/>
  <c r="Y253" i="40"/>
  <c r="Y174" i="42"/>
  <c r="Y92" i="42"/>
  <c r="Y130" i="40"/>
  <c r="Y227" i="40"/>
  <c r="Y232" i="42"/>
  <c r="Y118" i="42"/>
  <c r="Y106" i="42"/>
  <c r="Y51" i="42"/>
  <c r="Y206" i="40"/>
  <c r="Y133" i="40"/>
  <c r="Y37" i="42"/>
  <c r="Y76" i="40"/>
  <c r="Y21" i="40"/>
  <c r="Y245" i="40"/>
  <c r="Y240" i="40"/>
  <c r="Y192" i="42"/>
  <c r="Y137" i="40"/>
  <c r="Y224" i="40"/>
  <c r="Y10" i="40"/>
  <c r="Y210" i="42"/>
  <c r="Y117" i="40"/>
  <c r="Y112" i="42"/>
  <c r="Y88" i="40"/>
  <c r="Y41" i="42"/>
  <c r="Y89" i="42"/>
  <c r="Y258" i="42"/>
  <c r="Y138" i="42"/>
  <c r="Y207" i="42"/>
  <c r="Y244" i="42"/>
  <c r="Y221" i="42"/>
  <c r="Y257" i="42"/>
  <c r="Y58" i="40"/>
  <c r="Y192" i="40"/>
  <c r="Y206" i="42"/>
  <c r="Y5" i="43"/>
  <c r="Y189" i="40"/>
  <c r="Y33" i="40"/>
  <c r="Y186" i="40"/>
  <c r="Y43" i="40"/>
  <c r="Y44" i="40"/>
  <c r="Y200" i="42"/>
  <c r="Y169" i="40"/>
  <c r="Y165" i="40"/>
  <c r="Y241" i="42"/>
  <c r="Y81" i="40"/>
  <c r="Y255" i="40"/>
  <c r="Y48" i="40"/>
  <c r="Y86" i="42"/>
  <c r="Y93" i="40"/>
  <c r="Y213" i="40"/>
  <c r="Y233" i="40"/>
  <c r="Y146" i="42"/>
  <c r="Y76" i="42"/>
  <c r="Y16" i="40"/>
  <c r="Y12" i="42"/>
  <c r="Y181" i="40"/>
  <c r="Y197" i="42"/>
  <c r="Y198" i="40"/>
  <c r="Y148" i="40"/>
  <c r="Y78" i="40"/>
  <c r="Y140" i="40"/>
  <c r="Y212" i="42"/>
  <c r="Y4" i="39"/>
  <c r="Y106" i="40"/>
  <c r="Y90" i="40"/>
  <c r="Y202" i="40"/>
  <c r="Y246" i="40"/>
  <c r="Y254" i="42"/>
  <c r="Y3" i="39"/>
  <c r="Y174" i="40"/>
  <c r="Y228" i="40"/>
  <c r="Y135" i="40"/>
  <c r="Y218" i="40"/>
  <c r="Y60" i="42"/>
  <c r="Y143" i="42"/>
  <c r="Y149" i="42"/>
  <c r="Y164" i="42"/>
  <c r="Y235" i="42"/>
  <c r="Y5" i="42"/>
  <c r="Y104" i="40"/>
  <c r="Y158" i="40"/>
  <c r="Y189" i="42"/>
  <c r="Y4" i="40"/>
  <c r="Y201" i="40"/>
  <c r="Y155" i="42"/>
  <c r="Y4" i="43"/>
  <c r="Y210" i="40"/>
  <c r="Y122" i="42"/>
  <c r="Y195" i="40"/>
  <c r="Y155" i="40"/>
  <c r="Y123" i="40"/>
  <c r="Y195" i="42"/>
  <c r="Y162" i="40"/>
  <c r="Y173" i="42"/>
  <c r="Y24" i="40"/>
  <c r="Y178" i="42"/>
  <c r="Y67" i="42"/>
  <c r="Y130" i="42"/>
  <c r="Y181" i="42"/>
  <c r="Y217" i="42"/>
  <c r="Y154" i="42"/>
  <c r="Y179" i="42"/>
  <c r="Y243" i="40"/>
  <c r="Y159" i="42"/>
  <c r="Y114" i="42"/>
  <c r="Y54" i="40"/>
  <c r="Y72" i="42"/>
  <c r="Y144" i="40"/>
  <c r="Y61" i="40"/>
  <c r="Y9" i="40"/>
  <c r="Y141" i="42"/>
  <c r="Y224" i="42"/>
  <c r="Y42" i="40"/>
  <c r="Y175" i="40"/>
  <c r="Y254" i="40"/>
  <c r="Y14" i="42"/>
  <c r="Y236" i="42"/>
  <c r="Y77" i="42"/>
  <c r="Y158" i="42"/>
  <c r="Y176" i="42"/>
  <c r="Y90" i="42"/>
  <c r="Y50" i="40"/>
  <c r="Y78" i="42"/>
  <c r="Y194" i="40"/>
  <c r="Y64" i="42"/>
  <c r="Y148" i="42"/>
  <c r="Y213" i="42"/>
  <c r="Y98" i="42"/>
  <c r="Y40" i="40"/>
  <c r="Y84" i="40"/>
  <c r="Y176" i="40"/>
  <c r="Y166" i="42"/>
  <c r="AH49" i="43"/>
  <c r="Y72" i="40"/>
  <c r="Y32" i="40"/>
  <c r="Y24" i="42"/>
  <c r="Y150" i="42"/>
  <c r="Y243" i="42"/>
  <c r="Y21" i="42"/>
  <c r="Y26" i="42"/>
  <c r="Y5" i="39"/>
  <c r="Y77" i="40"/>
  <c r="Y62" i="40"/>
  <c r="Y33" i="42"/>
  <c r="Y163" i="40"/>
  <c r="Y244" i="40"/>
  <c r="Y129" i="40"/>
  <c r="Y97" i="40"/>
  <c r="Y251" i="40"/>
  <c r="Y205" i="42"/>
  <c r="Y84" i="42"/>
  <c r="Y47" i="42"/>
  <c r="Y61" i="42"/>
  <c r="Y100" i="40"/>
  <c r="Y107" i="40"/>
  <c r="Y73" i="42"/>
  <c r="Y126" i="42"/>
  <c r="Y197" i="40"/>
  <c r="Y16" i="42"/>
  <c r="Y57" i="42"/>
  <c r="Y180" i="42"/>
  <c r="Y222" i="40"/>
  <c r="Y235" i="40"/>
  <c r="Y125" i="40"/>
  <c r="Y89" i="40"/>
  <c r="Y10" i="43"/>
  <c r="Y172" i="40"/>
  <c r="Y79" i="40"/>
  <c r="Y257" i="40"/>
  <c r="Y95" i="40"/>
  <c r="Y38" i="40"/>
  <c r="Y68" i="42"/>
  <c r="Y12" i="40"/>
  <c r="Y170" i="42"/>
  <c r="Y239" i="42"/>
  <c r="Y36" i="42"/>
  <c r="Y69" i="40"/>
  <c r="Y20" i="40"/>
  <c r="Y152" i="40"/>
  <c r="Y82" i="40"/>
  <c r="Y85" i="42"/>
  <c r="Y58" i="42"/>
  <c r="Y187" i="40"/>
  <c r="Y149" i="40"/>
  <c r="Y184" i="42"/>
  <c r="Y160" i="40"/>
  <c r="Y251" i="42"/>
  <c r="Y54" i="42"/>
  <c r="Y122" i="40"/>
  <c r="Y168" i="42"/>
  <c r="Y196" i="42"/>
  <c r="Y113" i="40"/>
  <c r="Y87" i="42"/>
  <c r="Y220" i="42"/>
  <c r="Y110" i="42"/>
  <c r="Y230" i="42"/>
  <c r="Y215" i="42"/>
  <c r="Y182" i="42"/>
  <c r="Y83" i="40"/>
  <c r="Y216" i="40"/>
  <c r="Y114" i="40"/>
  <c r="Y49" i="42"/>
  <c r="Y191" i="42"/>
  <c r="Y56" i="42"/>
  <c r="Y138" i="40"/>
  <c r="Y128" i="40"/>
  <c r="Y101" i="42"/>
  <c r="Y45" i="40"/>
  <c r="Y118" i="40"/>
  <c r="Y169" i="42"/>
  <c r="AH14" i="43"/>
  <c r="Y182" i="40"/>
  <c r="Y102" i="40"/>
  <c r="Y262" i="40"/>
  <c r="Y120" i="40"/>
  <c r="Y101" i="40"/>
  <c r="Y216" i="42"/>
  <c r="Y253" i="42"/>
  <c r="Y71" i="42"/>
  <c r="Y249" i="40"/>
  <c r="Y126" i="40"/>
  <c r="Y238" i="42"/>
  <c r="Y103" i="40"/>
  <c r="Y260" i="42"/>
  <c r="Y208" i="40"/>
  <c r="Y214" i="40"/>
  <c r="Y234" i="42"/>
  <c r="Y50" i="42"/>
  <c r="Y157" i="40"/>
  <c r="Y19" i="42"/>
  <c r="Y232" i="40"/>
  <c r="Y111" i="40"/>
  <c r="Y185" i="42"/>
  <c r="Y147" i="40"/>
  <c r="Y13" i="42"/>
  <c r="Y259" i="42"/>
  <c r="Y178" i="40"/>
  <c r="Y115" i="42"/>
  <c r="Y9" i="42"/>
  <c r="Y34" i="40"/>
  <c r="Y6" i="40"/>
  <c r="Y234" i="40"/>
  <c r="Y222" i="42"/>
  <c r="Y160" i="42"/>
  <c r="Y67" i="40"/>
  <c r="Y247" i="42"/>
  <c r="Y247" i="40"/>
  <c r="Y231" i="42"/>
  <c r="Y104" i="42"/>
  <c r="Y100" i="42"/>
  <c r="Y204" i="40"/>
  <c r="Y129" i="42"/>
  <c r="Y220" i="40"/>
  <c r="Y120" i="42"/>
  <c r="Y225" i="40"/>
  <c r="Y236" i="40"/>
  <c r="Y233" i="42"/>
  <c r="Y48" i="42"/>
  <c r="Y123" i="42"/>
  <c r="Y43" i="42"/>
  <c r="Y102" i="42"/>
  <c r="Y97" i="42"/>
  <c r="Y246" i="42"/>
  <c r="Y162" i="42"/>
  <c r="Y127" i="42"/>
  <c r="Y99" i="42"/>
  <c r="Y226" i="42"/>
  <c r="Y203" i="40"/>
  <c r="Y242" i="40"/>
  <c r="Y241" i="40"/>
  <c r="Y240" i="42"/>
  <c r="Y45" i="42"/>
  <c r="Y256" i="42"/>
  <c r="Y30" i="42"/>
  <c r="Y145" i="42"/>
  <c r="Y29" i="42"/>
  <c r="Y15" i="40"/>
  <c r="Y165" i="42"/>
  <c r="Y256" i="40"/>
  <c r="Y109" i="42"/>
  <c r="Y13" i="39"/>
  <c r="W13" i="39"/>
  <c r="AH97" i="39"/>
  <c r="AH107" i="39"/>
  <c r="Y139" i="40"/>
  <c r="Y260" i="40"/>
  <c r="Y41" i="40"/>
  <c r="Y186" i="42"/>
  <c r="Y94" i="42"/>
  <c r="Y142" i="40"/>
  <c r="Y171" i="42"/>
  <c r="Y200" i="40"/>
  <c r="Y39" i="40"/>
  <c r="Y13" i="40"/>
  <c r="Y190" i="40"/>
  <c r="Y66" i="42"/>
  <c r="Y204" i="42"/>
  <c r="Y255" i="42"/>
  <c r="Y112" i="40"/>
  <c r="Y227" i="42"/>
  <c r="Y91" i="42"/>
  <c r="Y53" i="42"/>
  <c r="Y214" i="42"/>
  <c r="Y249" i="42"/>
  <c r="AH38" i="43"/>
  <c r="Y159" i="40"/>
  <c r="Y163" i="42"/>
  <c r="Y252" i="42"/>
  <c r="Y190" i="42"/>
  <c r="Y23" i="42"/>
  <c r="Y36" i="40"/>
  <c r="Y5" i="40"/>
  <c r="Y250" i="40"/>
  <c r="Y184" i="40"/>
  <c r="Y93" i="42"/>
  <c r="Y198" i="42"/>
  <c r="Y238" i="40"/>
  <c r="Y4" i="42"/>
  <c r="Y23" i="40"/>
  <c r="Y121" i="42"/>
  <c r="Y20" i="42"/>
  <c r="Y261" i="42"/>
  <c r="Y80" i="40"/>
  <c r="Y9" i="43"/>
  <c r="Y180" i="40"/>
  <c r="Y223" i="40"/>
  <c r="Y151" i="42"/>
  <c r="Y17" i="42"/>
  <c r="Y229" i="42"/>
  <c r="Y42" i="42"/>
  <c r="Y150" i="40"/>
  <c r="Y31" i="40"/>
  <c r="Y35" i="40"/>
  <c r="Y95" i="42"/>
  <c r="Y94" i="40"/>
  <c r="Y71" i="40"/>
  <c r="Y207" i="40"/>
  <c r="Y127" i="40"/>
  <c r="Y193" i="42"/>
  <c r="Y152" i="42"/>
  <c r="Y18" i="42"/>
  <c r="Y56" i="40"/>
  <c r="Y109" i="40"/>
  <c r="Y177" i="42"/>
  <c r="Y35" i="42"/>
  <c r="Y212" i="40"/>
  <c r="Y154" i="40"/>
  <c r="Y64" i="40"/>
  <c r="Y74" i="40"/>
  <c r="Y31" i="42"/>
  <c r="Y88" i="42"/>
  <c r="Y175" i="42"/>
  <c r="Y202" i="42"/>
  <c r="Y132" i="42"/>
  <c r="Y205" i="40"/>
  <c r="Y82" i="42"/>
  <c r="Y131" i="42"/>
  <c r="Y183" i="40"/>
  <c r="AH8" i="39"/>
  <c r="Y51" i="40"/>
  <c r="Y145" i="40"/>
  <c r="Y225" i="42"/>
  <c r="Y136" i="42"/>
  <c r="Y144" i="42"/>
  <c r="Y28" i="42"/>
  <c r="Y17" i="40"/>
  <c r="Y108" i="42"/>
  <c r="Y30" i="40"/>
  <c r="Y57" i="40"/>
  <c r="Y124" i="40"/>
  <c r="Y25" i="42"/>
  <c r="Y40" i="42"/>
  <c r="Y223" i="42"/>
  <c r="Y11" i="42"/>
  <c r="Y137" i="42"/>
  <c r="Y134" i="40"/>
  <c r="Y70" i="40"/>
  <c r="Y237" i="42"/>
  <c r="Y6" i="42"/>
  <c r="Y226" i="40"/>
  <c r="Y47" i="40"/>
  <c r="Y171" i="40"/>
  <c r="Y196" i="40"/>
  <c r="Y46" i="42"/>
  <c r="Y119" i="40"/>
  <c r="Y211" i="40"/>
  <c r="Y87" i="40"/>
  <c r="Y25" i="40"/>
  <c r="Y22" i="42"/>
  <c r="Y49" i="40"/>
  <c r="Y248" i="40"/>
  <c r="Y201" i="42"/>
  <c r="Y187" i="42"/>
  <c r="Y116" i="42"/>
  <c r="Y59" i="40"/>
  <c r="Y259" i="40"/>
  <c r="Y134" i="42"/>
  <c r="Y124" i="42"/>
  <c r="Y63" i="40"/>
  <c r="Y65" i="40"/>
  <c r="Y98" i="40"/>
  <c r="Y172" i="42"/>
  <c r="Y208" i="42"/>
  <c r="Y147" i="42"/>
  <c r="Y139" i="42"/>
  <c r="Y110" i="40"/>
  <c r="Y199" i="42"/>
  <c r="Y96" i="42"/>
  <c r="AH38" i="39"/>
  <c r="AH54" i="39"/>
  <c r="AH104" i="39"/>
  <c r="AH12" i="39"/>
  <c r="AH29" i="39"/>
  <c r="AH84" i="39"/>
  <c r="AH53" i="43"/>
  <c r="AH52" i="43"/>
  <c r="AH3" i="39"/>
  <c r="AH31" i="39"/>
  <c r="AH40" i="39"/>
  <c r="AH19" i="39"/>
  <c r="AH99" i="39"/>
  <c r="AH113" i="39"/>
  <c r="AH36" i="39"/>
  <c r="AH117" i="39"/>
  <c r="AH26" i="39"/>
  <c r="AH27" i="39"/>
  <c r="AH124" i="39"/>
  <c r="AH120" i="39"/>
  <c r="AH50" i="43"/>
  <c r="AH32" i="43"/>
  <c r="AH47" i="43"/>
  <c r="AH15" i="43"/>
  <c r="AH7" i="39"/>
  <c r="AH57" i="39"/>
  <c r="AH34" i="43"/>
  <c r="AH65" i="43"/>
  <c r="AH43" i="43"/>
  <c r="AH42" i="43"/>
  <c r="AH63" i="39"/>
  <c r="AH10" i="43"/>
  <c r="AH34" i="39"/>
  <c r="AH67" i="39"/>
  <c r="AH90" i="39"/>
  <c r="AH60" i="39"/>
  <c r="AH68" i="39"/>
  <c r="AH14" i="39"/>
  <c r="AH56" i="43"/>
  <c r="AH23" i="43"/>
  <c r="AH63" i="43"/>
  <c r="AH78" i="39"/>
  <c r="AH109" i="39"/>
  <c r="AH64" i="39"/>
  <c r="AH70" i="39"/>
  <c r="AH15" i="39"/>
  <c r="AH106" i="39"/>
  <c r="AH60" i="43"/>
  <c r="AH88" i="39"/>
  <c r="AH101" i="39"/>
  <c r="AH94" i="39"/>
  <c r="AH89" i="39"/>
  <c r="AH59" i="39"/>
  <c r="AH96" i="39"/>
  <c r="AH17" i="39"/>
  <c r="AH123" i="39"/>
  <c r="AH115" i="39"/>
  <c r="AH28" i="43"/>
  <c r="AH43" i="39"/>
  <c r="AH37" i="39"/>
  <c r="AH46" i="39"/>
  <c r="AH98" i="39"/>
  <c r="AH91" i="39"/>
  <c r="AH112" i="39"/>
  <c r="AH111" i="39"/>
  <c r="AH6" i="43"/>
  <c r="AH37" i="43"/>
  <c r="AH35" i="43"/>
  <c r="AH8" i="43"/>
  <c r="AH18" i="39"/>
  <c r="AH132" i="39"/>
  <c r="AH32" i="39"/>
  <c r="AH108" i="39"/>
  <c r="AH5" i="43"/>
  <c r="AH44" i="43"/>
  <c r="AH58" i="39"/>
  <c r="AH48" i="39"/>
  <c r="AH116" i="39"/>
  <c r="AH114" i="39"/>
  <c r="AH48" i="43"/>
  <c r="AH40" i="43"/>
  <c r="O20" i="40"/>
  <c r="O15" i="42"/>
  <c r="O9" i="42"/>
  <c r="O3" i="40"/>
  <c r="O4" i="40"/>
  <c r="O3" i="42"/>
  <c r="O14" i="42"/>
  <c r="O13" i="42"/>
  <c r="O8" i="42"/>
  <c r="O19" i="40"/>
  <c r="O18" i="42"/>
  <c r="O11" i="42"/>
  <c r="O21" i="40"/>
  <c r="O6" i="42"/>
  <c r="O10" i="42"/>
  <c r="O11" i="40"/>
  <c r="O16" i="42"/>
  <c r="O9" i="40"/>
  <c r="O20" i="42"/>
  <c r="O14" i="40"/>
  <c r="O12" i="42"/>
  <c r="O17" i="42"/>
  <c r="O7" i="42"/>
  <c r="O4" i="42"/>
  <c r="O13" i="40"/>
  <c r="O17" i="40"/>
  <c r="O19" i="42"/>
  <c r="N20" i="39"/>
  <c r="O5" i="40"/>
  <c r="O18" i="40"/>
  <c r="N23" i="39"/>
  <c r="O15" i="40"/>
  <c r="N18" i="43"/>
  <c r="O7" i="40"/>
  <c r="O12" i="40"/>
  <c r="N21" i="43"/>
  <c r="O5" i="42"/>
  <c r="N15" i="39"/>
  <c r="N22" i="39"/>
  <c r="O6" i="40"/>
  <c r="N19" i="43"/>
  <c r="O8" i="40"/>
  <c r="O21" i="42"/>
  <c r="N18" i="39"/>
  <c r="O16" i="40"/>
  <c r="O23" i="42"/>
  <c r="O10" i="40"/>
  <c r="O22" i="42"/>
  <c r="N21" i="39"/>
  <c r="N20" i="43"/>
  <c r="W9" i="43" a="1"/>
  <c r="W10" i="43" s="1"/>
  <c r="W9" i="43"/>
  <c r="W3" i="39" l="1" a="1"/>
  <c r="W10" i="39"/>
  <c r="W9" i="39"/>
  <c r="AH22" i="39"/>
  <c r="AH75" i="39"/>
  <c r="AH110" i="39"/>
  <c r="AH35" i="39"/>
  <c r="AH47" i="39"/>
  <c r="AH20" i="39"/>
  <c r="AH4" i="39"/>
  <c r="AH80" i="39"/>
  <c r="AH92" i="39"/>
  <c r="AH72" i="39"/>
  <c r="AH25" i="39"/>
  <c r="AH128" i="39"/>
  <c r="AH76" i="39"/>
  <c r="AH131" i="39"/>
  <c r="N24" i="39"/>
  <c r="AH13" i="39"/>
  <c r="AH62" i="39"/>
  <c r="AH6" i="39"/>
  <c r="AH56" i="39"/>
  <c r="AH69" i="39"/>
  <c r="AH100" i="39"/>
  <c r="AH33" i="39"/>
  <c r="AH61" i="39"/>
  <c r="AH82" i="39"/>
  <c r="AH50" i="39"/>
  <c r="AH118" i="39"/>
  <c r="AH126" i="39"/>
  <c r="AH95" i="39"/>
  <c r="AH24" i="39"/>
  <c r="AH73" i="39"/>
  <c r="N16" i="39"/>
  <c r="AH122" i="39"/>
  <c r="AH39" i="39"/>
  <c r="AH42" i="39"/>
  <c r="AH66" i="39"/>
  <c r="AH130" i="39"/>
  <c r="AH79" i="39"/>
  <c r="AH85" i="39"/>
  <c r="AH9" i="39"/>
  <c r="AH45" i="39"/>
  <c r="AH55" i="39"/>
  <c r="AH53" i="39"/>
  <c r="N19" i="39"/>
  <c r="AH129" i="39"/>
  <c r="AH127" i="39"/>
  <c r="AH87" i="39"/>
  <c r="AH10" i="39"/>
  <c r="AH105" i="39"/>
  <c r="AH11" i="39"/>
  <c r="AH121" i="39"/>
  <c r="AH5" i="39"/>
  <c r="AH30" i="39"/>
  <c r="AH51" i="39"/>
  <c r="AH103" i="39"/>
  <c r="AH71" i="39"/>
  <c r="AH65" i="39"/>
  <c r="AH119" i="39"/>
  <c r="AH102" i="39"/>
  <c r="AH125" i="39"/>
  <c r="AH41" i="39"/>
  <c r="AH52" i="39"/>
  <c r="AH86" i="39"/>
  <c r="AH21" i="39"/>
  <c r="AH28" i="39"/>
  <c r="AH77" i="39"/>
  <c r="N17" i="39"/>
  <c r="AH16" i="39"/>
  <c r="AH44" i="39"/>
  <c r="AH74" i="39"/>
  <c r="AH83" i="39"/>
  <c r="AH23" i="39"/>
  <c r="AH81" i="39"/>
  <c r="AH49" i="39"/>
  <c r="AH93" i="39"/>
  <c r="AI17" i="43"/>
  <c r="AI29" i="43"/>
  <c r="AI39" i="43"/>
  <c r="AI62" i="43"/>
  <c r="AI3" i="43"/>
  <c r="AI51" i="43"/>
  <c r="AI48" i="43"/>
  <c r="AI28" i="43"/>
  <c r="O16" i="43"/>
  <c r="AI31" i="43"/>
  <c r="AI19" i="43"/>
  <c r="AI63" i="43"/>
  <c r="AI56" i="43"/>
  <c r="AI12" i="43"/>
  <c r="AI33" i="43"/>
  <c r="AI21" i="43"/>
  <c r="O15" i="43"/>
  <c r="AI42" i="43"/>
  <c r="AI52" i="43"/>
  <c r="AI32" i="43"/>
  <c r="AI11" i="43"/>
  <c r="O19" i="43"/>
  <c r="AI60" i="43"/>
  <c r="AI34" i="43"/>
  <c r="AI38" i="43"/>
  <c r="AI30" i="43"/>
  <c r="O18" i="43"/>
  <c r="AI57" i="43"/>
  <c r="AI27" i="43"/>
  <c r="AI54" i="43"/>
  <c r="AI53" i="43"/>
  <c r="AI15" i="43"/>
  <c r="AI7" i="43"/>
  <c r="AI16" i="43"/>
  <c r="AI45" i="43"/>
  <c r="AI5" i="43"/>
  <c r="AI49" i="43"/>
  <c r="AI46" i="43"/>
  <c r="AI64" i="43"/>
  <c r="AI36" i="43"/>
  <c r="AI58" i="43"/>
  <c r="AI14" i="43"/>
  <c r="AI65" i="43"/>
  <c r="AI37" i="43"/>
  <c r="AI35" i="43"/>
  <c r="O21" i="43"/>
  <c r="AI61" i="43"/>
  <c r="AI25" i="43"/>
  <c r="AI43" i="43"/>
  <c r="O17" i="43"/>
  <c r="AI23" i="43"/>
  <c r="AI24" i="43"/>
  <c r="AI55" i="43"/>
  <c r="AI13" i="43"/>
  <c r="AI20" i="43"/>
  <c r="AI8" i="43"/>
  <c r="AI40" i="43"/>
  <c r="AI9" i="43"/>
  <c r="AI41" i="43"/>
  <c r="AI26" i="43"/>
  <c r="AI47" i="43"/>
  <c r="AI44" i="43"/>
  <c r="AI18" i="43"/>
  <c r="AI4" i="43"/>
  <c r="AI10" i="43"/>
  <c r="AI50" i="43"/>
  <c r="AI6" i="43"/>
  <c r="AI22" i="43"/>
  <c r="O20" i="43"/>
  <c r="AI59" i="43"/>
  <c r="AH20" i="43"/>
  <c r="AH51" i="43"/>
  <c r="AH12" i="43"/>
  <c r="N16" i="43"/>
  <c r="AH9" i="43"/>
  <c r="AH21" i="43"/>
  <c r="AH55" i="43"/>
  <c r="AH17" i="43"/>
  <c r="AH54" i="43"/>
  <c r="AH36" i="43"/>
  <c r="AH26" i="43"/>
  <c r="AH7" i="43"/>
  <c r="N17" i="43"/>
  <c r="AH3" i="43"/>
  <c r="AH31" i="43"/>
  <c r="AH25" i="43"/>
  <c r="AH41" i="43"/>
  <c r="AH58" i="43"/>
  <c r="AH30" i="43"/>
  <c r="AH45" i="43"/>
  <c r="AH59" i="43"/>
  <c r="AH33" i="43"/>
  <c r="AH27" i="43"/>
  <c r="AH13" i="43"/>
  <c r="AH4" i="43"/>
  <c r="AH24" i="43"/>
  <c r="AH19" i="43"/>
  <c r="AH64" i="43"/>
  <c r="AH62" i="43"/>
  <c r="N15" i="43"/>
  <c r="AH39" i="43"/>
  <c r="AH57" i="43"/>
  <c r="AH46" i="43"/>
  <c r="AH11" i="43"/>
  <c r="AH61" i="43"/>
  <c r="AH18" i="43"/>
  <c r="AH22" i="43"/>
  <c r="AH29" i="43"/>
  <c r="AI86" i="39" l="1"/>
  <c r="AI46" i="39"/>
  <c r="AI42" i="39"/>
  <c r="AI85" i="39"/>
  <c r="AI10" i="39"/>
  <c r="AI72" i="39"/>
  <c r="AI82" i="39"/>
  <c r="AI69" i="39"/>
  <c r="AI74" i="39"/>
  <c r="AI25" i="39"/>
  <c r="AI27" i="39"/>
  <c r="AI18" i="39"/>
  <c r="AI47" i="39"/>
  <c r="AI13" i="39"/>
  <c r="AI57" i="39"/>
  <c r="AI52" i="39"/>
  <c r="AI41" i="39"/>
  <c r="AI117" i="39"/>
  <c r="O20" i="39"/>
  <c r="O19" i="39"/>
  <c r="AI15" i="39"/>
  <c r="AI28" i="39"/>
  <c r="AI79" i="39"/>
  <c r="AI31" i="39"/>
  <c r="AI105" i="39"/>
  <c r="AI87" i="39"/>
  <c r="AI51" i="39"/>
  <c r="AI90" i="39"/>
  <c r="AI71" i="39"/>
  <c r="AI122" i="39"/>
  <c r="AI20" i="39"/>
  <c r="AI115" i="39"/>
  <c r="O18" i="39"/>
  <c r="AI132" i="39"/>
  <c r="AI34" i="39"/>
  <c r="AI32" i="39"/>
  <c r="AI39" i="39"/>
  <c r="AI7" i="39"/>
  <c r="AI106" i="39"/>
  <c r="AI128" i="39"/>
  <c r="AI104" i="39"/>
  <c r="AI3" i="39"/>
  <c r="AI60" i="39"/>
  <c r="AI17" i="39"/>
  <c r="AI88" i="39"/>
  <c r="AI131" i="39"/>
  <c r="AI70" i="39"/>
  <c r="AI107" i="39"/>
  <c r="AI40" i="39"/>
  <c r="AI59" i="39"/>
  <c r="AI66" i="39"/>
  <c r="AI68" i="39"/>
  <c r="AI108" i="39"/>
  <c r="AI100" i="39"/>
  <c r="AI125" i="39"/>
  <c r="AI80" i="39"/>
  <c r="AI62" i="39"/>
  <c r="AI113" i="39"/>
  <c r="AI103" i="39"/>
  <c r="AI112" i="39"/>
  <c r="AI65" i="39"/>
  <c r="AI97" i="39"/>
  <c r="AI81" i="39"/>
  <c r="AI44" i="39"/>
  <c r="AI6" i="39"/>
  <c r="AI16" i="39"/>
  <c r="AI78" i="39"/>
  <c r="AI114" i="39"/>
  <c r="AI93" i="39"/>
  <c r="AI84" i="39"/>
  <c r="AI109" i="39"/>
  <c r="AI95" i="39"/>
  <c r="O23" i="39"/>
  <c r="AI11" i="39"/>
  <c r="AI124" i="39"/>
  <c r="AI116" i="39"/>
  <c r="AI73" i="39"/>
  <c r="AI123" i="39"/>
  <c r="AI127" i="39"/>
  <c r="AI35" i="39"/>
  <c r="AI49" i="39"/>
  <c r="AI5" i="39"/>
  <c r="AI8" i="39"/>
  <c r="AI48" i="39"/>
  <c r="AI61" i="39"/>
  <c r="AI56" i="39"/>
  <c r="AI76" i="39"/>
  <c r="AI130" i="39"/>
  <c r="O21" i="39"/>
  <c r="O17" i="39"/>
  <c r="AI102" i="39"/>
  <c r="AI38" i="39"/>
  <c r="AI58" i="39"/>
  <c r="AI92" i="39"/>
  <c r="AI89" i="39"/>
  <c r="AI63" i="39"/>
  <c r="AI94" i="39"/>
  <c r="AI24" i="39"/>
  <c r="AI119" i="39"/>
  <c r="AI36" i="39"/>
  <c r="AI43" i="39"/>
  <c r="AI121" i="39"/>
  <c r="AI110" i="39"/>
  <c r="AI12" i="39"/>
  <c r="AI19" i="39"/>
  <c r="AI83" i="39"/>
  <c r="AI91" i="39"/>
  <c r="AI111" i="39"/>
  <c r="AI14" i="39"/>
  <c r="AI55" i="39"/>
  <c r="AI101" i="39"/>
  <c r="AI96" i="39"/>
  <c r="AI26" i="39"/>
  <c r="AI54" i="39"/>
  <c r="AI30" i="39"/>
  <c r="AI22" i="39"/>
  <c r="AI64" i="39"/>
  <c r="AI77" i="39"/>
  <c r="AI4" i="39"/>
  <c r="O15" i="39"/>
  <c r="AI9" i="39"/>
  <c r="AI53" i="39"/>
  <c r="AI37" i="39"/>
  <c r="AI33" i="39"/>
  <c r="AI45" i="39"/>
  <c r="AI21" i="39"/>
  <c r="O16" i="39"/>
  <c r="AI29" i="39"/>
  <c r="AI99" i="39"/>
  <c r="AI98" i="39"/>
  <c r="O24" i="39"/>
  <c r="AI67" i="39"/>
  <c r="AI118" i="39"/>
  <c r="AI120" i="39"/>
  <c r="AI23" i="39"/>
  <c r="AI50" i="39"/>
  <c r="AI75" i="39"/>
  <c r="AI129" i="39"/>
  <c r="AI126" i="39"/>
  <c r="O22" i="39"/>
  <c r="W3" i="39"/>
  <c r="W4" i="39"/>
  <c r="W5" i="39"/>
  <c r="P23" i="39"/>
  <c r="C36" i="39" s="1"/>
  <c r="H23" i="33" s="1"/>
  <c r="L23" i="33" s="1"/>
  <c r="M23" i="33"/>
  <c r="P20" i="39" l="1"/>
  <c r="C33" i="39" s="1"/>
  <c r="H20" i="33" s="1"/>
  <c r="L20" i="33" s="1"/>
  <c r="P16" i="39"/>
  <c r="C29" i="39" s="1"/>
  <c r="H16" i="33" s="1"/>
  <c r="L16" i="33" s="1"/>
  <c r="P22" i="39"/>
  <c r="C35" i="39"/>
  <c r="H22" i="33" s="1"/>
  <c r="L22" i="33" s="1"/>
  <c r="M20" i="33"/>
  <c r="M16" i="33"/>
  <c r="M22" i="33"/>
  <c r="P15" i="39"/>
  <c r="C28" i="39" s="1"/>
  <c r="H15" i="33" s="1"/>
  <c r="L15" i="33" s="1"/>
  <c r="M15" i="33"/>
  <c r="P19" i="39"/>
  <c r="C32" i="39" s="1"/>
  <c r="H19" i="33" s="1"/>
  <c r="L19" i="33" s="1"/>
  <c r="M19" i="33"/>
  <c r="P17" i="39"/>
  <c r="C30" i="39"/>
  <c r="H17" i="33"/>
  <c r="L17" i="33"/>
  <c r="M17" i="33"/>
  <c r="P24" i="39"/>
  <c r="C37" i="39"/>
  <c r="H24" i="33"/>
  <c r="L24" i="33"/>
  <c r="M24" i="33"/>
  <c r="P18" i="39"/>
  <c r="C31" i="39"/>
  <c r="H18" i="33"/>
  <c r="L18" i="33"/>
  <c r="M18" i="33"/>
  <c r="P21" i="39"/>
  <c r="C34" i="39"/>
  <c r="H21" i="33"/>
  <c r="L21" i="33"/>
  <c r="M21" i="33"/>
  <c r="AJ6" i="39"/>
  <c r="AJ59" i="39"/>
  <c r="AJ7" i="39"/>
  <c r="AJ25" i="39"/>
  <c r="AJ22" i="39"/>
  <c r="AJ87" i="39"/>
  <c r="AJ61" i="39"/>
  <c r="AJ107" i="39"/>
  <c r="AJ112" i="39"/>
  <c r="AJ91" i="39"/>
  <c r="AJ14" i="39"/>
  <c r="AJ106" i="39"/>
  <c r="AJ72" i="39"/>
  <c r="AJ5" i="39"/>
  <c r="AJ121" i="39"/>
  <c r="AJ4" i="39"/>
  <c r="AJ39" i="39"/>
  <c r="AJ57" i="39"/>
  <c r="AJ130" i="39"/>
  <c r="AJ108" i="39"/>
  <c r="AJ104" i="39"/>
  <c r="AJ110" i="39"/>
  <c r="AJ97" i="39"/>
  <c r="AJ125" i="39"/>
  <c r="AJ29" i="39"/>
  <c r="AJ64" i="39"/>
  <c r="AJ53" i="39"/>
  <c r="AJ85" i="39"/>
  <c r="AJ86" i="39"/>
  <c r="AJ36" i="39"/>
  <c r="AJ19" i="39"/>
  <c r="AJ45" i="39"/>
  <c r="AJ90" i="39"/>
  <c r="AJ123" i="39"/>
  <c r="AJ47" i="39"/>
  <c r="AJ26" i="39"/>
  <c r="AJ12" i="39"/>
  <c r="AJ103" i="39"/>
  <c r="AJ74" i="39"/>
  <c r="AJ62" i="39"/>
  <c r="AJ24" i="39"/>
  <c r="AJ54" i="39"/>
  <c r="AJ93" i="39"/>
  <c r="AJ122" i="39"/>
  <c r="AJ79" i="39"/>
  <c r="AJ30" i="39"/>
  <c r="AJ15" i="39"/>
  <c r="AJ98" i="39"/>
  <c r="AJ118" i="39"/>
  <c r="AJ92" i="39"/>
  <c r="AJ95" i="39"/>
  <c r="AJ10" i="39"/>
  <c r="AJ83" i="39"/>
  <c r="AJ101" i="39"/>
  <c r="AJ38" i="39"/>
  <c r="AJ58" i="39"/>
  <c r="AJ8" i="39"/>
  <c r="AJ40" i="39"/>
  <c r="AJ129" i="39"/>
  <c r="AJ65" i="39"/>
  <c r="AJ116" i="39"/>
  <c r="AJ109" i="39"/>
  <c r="AJ31" i="39"/>
  <c r="AJ20" i="39"/>
  <c r="AJ56" i="39"/>
  <c r="AJ100" i="39"/>
  <c r="AJ23" i="39"/>
  <c r="AJ18" i="39"/>
  <c r="AJ63" i="39"/>
  <c r="AJ119" i="39"/>
  <c r="AJ77" i="39"/>
  <c r="AJ9" i="39"/>
  <c r="AJ43" i="39"/>
  <c r="AJ50" i="39"/>
  <c r="AJ78" i="39"/>
  <c r="AJ33" i="39"/>
  <c r="AJ120" i="39"/>
  <c r="AJ73" i="39"/>
  <c r="AJ128" i="39"/>
  <c r="AJ99" i="39"/>
  <c r="AJ69" i="39"/>
  <c r="AJ27" i="39"/>
  <c r="AJ16" i="39"/>
  <c r="AJ94" i="39"/>
  <c r="AJ41" i="39"/>
  <c r="AJ71" i="39"/>
  <c r="AJ17" i="39"/>
  <c r="AJ124" i="39"/>
  <c r="AJ49" i="39"/>
  <c r="AJ68" i="39"/>
  <c r="AJ115" i="39"/>
  <c r="AJ126" i="39"/>
  <c r="AJ81" i="39"/>
  <c r="AJ13" i="39"/>
  <c r="AJ76" i="39"/>
  <c r="AJ66" i="39"/>
  <c r="AJ117" i="39"/>
  <c r="AJ113" i="39"/>
  <c r="AJ35" i="39"/>
  <c r="AJ105" i="39"/>
  <c r="AJ127" i="39"/>
  <c r="AJ37" i="39"/>
  <c r="AJ89" i="39"/>
  <c r="AJ28" i="39"/>
  <c r="AJ96" i="39"/>
  <c r="AJ75" i="39"/>
  <c r="AJ51" i="39"/>
  <c r="AJ46" i="39"/>
  <c r="AJ52" i="39"/>
  <c r="AJ11" i="39"/>
  <c r="AJ84" i="39"/>
  <c r="AJ34" i="39"/>
  <c r="AJ80" i="39"/>
  <c r="AJ3" i="39"/>
  <c r="AJ44" i="39"/>
  <c r="AJ67" i="39"/>
  <c r="AJ32" i="39"/>
  <c r="AJ102" i="39"/>
  <c r="AJ55" i="39"/>
  <c r="AJ42" i="39"/>
  <c r="AJ48" i="39"/>
  <c r="AJ88" i="39"/>
  <c r="AJ111" i="39"/>
  <c r="AJ21" i="39"/>
  <c r="AJ114" i="39"/>
  <c r="AJ70" i="39"/>
  <c r="AJ132" i="39"/>
  <c r="AJ131" i="39"/>
  <c r="AJ60" i="39"/>
  <c r="AJ82" i="39"/>
  <c r="W3" i="43" a="1"/>
  <c r="W3" i="43"/>
  <c r="W5" i="43"/>
  <c r="W4" i="43"/>
  <c r="P16" i="43"/>
  <c r="C26" i="43"/>
  <c r="H9" i="33" s="1"/>
  <c r="L9" i="33" s="1"/>
  <c r="M9" i="33"/>
  <c r="P18" i="43"/>
  <c r="C28" i="43"/>
  <c r="H11" i="33"/>
  <c r="L11" i="33"/>
  <c r="M11" i="33"/>
  <c r="P15" i="43"/>
  <c r="C25" i="43" s="1"/>
  <c r="H8" i="33" s="1"/>
  <c r="L8" i="33" s="1"/>
  <c r="M8" i="33"/>
  <c r="P17" i="43"/>
  <c r="C27" i="43"/>
  <c r="H10" i="33"/>
  <c r="L10" i="33"/>
  <c r="M10" i="33"/>
  <c r="P19" i="43"/>
  <c r="C29" i="43"/>
  <c r="H12" i="33"/>
  <c r="L12" i="33"/>
  <c r="M12" i="33"/>
  <c r="P20" i="43"/>
  <c r="C30" i="43"/>
  <c r="H13" i="33"/>
  <c r="L13" i="33"/>
  <c r="M13" i="33"/>
  <c r="P21" i="43"/>
  <c r="C31" i="43"/>
  <c r="H14" i="33"/>
  <c r="L14" i="33"/>
  <c r="M14" i="33"/>
  <c r="N8" i="33"/>
  <c r="AJ38" i="43"/>
  <c r="AJ25" i="43"/>
  <c r="AJ32" i="43"/>
  <c r="AJ28" i="43"/>
  <c r="AJ4" i="43"/>
  <c r="AJ58" i="43"/>
  <c r="AJ54" i="43"/>
  <c r="AJ37" i="43"/>
  <c r="AJ62" i="43"/>
  <c r="AJ49" i="43"/>
  <c r="AJ61" i="43"/>
  <c r="AJ55" i="43"/>
  <c r="AJ3" i="43"/>
  <c r="AJ53" i="43"/>
  <c r="AJ14" i="43"/>
  <c r="AJ44" i="43"/>
  <c r="AJ5" i="43"/>
  <c r="AJ26" i="43"/>
  <c r="AJ34" i="43"/>
  <c r="AJ33" i="43"/>
  <c r="AJ11" i="43"/>
  <c r="AJ15" i="43"/>
  <c r="AJ7" i="43"/>
  <c r="AJ17" i="43"/>
  <c r="AJ6" i="43"/>
  <c r="AJ18" i="43"/>
  <c r="AJ43" i="43"/>
  <c r="AJ19" i="43"/>
  <c r="AJ42" i="43"/>
  <c r="AJ12" i="43"/>
  <c r="AJ27" i="43"/>
  <c r="AJ24" i="43"/>
  <c r="AJ16" i="43"/>
  <c r="AJ20" i="43"/>
  <c r="AJ65" i="43"/>
  <c r="AJ48" i="43"/>
  <c r="AJ13" i="43"/>
  <c r="AJ47" i="43"/>
  <c r="AJ51" i="43"/>
  <c r="AJ9" i="43"/>
  <c r="AJ21" i="43"/>
  <c r="AJ63" i="43"/>
  <c r="AJ45" i="43"/>
  <c r="AJ29" i="43"/>
  <c r="AJ57" i="43"/>
  <c r="AJ64" i="43"/>
  <c r="AJ8" i="43"/>
  <c r="AJ10" i="43"/>
  <c r="AJ36" i="43"/>
  <c r="AJ56" i="43"/>
  <c r="AJ23" i="43"/>
  <c r="AJ50" i="43"/>
  <c r="AJ39" i="43"/>
  <c r="AJ31" i="43"/>
  <c r="AJ52" i="43"/>
  <c r="AJ40" i="43"/>
  <c r="AJ60" i="43"/>
  <c r="AJ59" i="43"/>
  <c r="AJ22" i="43"/>
  <c r="AJ41" i="43"/>
  <c r="AJ46" i="43"/>
  <c r="AJ30" i="43"/>
  <c r="AJ35" i="43"/>
  <c r="N15" i="33"/>
</calcChain>
</file>

<file path=xl/sharedStrings.xml><?xml version="1.0" encoding="utf-8"?>
<sst xmlns="http://schemas.openxmlformats.org/spreadsheetml/2006/main" count="320" uniqueCount="113">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</sst>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171" fontId="11" fillId="0" borderId="47" xfId="0" applyNumberFormat="1" applyFont="1" applyBorder="1"/>
    <xf numFmtId="172" fontId="11" fillId="0" borderId="47" xfId="0" applyNumberFormat="1" applyFont="1" applyBorder="1"/>
    <xf numFmtId="0" fontId="11" fillId="9" borderId="47" xfId="0" applyFont="1" applyFill="1" applyBorder="1" applyAlignment="1">
      <alignment horizontal="center"/>
    </xf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2" fontId="21" fillId="0" borderId="47" xfId="0" applyNumberFormat="1" applyFont="1" applyBorder="1"/>
    <xf numFmtId="173" fontId="11" fillId="0" borderId="47" xfId="0" applyNumberFormat="1" applyFont="1" applyBorder="1"/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47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8" fontId="21" fillId="8" borderId="6" xfId="0" applyNumberFormat="1" applyFont="1" applyFill="1" applyBorder="1" applyAlignment="1"/>
    <xf numFmtId="178" fontId="11" fillId="8" borderId="8" xfId="0" applyNumberFormat="1" applyFont="1" applyFill="1" applyBorder="1" applyAlignment="1"/>
    <xf numFmtId="178" fontId="11" fillId="8" borderId="26" xfId="0" applyNumberFormat="1" applyFont="1" applyFill="1" applyBorder="1" applyAlignment="1"/>
    <xf numFmtId="172" fontId="21" fillId="0" borderId="15" xfId="0" applyNumberFormat="1" applyFont="1" applyBorder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7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7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7" fontId="21" fillId="0" borderId="48" xfId="0" applyNumberFormat="1" applyFont="1" applyBorder="1"/>
    <xf numFmtId="177" fontId="11" fillId="0" borderId="25" xfId="0" applyNumberFormat="1" applyFont="1" applyBorder="1"/>
    <xf numFmtId="177" fontId="11" fillId="0" borderId="27" xfId="0" applyNumberFormat="1" applyFont="1" applyBorder="1"/>
    <xf numFmtId="2" fontId="21" fillId="0" borderId="4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7" fontId="11" fillId="8" borderId="8" xfId="0" applyNumberFormat="1" applyFont="1" applyFill="1" applyBorder="1" applyAlignment="1"/>
    <xf numFmtId="2" fontId="21" fillId="0" borderId="15" xfId="0" applyNumberFormat="1" applyFont="1" applyBorder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0" fontId="21" fillId="0" borderId="48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79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4.465316597393761E-4</c:v>
                </c:pt>
                <c:pt idx="1">
                  <c:v>4.465316597393761E-4</c:v>
                </c:pt>
                <c:pt idx="2">
                  <c:v>4.465316597393761E-4</c:v>
                </c:pt>
                <c:pt idx="3">
                  <c:v>4.465316597393761E-4</c:v>
                </c:pt>
                <c:pt idx="4">
                  <c:v>4.465316597393761E-4</c:v>
                </c:pt>
                <c:pt idx="5">
                  <c:v>4.465316597393761E-4</c:v>
                </c:pt>
                <c:pt idx="6">
                  <c:v>4.465316597393761E-4</c:v>
                </c:pt>
                <c:pt idx="7">
                  <c:v>4.465316597393761E-4</c:v>
                </c:pt>
                <c:pt idx="8">
                  <c:v>4.465316597393761E-4</c:v>
                </c:pt>
                <c:pt idx="9">
                  <c:v>4.465316597393761E-4</c:v>
                </c:pt>
                <c:pt idx="10">
                  <c:v>4.465316597393761E-4</c:v>
                </c:pt>
                <c:pt idx="11">
                  <c:v>4.465316597393761E-4</c:v>
                </c:pt>
                <c:pt idx="12">
                  <c:v>4.465316597393761E-4</c:v>
                </c:pt>
                <c:pt idx="13">
                  <c:v>4.465316597393761E-4</c:v>
                </c:pt>
                <c:pt idx="14">
                  <c:v>4.465316597393761E-4</c:v>
                </c:pt>
                <c:pt idx="15">
                  <c:v>4.465316597393761E-4</c:v>
                </c:pt>
                <c:pt idx="16">
                  <c:v>4.465316597393761E-4</c:v>
                </c:pt>
                <c:pt idx="17">
                  <c:v>4.465316597393761E-4</c:v>
                </c:pt>
                <c:pt idx="18">
                  <c:v>4.465316597393761E-4</c:v>
                </c:pt>
                <c:pt idx="19">
                  <c:v>4.465316597393761E-4</c:v>
                </c:pt>
                <c:pt idx="20">
                  <c:v>4.465316597393761E-4</c:v>
                </c:pt>
                <c:pt idx="21">
                  <c:v>4.465316597393761E-4</c:v>
                </c:pt>
                <c:pt idx="22">
                  <c:v>4.465316597393761E-4</c:v>
                </c:pt>
                <c:pt idx="23">
                  <c:v>4.465316597393761E-4</c:v>
                </c:pt>
                <c:pt idx="24">
                  <c:v>4.465316597393761E-4</c:v>
                </c:pt>
                <c:pt idx="25">
                  <c:v>4.465316597393761E-4</c:v>
                </c:pt>
                <c:pt idx="26">
                  <c:v>4.465316597393761E-4</c:v>
                </c:pt>
                <c:pt idx="27">
                  <c:v>4.465316597393761E-4</c:v>
                </c:pt>
                <c:pt idx="28">
                  <c:v>4.465316597393761E-4</c:v>
                </c:pt>
                <c:pt idx="29">
                  <c:v>4.465316597393761E-4</c:v>
                </c:pt>
                <c:pt idx="30">
                  <c:v>4.465316597393761E-4</c:v>
                </c:pt>
                <c:pt idx="31">
                  <c:v>4.465316597393761E-4</c:v>
                </c:pt>
                <c:pt idx="32">
                  <c:v>4.465316597393761E-4</c:v>
                </c:pt>
                <c:pt idx="33">
                  <c:v>4.465316597393761E-4</c:v>
                </c:pt>
                <c:pt idx="34">
                  <c:v>4.465316597393761E-4</c:v>
                </c:pt>
                <c:pt idx="35">
                  <c:v>4.465316597393761E-4</c:v>
                </c:pt>
                <c:pt idx="36">
                  <c:v>4.465316597393761E-4</c:v>
                </c:pt>
                <c:pt idx="37">
                  <c:v>4.465316597393761E-4</c:v>
                </c:pt>
                <c:pt idx="38">
                  <c:v>4.465316597393761E-4</c:v>
                </c:pt>
                <c:pt idx="39">
                  <c:v>4.465316597393761E-4</c:v>
                </c:pt>
                <c:pt idx="40">
                  <c:v>4.465316597393761E-4</c:v>
                </c:pt>
                <c:pt idx="41">
                  <c:v>4.465316597393761E-4</c:v>
                </c:pt>
                <c:pt idx="42">
                  <c:v>4.465316597393761E-4</c:v>
                </c:pt>
                <c:pt idx="43">
                  <c:v>4.465316597393761E-4</c:v>
                </c:pt>
                <c:pt idx="44">
                  <c:v>4.465316597393761E-4</c:v>
                </c:pt>
                <c:pt idx="45">
                  <c:v>4.465316597393761E-4</c:v>
                </c:pt>
                <c:pt idx="46">
                  <c:v>4.465316597393761E-4</c:v>
                </c:pt>
                <c:pt idx="47">
                  <c:v>4.465316597393761E-4</c:v>
                </c:pt>
                <c:pt idx="48">
                  <c:v>4.465316597393761E-4</c:v>
                </c:pt>
                <c:pt idx="49">
                  <c:v>4.465316597393761E-4</c:v>
                </c:pt>
                <c:pt idx="50">
                  <c:v>4.465316597393761E-4</c:v>
                </c:pt>
                <c:pt idx="51">
                  <c:v>4.465316597393761E-4</c:v>
                </c:pt>
                <c:pt idx="52">
                  <c:v>4.465316597393761E-4</c:v>
                </c:pt>
                <c:pt idx="53">
                  <c:v>4.465316597393761E-4</c:v>
                </c:pt>
                <c:pt idx="54">
                  <c:v>4.465316597393761E-4</c:v>
                </c:pt>
                <c:pt idx="55">
                  <c:v>4.465316597393761E-4</c:v>
                </c:pt>
                <c:pt idx="56">
                  <c:v>4.465316597393761E-4</c:v>
                </c:pt>
                <c:pt idx="57">
                  <c:v>4.465316597393761E-4</c:v>
                </c:pt>
                <c:pt idx="58">
                  <c:v>4.465316597393761E-4</c:v>
                </c:pt>
                <c:pt idx="59">
                  <c:v>4.465316597393761E-4</c:v>
                </c:pt>
                <c:pt idx="60">
                  <c:v>4.465316597393761E-4</c:v>
                </c:pt>
                <c:pt idx="61">
                  <c:v>4.465316597393761E-4</c:v>
                </c:pt>
                <c:pt idx="62">
                  <c:v>4.465316597393761E-4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3.5190846371716098E-4</c:v>
                </c:pt>
                <c:pt idx="1">
                  <c:v>3.5394337115849891E-4</c:v>
                </c:pt>
                <c:pt idx="2">
                  <c:v>3.559782785998369E-4</c:v>
                </c:pt>
                <c:pt idx="3">
                  <c:v>3.5801318604117483E-4</c:v>
                </c:pt>
                <c:pt idx="4">
                  <c:v>3.6411790836518874E-4</c:v>
                </c:pt>
                <c:pt idx="5">
                  <c:v>3.6615281580652668E-4</c:v>
                </c:pt>
                <c:pt idx="6">
                  <c:v>3.6818772324786466E-4</c:v>
                </c:pt>
                <c:pt idx="7">
                  <c:v>3.702226306892026E-4</c:v>
                </c:pt>
                <c:pt idx="8">
                  <c:v>3.7225753813054059E-4</c:v>
                </c:pt>
                <c:pt idx="9">
                  <c:v>3.7836226045455444E-4</c:v>
                </c:pt>
                <c:pt idx="10">
                  <c:v>3.8039716789589243E-4</c:v>
                </c:pt>
                <c:pt idx="11">
                  <c:v>3.8243207533723036E-4</c:v>
                </c:pt>
                <c:pt idx="12">
                  <c:v>3.8446698277856835E-4</c:v>
                </c:pt>
                <c:pt idx="13">
                  <c:v>3.8650189021990629E-4</c:v>
                </c:pt>
                <c:pt idx="14">
                  <c:v>3.926066125439202E-4</c:v>
                </c:pt>
                <c:pt idx="15">
                  <c:v>3.9464151998525813E-4</c:v>
                </c:pt>
                <c:pt idx="16">
                  <c:v>3.9667642742659612E-4</c:v>
                </c:pt>
                <c:pt idx="17">
                  <c:v>3.9871133486793405E-4</c:v>
                </c:pt>
                <c:pt idx="18">
                  <c:v>4.0074624230927204E-4</c:v>
                </c:pt>
                <c:pt idx="19">
                  <c:v>4.068509646332859E-4</c:v>
                </c:pt>
                <c:pt idx="20">
                  <c:v>4.0888587207462389E-4</c:v>
                </c:pt>
                <c:pt idx="21">
                  <c:v>4.1092077951596182E-4</c:v>
                </c:pt>
                <c:pt idx="22">
                  <c:v>4.1295568695729975E-4</c:v>
                </c:pt>
                <c:pt idx="23">
                  <c:v>4.1499059439863774E-4</c:v>
                </c:pt>
                <c:pt idx="24">
                  <c:v>4.210953167226516E-4</c:v>
                </c:pt>
                <c:pt idx="25">
                  <c:v>4.2313022416398959E-4</c:v>
                </c:pt>
                <c:pt idx="26">
                  <c:v>4.2516513160532757E-4</c:v>
                </c:pt>
                <c:pt idx="27">
                  <c:v>4.2720003904666551E-4</c:v>
                </c:pt>
                <c:pt idx="28">
                  <c:v>4.2923494648800344E-4</c:v>
                </c:pt>
                <c:pt idx="29">
                  <c:v>4.3533966881201735E-4</c:v>
                </c:pt>
                <c:pt idx="30">
                  <c:v>4.3737457625335529E-4</c:v>
                </c:pt>
                <c:pt idx="31">
                  <c:v>4.3940948369469327E-4</c:v>
                </c:pt>
                <c:pt idx="32">
                  <c:v>4.4144439113603126E-4</c:v>
                </c:pt>
                <c:pt idx="33">
                  <c:v>4.434792985773692E-4</c:v>
                </c:pt>
                <c:pt idx="34">
                  <c:v>4.4958402090138311E-4</c:v>
                </c:pt>
                <c:pt idx="35">
                  <c:v>4.5161892834272104E-4</c:v>
                </c:pt>
                <c:pt idx="36">
                  <c:v>4.5365383578405897E-4</c:v>
                </c:pt>
                <c:pt idx="37">
                  <c:v>4.5568874322539696E-4</c:v>
                </c:pt>
                <c:pt idx="38">
                  <c:v>4.577236506667349E-4</c:v>
                </c:pt>
                <c:pt idx="39">
                  <c:v>4.6382837299074881E-4</c:v>
                </c:pt>
                <c:pt idx="40">
                  <c:v>4.6586328043208679E-4</c:v>
                </c:pt>
                <c:pt idx="41">
                  <c:v>4.6789818787342473E-4</c:v>
                </c:pt>
                <c:pt idx="42">
                  <c:v>4.6993309531476266E-4</c:v>
                </c:pt>
                <c:pt idx="43">
                  <c:v>4.8010763252145244E-4</c:v>
                </c:pt>
                <c:pt idx="44">
                  <c:v>4.8214253996279048E-4</c:v>
                </c:pt>
                <c:pt idx="45">
                  <c:v>4.8417744740412842E-4</c:v>
                </c:pt>
                <c:pt idx="46">
                  <c:v>4.8621235484546635E-4</c:v>
                </c:pt>
                <c:pt idx="47">
                  <c:v>4.9231707716948026E-4</c:v>
                </c:pt>
                <c:pt idx="48">
                  <c:v>4.943519846108182E-4</c:v>
                </c:pt>
                <c:pt idx="49">
                  <c:v>4.9638689205215613E-4</c:v>
                </c:pt>
                <c:pt idx="50">
                  <c:v>4.9842179949349417E-4</c:v>
                </c:pt>
                <c:pt idx="51">
                  <c:v>5.0045670693483211E-4</c:v>
                </c:pt>
                <c:pt idx="52">
                  <c:v>5.0656142925884591E-4</c:v>
                </c:pt>
                <c:pt idx="53">
                  <c:v>5.0859633670018395E-4</c:v>
                </c:pt>
                <c:pt idx="54">
                  <c:v>5.1063124414152188E-4</c:v>
                </c:pt>
                <c:pt idx="55">
                  <c:v>5.1266615158285982E-4</c:v>
                </c:pt>
                <c:pt idx="56">
                  <c:v>5.1470105902419786E-4</c:v>
                </c:pt>
                <c:pt idx="57">
                  <c:v>5.2080578134821166E-4</c:v>
                </c:pt>
                <c:pt idx="58">
                  <c:v>5.228406887895496E-4</c:v>
                </c:pt>
                <c:pt idx="59">
                  <c:v>5.2487559623088764E-4</c:v>
                </c:pt>
                <c:pt idx="60">
                  <c:v>5.2691050367222557E-4</c:v>
                </c:pt>
                <c:pt idx="61">
                  <c:v>5.2894541111356351E-4</c:v>
                </c:pt>
                <c:pt idx="62">
                  <c:v>5.3708504087891535E-4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3.6715032735235497E-4</c:v>
                </c:pt>
                <c:pt idx="1">
                  <c:v>3.6851235592150894E-4</c:v>
                </c:pt>
                <c:pt idx="2">
                  <c:v>3.6988569914176203E-4</c:v>
                </c:pt>
                <c:pt idx="3">
                  <c:v>3.7127035701311426E-4</c:v>
                </c:pt>
                <c:pt idx="4">
                  <c:v>3.7549221853376579E-4</c:v>
                </c:pt>
                <c:pt idx="5">
                  <c:v>3.769221350095146E-4</c:v>
                </c:pt>
                <c:pt idx="6">
                  <c:v>3.7836336613636254E-4</c:v>
                </c:pt>
                <c:pt idx="7">
                  <c:v>3.7981591191430967E-4</c:v>
                </c:pt>
                <c:pt idx="8">
                  <c:v>3.8127977234335593E-4</c:v>
                </c:pt>
                <c:pt idx="9">
                  <c:v>3.8573924153708955E-4</c:v>
                </c:pt>
                <c:pt idx="10">
                  <c:v>3.8724836057053234E-4</c:v>
                </c:pt>
                <c:pt idx="11">
                  <c:v>3.8876879425507431E-4</c:v>
                </c:pt>
                <c:pt idx="12">
                  <c:v>3.9030054259071541E-4</c:v>
                </c:pt>
                <c:pt idx="13">
                  <c:v>3.918436055774557E-4</c:v>
                </c:pt>
                <c:pt idx="14">
                  <c:v>3.9654068244427136E-4</c:v>
                </c:pt>
                <c:pt idx="15">
                  <c:v>3.9812900403540823E-4</c:v>
                </c:pt>
                <c:pt idx="16">
                  <c:v>3.9972864027764424E-4</c:v>
                </c:pt>
                <c:pt idx="17">
                  <c:v>4.0133959117097932E-4</c:v>
                </c:pt>
                <c:pt idx="18">
                  <c:v>4.0296185671541364E-4</c:v>
                </c:pt>
                <c:pt idx="19">
                  <c:v>4.0789654125531134E-4</c:v>
                </c:pt>
                <c:pt idx="20">
                  <c:v>4.0956406540414224E-4</c:v>
                </c:pt>
                <c:pt idx="21">
                  <c:v>4.1124290420407227E-4</c:v>
                </c:pt>
                <c:pt idx="22">
                  <c:v>4.1293305765510144E-4</c:v>
                </c:pt>
                <c:pt idx="23">
                  <c:v>4.1463452575722973E-4</c:v>
                </c:pt>
                <c:pt idx="24">
                  <c:v>4.1980681797020947E-4</c:v>
                </c:pt>
                <c:pt idx="25">
                  <c:v>4.2155354467673435E-4</c:v>
                </c:pt>
                <c:pt idx="26">
                  <c:v>4.2331158603435841E-4</c:v>
                </c:pt>
                <c:pt idx="27">
                  <c:v>4.2508094204308155E-4</c:v>
                </c:pt>
                <c:pt idx="28">
                  <c:v>4.2686161270290388E-4</c:v>
                </c:pt>
                <c:pt idx="29">
                  <c:v>4.3227151258896571E-4</c:v>
                </c:pt>
                <c:pt idx="30">
                  <c:v>4.3409744185318462E-4</c:v>
                </c:pt>
                <c:pt idx="31">
                  <c:v>4.3593468576850266E-4</c:v>
                </c:pt>
                <c:pt idx="32">
                  <c:v>4.3778324433491983E-4</c:v>
                </c:pt>
                <c:pt idx="33">
                  <c:v>4.3964311755243619E-4</c:v>
                </c:pt>
                <c:pt idx="34">
                  <c:v>4.4529062511158011E-4</c:v>
                </c:pt>
                <c:pt idx="35">
                  <c:v>4.4719575693349299E-4</c:v>
                </c:pt>
                <c:pt idx="36">
                  <c:v>4.4911220340650501E-4</c:v>
                </c:pt>
                <c:pt idx="37">
                  <c:v>4.5103996453061627E-4</c:v>
                </c:pt>
                <c:pt idx="38">
                  <c:v>4.529790403058266E-4</c:v>
                </c:pt>
                <c:pt idx="39">
                  <c:v>4.5886415553805256E-4</c:v>
                </c:pt>
                <c:pt idx="40">
                  <c:v>4.6084848991765953E-4</c:v>
                </c:pt>
                <c:pt idx="41">
                  <c:v>4.6284413894836552E-4</c:v>
                </c:pt>
                <c:pt idx="42">
                  <c:v>4.6485110263017081E-4</c:v>
                </c:pt>
                <c:pt idx="43">
                  <c:v>4.7505564080568412E-4</c:v>
                </c:pt>
                <c:pt idx="44">
                  <c:v>4.7713049239408425E-4</c:v>
                </c:pt>
                <c:pt idx="45">
                  <c:v>4.7921665863358352E-4</c:v>
                </c:pt>
                <c:pt idx="46">
                  <c:v>4.8131413952418186E-4</c:v>
                </c:pt>
                <c:pt idx="47">
                  <c:v>4.8767447010257195E-4</c:v>
                </c:pt>
                <c:pt idx="48">
                  <c:v>4.8981720959756687E-4</c:v>
                </c:pt>
                <c:pt idx="49">
                  <c:v>4.9197126374366104E-4</c:v>
                </c:pt>
                <c:pt idx="50">
                  <c:v>4.9413663254085428E-4</c:v>
                </c:pt>
                <c:pt idx="51">
                  <c:v>4.963133159891467E-4</c:v>
                </c:pt>
                <c:pt idx="52">
                  <c:v>5.0291125424061878E-4</c:v>
                </c:pt>
                <c:pt idx="53">
                  <c:v>5.0513319629330773E-4</c:v>
                </c:pt>
                <c:pt idx="54">
                  <c:v>5.0736645299709598E-4</c:v>
                </c:pt>
                <c:pt idx="55">
                  <c:v>5.096110243519832E-4</c:v>
                </c:pt>
                <c:pt idx="56">
                  <c:v>5.118669103579696E-4</c:v>
                </c:pt>
                <c:pt idx="57">
                  <c:v>5.1870245628252382E-4</c:v>
                </c:pt>
                <c:pt idx="58">
                  <c:v>5.2100360089290686E-4</c:v>
                </c:pt>
                <c:pt idx="59">
                  <c:v>5.2331606015438897E-4</c:v>
                </c:pt>
                <c:pt idx="60">
                  <c:v>5.2563983406697028E-4</c:v>
                </c:pt>
                <c:pt idx="61">
                  <c:v>5.2797492263065066E-4</c:v>
                </c:pt>
                <c:pt idx="62">
                  <c:v>5.3742842339636393E-4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32032"/>
        <c:axId val="483239040"/>
      </c:lineChart>
      <c:dateAx>
        <c:axId val="4823320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3239040"/>
        <c:crosses val="autoZero"/>
        <c:auto val="1"/>
        <c:lblOffset val="100"/>
        <c:baseTimeUnit val="days"/>
      </c:dateAx>
      <c:valAx>
        <c:axId val="4832390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233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9.2780278341796682E-4</c:v>
                </c:pt>
                <c:pt idx="1">
                  <c:v>9.2780278341796682E-4</c:v>
                </c:pt>
                <c:pt idx="2">
                  <c:v>9.2780278341796682E-4</c:v>
                </c:pt>
                <c:pt idx="3">
                  <c:v>9.2780278341796682E-4</c:v>
                </c:pt>
                <c:pt idx="4">
                  <c:v>9.2780278341796682E-4</c:v>
                </c:pt>
                <c:pt idx="5">
                  <c:v>9.2780278341796682E-4</c:v>
                </c:pt>
                <c:pt idx="6">
                  <c:v>9.2780278341796682E-4</c:v>
                </c:pt>
                <c:pt idx="7">
                  <c:v>9.2780278341796682E-4</c:v>
                </c:pt>
                <c:pt idx="8">
                  <c:v>9.2780278341796682E-4</c:v>
                </c:pt>
                <c:pt idx="9">
                  <c:v>9.2780278341796682E-4</c:v>
                </c:pt>
                <c:pt idx="10">
                  <c:v>9.2780278341796682E-4</c:v>
                </c:pt>
                <c:pt idx="11">
                  <c:v>9.2780278341796682E-4</c:v>
                </c:pt>
                <c:pt idx="12">
                  <c:v>9.2780278341796682E-4</c:v>
                </c:pt>
                <c:pt idx="13">
                  <c:v>9.2780278341796682E-4</c:v>
                </c:pt>
                <c:pt idx="14">
                  <c:v>9.2780278341796682E-4</c:v>
                </c:pt>
                <c:pt idx="15">
                  <c:v>9.2780278341796682E-4</c:v>
                </c:pt>
                <c:pt idx="16">
                  <c:v>9.2780278341796682E-4</c:v>
                </c:pt>
                <c:pt idx="17">
                  <c:v>9.2780278341796682E-4</c:v>
                </c:pt>
                <c:pt idx="18">
                  <c:v>9.2780278341796682E-4</c:v>
                </c:pt>
                <c:pt idx="19">
                  <c:v>9.2780278341796682E-4</c:v>
                </c:pt>
                <c:pt idx="20">
                  <c:v>9.2780278341796682E-4</c:v>
                </c:pt>
                <c:pt idx="21">
                  <c:v>9.2780278341796682E-4</c:v>
                </c:pt>
                <c:pt idx="22">
                  <c:v>9.2780278341796682E-4</c:v>
                </c:pt>
                <c:pt idx="23">
                  <c:v>9.2780278341796682E-4</c:v>
                </c:pt>
                <c:pt idx="24">
                  <c:v>9.2780278341796682E-4</c:v>
                </c:pt>
                <c:pt idx="25">
                  <c:v>9.2780278341796682E-4</c:v>
                </c:pt>
                <c:pt idx="26">
                  <c:v>9.2780278341796682E-4</c:v>
                </c:pt>
                <c:pt idx="27">
                  <c:v>9.2780278341796682E-4</c:v>
                </c:pt>
                <c:pt idx="28">
                  <c:v>9.2780278341796682E-4</c:v>
                </c:pt>
                <c:pt idx="29">
                  <c:v>9.2780278341796682E-4</c:v>
                </c:pt>
                <c:pt idx="30">
                  <c:v>9.2780278341796682E-4</c:v>
                </c:pt>
                <c:pt idx="31">
                  <c:v>9.2780278341796682E-4</c:v>
                </c:pt>
                <c:pt idx="32">
                  <c:v>9.2780278341796682E-4</c:v>
                </c:pt>
                <c:pt idx="33">
                  <c:v>9.2780278341796682E-4</c:v>
                </c:pt>
                <c:pt idx="34">
                  <c:v>9.2780278341796682E-4</c:v>
                </c:pt>
                <c:pt idx="35">
                  <c:v>9.2780278341796682E-4</c:v>
                </c:pt>
                <c:pt idx="36">
                  <c:v>9.2780278341796682E-4</c:v>
                </c:pt>
                <c:pt idx="37">
                  <c:v>9.2780278341796682E-4</c:v>
                </c:pt>
                <c:pt idx="38">
                  <c:v>9.2780278341796682E-4</c:v>
                </c:pt>
                <c:pt idx="39">
                  <c:v>9.2780278341796682E-4</c:v>
                </c:pt>
                <c:pt idx="40">
                  <c:v>9.2780278341796682E-4</c:v>
                </c:pt>
                <c:pt idx="41">
                  <c:v>9.2780278341796682E-4</c:v>
                </c:pt>
                <c:pt idx="42">
                  <c:v>9.2780278341796682E-4</c:v>
                </c:pt>
                <c:pt idx="43">
                  <c:v>9.2780278341796682E-4</c:v>
                </c:pt>
                <c:pt idx="44">
                  <c:v>9.2780278341796682E-4</c:v>
                </c:pt>
                <c:pt idx="45">
                  <c:v>9.2780278341796682E-4</c:v>
                </c:pt>
                <c:pt idx="46">
                  <c:v>9.2780278341796682E-4</c:v>
                </c:pt>
                <c:pt idx="47">
                  <c:v>9.2780278341796682E-4</c:v>
                </c:pt>
                <c:pt idx="48">
                  <c:v>9.2780278341796682E-4</c:v>
                </c:pt>
                <c:pt idx="49">
                  <c:v>9.2780278341796682E-4</c:v>
                </c:pt>
                <c:pt idx="50">
                  <c:v>9.2780278341796682E-4</c:v>
                </c:pt>
                <c:pt idx="51">
                  <c:v>9.2780278341796682E-4</c:v>
                </c:pt>
                <c:pt idx="52">
                  <c:v>9.2780278341796682E-4</c:v>
                </c:pt>
                <c:pt idx="53">
                  <c:v>9.2780278341796682E-4</c:v>
                </c:pt>
                <c:pt idx="54">
                  <c:v>9.2780278341796682E-4</c:v>
                </c:pt>
                <c:pt idx="55">
                  <c:v>9.2780278341796682E-4</c:v>
                </c:pt>
                <c:pt idx="56">
                  <c:v>9.2780278341796682E-4</c:v>
                </c:pt>
                <c:pt idx="57">
                  <c:v>9.2780278341796682E-4</c:v>
                </c:pt>
                <c:pt idx="58">
                  <c:v>9.2780278341796682E-4</c:v>
                </c:pt>
                <c:pt idx="59">
                  <c:v>9.2780278341796682E-4</c:v>
                </c:pt>
                <c:pt idx="60">
                  <c:v>9.2780278341796682E-4</c:v>
                </c:pt>
                <c:pt idx="61">
                  <c:v>9.2780278341796682E-4</c:v>
                </c:pt>
                <c:pt idx="62">
                  <c:v>9.2780278341796682E-4</c:v>
                </c:pt>
                <c:pt idx="63">
                  <c:v>9.2780278341796682E-4</c:v>
                </c:pt>
                <c:pt idx="64">
                  <c:v>9.2780278341796682E-4</c:v>
                </c:pt>
                <c:pt idx="65">
                  <c:v>9.2780278341796682E-4</c:v>
                </c:pt>
                <c:pt idx="66">
                  <c:v>9.2780278341796682E-4</c:v>
                </c:pt>
                <c:pt idx="67">
                  <c:v>9.2780278341796682E-4</c:v>
                </c:pt>
                <c:pt idx="68">
                  <c:v>9.2780278341796682E-4</c:v>
                </c:pt>
                <c:pt idx="69">
                  <c:v>9.2780278341796682E-4</c:v>
                </c:pt>
                <c:pt idx="70">
                  <c:v>9.2780278341796682E-4</c:v>
                </c:pt>
                <c:pt idx="71">
                  <c:v>9.2780278341796682E-4</c:v>
                </c:pt>
                <c:pt idx="72">
                  <c:v>9.2780278341796682E-4</c:v>
                </c:pt>
                <c:pt idx="73">
                  <c:v>9.2780278341796682E-4</c:v>
                </c:pt>
                <c:pt idx="74">
                  <c:v>9.2780278341796682E-4</c:v>
                </c:pt>
                <c:pt idx="75">
                  <c:v>9.2780278341796682E-4</c:v>
                </c:pt>
                <c:pt idx="76">
                  <c:v>9.2780278341796682E-4</c:v>
                </c:pt>
                <c:pt idx="77">
                  <c:v>9.2780278341796682E-4</c:v>
                </c:pt>
                <c:pt idx="78">
                  <c:v>9.2780278341796682E-4</c:v>
                </c:pt>
                <c:pt idx="79">
                  <c:v>9.2780278341796682E-4</c:v>
                </c:pt>
                <c:pt idx="80">
                  <c:v>9.2780278341796682E-4</c:v>
                </c:pt>
                <c:pt idx="81">
                  <c:v>9.2780278341796682E-4</c:v>
                </c:pt>
                <c:pt idx="82">
                  <c:v>9.2780278341796682E-4</c:v>
                </c:pt>
                <c:pt idx="83">
                  <c:v>9.2780278341796682E-4</c:v>
                </c:pt>
                <c:pt idx="84">
                  <c:v>9.2780278341796682E-4</c:v>
                </c:pt>
                <c:pt idx="85">
                  <c:v>9.2780278341796682E-4</c:v>
                </c:pt>
                <c:pt idx="86">
                  <c:v>9.2780278341796682E-4</c:v>
                </c:pt>
                <c:pt idx="87">
                  <c:v>9.2780278341796682E-4</c:v>
                </c:pt>
                <c:pt idx="88">
                  <c:v>9.2780278341796682E-4</c:v>
                </c:pt>
                <c:pt idx="89">
                  <c:v>9.2780278341796682E-4</c:v>
                </c:pt>
                <c:pt idx="90">
                  <c:v>9.2780278341796682E-4</c:v>
                </c:pt>
                <c:pt idx="91">
                  <c:v>9.2780278341796682E-4</c:v>
                </c:pt>
                <c:pt idx="92">
                  <c:v>9.2780278341796682E-4</c:v>
                </c:pt>
                <c:pt idx="93">
                  <c:v>9.2780278341796682E-4</c:v>
                </c:pt>
                <c:pt idx="94">
                  <c:v>9.2780278341796682E-4</c:v>
                </c:pt>
                <c:pt idx="95">
                  <c:v>9.2780278341796682E-4</c:v>
                </c:pt>
                <c:pt idx="96">
                  <c:v>9.2780278341796682E-4</c:v>
                </c:pt>
                <c:pt idx="97">
                  <c:v>9.2780278341796682E-4</c:v>
                </c:pt>
                <c:pt idx="98">
                  <c:v>9.2780278341796682E-4</c:v>
                </c:pt>
                <c:pt idx="99">
                  <c:v>9.2780278341796682E-4</c:v>
                </c:pt>
                <c:pt idx="100">
                  <c:v>9.2780278341796682E-4</c:v>
                </c:pt>
                <c:pt idx="101">
                  <c:v>9.2780278341796682E-4</c:v>
                </c:pt>
                <c:pt idx="102">
                  <c:v>9.2780278341796682E-4</c:v>
                </c:pt>
                <c:pt idx="103">
                  <c:v>9.2780278341796682E-4</c:v>
                </c:pt>
                <c:pt idx="104">
                  <c:v>9.2780278341796682E-4</c:v>
                </c:pt>
                <c:pt idx="105">
                  <c:v>9.2780278341796682E-4</c:v>
                </c:pt>
                <c:pt idx="106">
                  <c:v>9.2780278341796682E-4</c:v>
                </c:pt>
                <c:pt idx="107">
                  <c:v>9.2780278341796682E-4</c:v>
                </c:pt>
                <c:pt idx="108">
                  <c:v>9.2780278341796682E-4</c:v>
                </c:pt>
                <c:pt idx="109">
                  <c:v>9.2780278341796682E-4</c:v>
                </c:pt>
                <c:pt idx="110">
                  <c:v>9.2780278341796682E-4</c:v>
                </c:pt>
                <c:pt idx="111">
                  <c:v>9.2780278341796682E-4</c:v>
                </c:pt>
                <c:pt idx="112">
                  <c:v>9.2780278341796682E-4</c:v>
                </c:pt>
                <c:pt idx="113">
                  <c:v>9.2780278341796682E-4</c:v>
                </c:pt>
                <c:pt idx="114">
                  <c:v>9.2780278341796682E-4</c:v>
                </c:pt>
                <c:pt idx="115">
                  <c:v>9.2780278341796682E-4</c:v>
                </c:pt>
                <c:pt idx="116">
                  <c:v>9.2780278341796682E-4</c:v>
                </c:pt>
                <c:pt idx="117">
                  <c:v>9.2780278341796682E-4</c:v>
                </c:pt>
                <c:pt idx="118">
                  <c:v>9.2780278341796682E-4</c:v>
                </c:pt>
                <c:pt idx="119">
                  <c:v>9.2780278341796682E-4</c:v>
                </c:pt>
                <c:pt idx="120">
                  <c:v>9.2780278341796682E-4</c:v>
                </c:pt>
                <c:pt idx="121">
                  <c:v>9.2780278341796682E-4</c:v>
                </c:pt>
                <c:pt idx="122">
                  <c:v>9.2780278341796682E-4</c:v>
                </c:pt>
                <c:pt idx="123">
                  <c:v>9.2780278341796682E-4</c:v>
                </c:pt>
                <c:pt idx="124">
                  <c:v>9.2780278341796682E-4</c:v>
                </c:pt>
                <c:pt idx="125">
                  <c:v>9.2780278341796682E-4</c:v>
                </c:pt>
                <c:pt idx="126">
                  <c:v>9.2780278341796682E-4</c:v>
                </c:pt>
                <c:pt idx="127">
                  <c:v>9.2780278341796682E-4</c:v>
                </c:pt>
                <c:pt idx="128">
                  <c:v>9.2780278341796682E-4</c:v>
                </c:pt>
                <c:pt idx="129">
                  <c:v>9.2780278341796682E-4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6.9445775001881257E-4</c:v>
                </c:pt>
                <c:pt idx="1">
                  <c:v>6.9703614817791921E-4</c:v>
                </c:pt>
                <c:pt idx="2">
                  <c:v>6.9961454633702595E-4</c:v>
                </c:pt>
                <c:pt idx="3">
                  <c:v>7.0219294449613259E-4</c:v>
                </c:pt>
                <c:pt idx="4">
                  <c:v>7.0992813897345262E-4</c:v>
                </c:pt>
                <c:pt idx="5">
                  <c:v>7.1250653713255936E-4</c:v>
                </c:pt>
                <c:pt idx="6">
                  <c:v>7.15084935291666E-4</c:v>
                </c:pt>
                <c:pt idx="7">
                  <c:v>7.1766333345077275E-4</c:v>
                </c:pt>
                <c:pt idx="8">
                  <c:v>7.2024173160987939E-4</c:v>
                </c:pt>
                <c:pt idx="9">
                  <c:v>7.2797692608719941E-4</c:v>
                </c:pt>
                <c:pt idx="10">
                  <c:v>7.3055532424630616E-4</c:v>
                </c:pt>
                <c:pt idx="11">
                  <c:v>7.331337224054128E-4</c:v>
                </c:pt>
                <c:pt idx="12">
                  <c:v>7.3571212056451943E-4</c:v>
                </c:pt>
                <c:pt idx="13">
                  <c:v>7.3829051872362618E-4</c:v>
                </c:pt>
                <c:pt idx="14">
                  <c:v>7.460257132009462E-4</c:v>
                </c:pt>
                <c:pt idx="15">
                  <c:v>7.4860411136005284E-4</c:v>
                </c:pt>
                <c:pt idx="16">
                  <c:v>7.5118250951915959E-4</c:v>
                </c:pt>
                <c:pt idx="17">
                  <c:v>7.5376090767826623E-4</c:v>
                </c:pt>
                <c:pt idx="18">
                  <c:v>7.5633930583737297E-4</c:v>
                </c:pt>
                <c:pt idx="19">
                  <c:v>7.64074500314693E-4</c:v>
                </c:pt>
                <c:pt idx="20">
                  <c:v>7.6665289847379964E-4</c:v>
                </c:pt>
                <c:pt idx="21">
                  <c:v>7.6923129663290638E-4</c:v>
                </c:pt>
                <c:pt idx="22">
                  <c:v>7.7180969479201302E-4</c:v>
                </c:pt>
                <c:pt idx="23">
                  <c:v>7.7438809295111966E-4</c:v>
                </c:pt>
                <c:pt idx="24">
                  <c:v>7.8212328742843979E-4</c:v>
                </c:pt>
                <c:pt idx="25">
                  <c:v>7.8470168558754643E-4</c:v>
                </c:pt>
                <c:pt idx="26">
                  <c:v>7.8728008374665307E-4</c:v>
                </c:pt>
                <c:pt idx="27">
                  <c:v>7.8985848190575982E-4</c:v>
                </c:pt>
                <c:pt idx="28">
                  <c:v>7.9243688006486645E-4</c:v>
                </c:pt>
                <c:pt idx="29">
                  <c:v>8.0017207454218648E-4</c:v>
                </c:pt>
                <c:pt idx="30">
                  <c:v>8.0275047270129323E-4</c:v>
                </c:pt>
                <c:pt idx="31">
                  <c:v>8.0532887086039986E-4</c:v>
                </c:pt>
                <c:pt idx="32">
                  <c:v>8.0790726901950661E-4</c:v>
                </c:pt>
                <c:pt idx="33">
                  <c:v>8.1048566717861325E-4</c:v>
                </c:pt>
                <c:pt idx="34">
                  <c:v>8.1822086165593327E-4</c:v>
                </c:pt>
                <c:pt idx="35">
                  <c:v>8.2079925981504002E-4</c:v>
                </c:pt>
                <c:pt idx="36">
                  <c:v>8.2337765797414666E-4</c:v>
                </c:pt>
                <c:pt idx="37">
                  <c:v>8.259560561332533E-4</c:v>
                </c:pt>
                <c:pt idx="38">
                  <c:v>8.2853445429236004E-4</c:v>
                </c:pt>
                <c:pt idx="39">
                  <c:v>8.3626964876968007E-4</c:v>
                </c:pt>
                <c:pt idx="40">
                  <c:v>8.3884804692878671E-4</c:v>
                </c:pt>
                <c:pt idx="41">
                  <c:v>8.4142644508789345E-4</c:v>
                </c:pt>
                <c:pt idx="42">
                  <c:v>8.4400484324700009E-4</c:v>
                </c:pt>
                <c:pt idx="43">
                  <c:v>8.568968340425335E-4</c:v>
                </c:pt>
                <c:pt idx="44">
                  <c:v>8.5947523220164025E-4</c:v>
                </c:pt>
                <c:pt idx="45">
                  <c:v>8.6205363036074689E-4</c:v>
                </c:pt>
                <c:pt idx="46">
                  <c:v>8.6463202851985352E-4</c:v>
                </c:pt>
                <c:pt idx="47">
                  <c:v>8.7236722299717366E-4</c:v>
                </c:pt>
                <c:pt idx="48">
                  <c:v>8.7494562115628029E-4</c:v>
                </c:pt>
                <c:pt idx="49">
                  <c:v>8.7752401931538693E-4</c:v>
                </c:pt>
                <c:pt idx="50">
                  <c:v>8.8010241747449368E-4</c:v>
                </c:pt>
                <c:pt idx="51">
                  <c:v>8.8268081563360032E-4</c:v>
                </c:pt>
                <c:pt idx="52">
                  <c:v>8.9041601011092034E-4</c:v>
                </c:pt>
                <c:pt idx="53">
                  <c:v>8.9299440827002709E-4</c:v>
                </c:pt>
                <c:pt idx="54">
                  <c:v>8.9557280642913373E-4</c:v>
                </c:pt>
                <c:pt idx="55">
                  <c:v>8.9815120458824047E-4</c:v>
                </c:pt>
                <c:pt idx="56">
                  <c:v>9.0072960274734711E-4</c:v>
                </c:pt>
                <c:pt idx="57">
                  <c:v>9.0846479722466714E-4</c:v>
                </c:pt>
                <c:pt idx="58">
                  <c:v>9.1104319538377388E-4</c:v>
                </c:pt>
                <c:pt idx="59">
                  <c:v>9.1362159354288052E-4</c:v>
                </c:pt>
                <c:pt idx="60">
                  <c:v>9.1619999170198716E-4</c:v>
                </c:pt>
                <c:pt idx="61">
                  <c:v>9.1877838986109391E-4</c:v>
                </c:pt>
                <c:pt idx="62">
                  <c:v>9.2909198249752057E-4</c:v>
                </c:pt>
                <c:pt idx="63">
                  <c:v>9.3167038065662732E-4</c:v>
                </c:pt>
                <c:pt idx="64">
                  <c:v>9.3424877881573406E-4</c:v>
                </c:pt>
                <c:pt idx="65">
                  <c:v>9.368271769748407E-4</c:v>
                </c:pt>
                <c:pt idx="66">
                  <c:v>9.4456237145216062E-4</c:v>
                </c:pt>
                <c:pt idx="67">
                  <c:v>9.4714076961126736E-4</c:v>
                </c:pt>
                <c:pt idx="68">
                  <c:v>9.4971916777037411E-4</c:v>
                </c:pt>
                <c:pt idx="69">
                  <c:v>9.5229756592948075E-4</c:v>
                </c:pt>
                <c:pt idx="70">
                  <c:v>9.5487596408858739E-4</c:v>
                </c:pt>
                <c:pt idx="71">
                  <c:v>9.6261115856590752E-4</c:v>
                </c:pt>
                <c:pt idx="72">
                  <c:v>9.6518955672501416E-4</c:v>
                </c:pt>
                <c:pt idx="73">
                  <c:v>9.677679548841208E-4</c:v>
                </c:pt>
                <c:pt idx="74">
                  <c:v>9.7034635304322754E-4</c:v>
                </c:pt>
                <c:pt idx="75">
                  <c:v>9.7292475120233418E-4</c:v>
                </c:pt>
                <c:pt idx="76">
                  <c:v>9.8323834383876084E-4</c:v>
                </c:pt>
                <c:pt idx="77">
                  <c:v>9.858167419978677E-4</c:v>
                </c:pt>
                <c:pt idx="78">
                  <c:v>9.8839514015697434E-4</c:v>
                </c:pt>
                <c:pt idx="79">
                  <c:v>9.9097353831608097E-4</c:v>
                </c:pt>
                <c:pt idx="80">
                  <c:v>9.9870873279340111E-4</c:v>
                </c:pt>
                <c:pt idx="81">
                  <c:v>1.0012871309525077E-3</c:v>
                </c:pt>
                <c:pt idx="82">
                  <c:v>1.0038655291116144E-3</c:v>
                </c:pt>
                <c:pt idx="83">
                  <c:v>1.006443927270721E-3</c:v>
                </c:pt>
                <c:pt idx="84">
                  <c:v>1.0090223254298277E-3</c:v>
                </c:pt>
                <c:pt idx="85">
                  <c:v>1.0167575199071478E-3</c:v>
                </c:pt>
                <c:pt idx="86">
                  <c:v>1.0193359180662544E-3</c:v>
                </c:pt>
                <c:pt idx="87">
                  <c:v>1.0219143162253611E-3</c:v>
                </c:pt>
                <c:pt idx="88">
                  <c:v>1.0244927143844679E-3</c:v>
                </c:pt>
                <c:pt idx="89">
                  <c:v>1.0270711125435746E-3</c:v>
                </c:pt>
                <c:pt idx="90">
                  <c:v>1.0348063070208945E-3</c:v>
                </c:pt>
                <c:pt idx="91">
                  <c:v>1.0373847051800013E-3</c:v>
                </c:pt>
                <c:pt idx="92">
                  <c:v>1.039963103339108E-3</c:v>
                </c:pt>
                <c:pt idx="93">
                  <c:v>1.0425415014982146E-3</c:v>
                </c:pt>
                <c:pt idx="94">
                  <c:v>1.0451198996573212E-3</c:v>
                </c:pt>
                <c:pt idx="95">
                  <c:v>1.0528550941346414E-3</c:v>
                </c:pt>
                <c:pt idx="96">
                  <c:v>1.055433492293748E-3</c:v>
                </c:pt>
                <c:pt idx="97">
                  <c:v>1.0580118904528547E-3</c:v>
                </c:pt>
                <c:pt idx="98">
                  <c:v>1.0605902886119613E-3</c:v>
                </c:pt>
                <c:pt idx="99">
                  <c:v>1.0631686867710682E-3</c:v>
                </c:pt>
                <c:pt idx="100">
                  <c:v>1.0709038812483881E-3</c:v>
                </c:pt>
                <c:pt idx="101">
                  <c:v>1.0734822794074947E-3</c:v>
                </c:pt>
                <c:pt idx="102">
                  <c:v>1.0760606775666016E-3</c:v>
                </c:pt>
                <c:pt idx="103">
                  <c:v>1.0786390757257082E-3</c:v>
                </c:pt>
                <c:pt idx="104">
                  <c:v>1.0812174738848148E-3</c:v>
                </c:pt>
                <c:pt idx="105">
                  <c:v>1.088952668362135E-3</c:v>
                </c:pt>
                <c:pt idx="106">
                  <c:v>1.0915310665212416E-3</c:v>
                </c:pt>
                <c:pt idx="107">
                  <c:v>1.0941094646803482E-3</c:v>
                </c:pt>
                <c:pt idx="108">
                  <c:v>1.0966878628394549E-3</c:v>
                </c:pt>
                <c:pt idx="109">
                  <c:v>1.0992662609985615E-3</c:v>
                </c:pt>
                <c:pt idx="110">
                  <c:v>1.1070014554758817E-3</c:v>
                </c:pt>
                <c:pt idx="111">
                  <c:v>1.1095798536349883E-3</c:v>
                </c:pt>
                <c:pt idx="112">
                  <c:v>1.1121582517940949E-3</c:v>
                </c:pt>
                <c:pt idx="113">
                  <c:v>1.1147366499532018E-3</c:v>
                </c:pt>
                <c:pt idx="114">
                  <c:v>1.1173150481123084E-3</c:v>
                </c:pt>
                <c:pt idx="115">
                  <c:v>1.1250502425896283E-3</c:v>
                </c:pt>
                <c:pt idx="116">
                  <c:v>1.1276286407487352E-3</c:v>
                </c:pt>
                <c:pt idx="117">
                  <c:v>1.1302070389078418E-3</c:v>
                </c:pt>
                <c:pt idx="118">
                  <c:v>1.1327854370669485E-3</c:v>
                </c:pt>
                <c:pt idx="119">
                  <c:v>1.1353638352260551E-3</c:v>
                </c:pt>
                <c:pt idx="120">
                  <c:v>1.1430990297033752E-3</c:v>
                </c:pt>
                <c:pt idx="121">
                  <c:v>1.1456774278624819E-3</c:v>
                </c:pt>
                <c:pt idx="122">
                  <c:v>1.1482558260215885E-3</c:v>
                </c:pt>
                <c:pt idx="123">
                  <c:v>1.1508342241806952E-3</c:v>
                </c:pt>
                <c:pt idx="124">
                  <c:v>1.153412622339802E-3</c:v>
                </c:pt>
                <c:pt idx="125">
                  <c:v>1.1611478168171219E-3</c:v>
                </c:pt>
                <c:pt idx="126">
                  <c:v>1.1637262149762286E-3</c:v>
                </c:pt>
                <c:pt idx="127">
                  <c:v>1.1663046131353354E-3</c:v>
                </c:pt>
                <c:pt idx="128">
                  <c:v>1.1688830112944421E-3</c:v>
                </c:pt>
                <c:pt idx="129">
                  <c:v>1.1714614094535487E-3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4.944114392309313E-4</c:v>
                </c:pt>
                <c:pt idx="1">
                  <c:v>5.0204682101204527E-4</c:v>
                </c:pt>
                <c:pt idx="2">
                  <c:v>5.0963462852325603E-4</c:v>
                </c:pt>
                <c:pt idx="3">
                  <c:v>5.1717486176456337E-4</c:v>
                </c:pt>
                <c:pt idx="4">
                  <c:v>5.3951011586906585E-4</c:v>
                </c:pt>
                <c:pt idx="5">
                  <c:v>5.4686005203076016E-4</c:v>
                </c:pt>
                <c:pt idx="6">
                  <c:v>5.5416241392255115E-4</c:v>
                </c:pt>
                <c:pt idx="7">
                  <c:v>5.6141720154443894E-4</c:v>
                </c:pt>
                <c:pt idx="8">
                  <c:v>5.686244148964232E-4</c:v>
                </c:pt>
                <c:pt idx="9">
                  <c:v>5.8996060933295686E-4</c:v>
                </c:pt>
                <c:pt idx="10">
                  <c:v>5.969775256053282E-4</c:v>
                </c:pt>
                <c:pt idx="11">
                  <c:v>6.0394686760779622E-4</c:v>
                </c:pt>
                <c:pt idx="12">
                  <c:v>6.1086863534036103E-4</c:v>
                </c:pt>
                <c:pt idx="13">
                  <c:v>6.1774282880302242E-4</c:v>
                </c:pt>
                <c:pt idx="14">
                  <c:v>6.3807996357158716E-4</c:v>
                </c:pt>
                <c:pt idx="15">
                  <c:v>6.4476385995463552E-4</c:v>
                </c:pt>
                <c:pt idx="16">
                  <c:v>6.5140018206778045E-4</c:v>
                </c:pt>
                <c:pt idx="17">
                  <c:v>6.5798892991102218E-4</c:v>
                </c:pt>
                <c:pt idx="18">
                  <c:v>6.6453010348436071E-4</c:v>
                </c:pt>
                <c:pt idx="19">
                  <c:v>6.8386817858495652E-4</c:v>
                </c:pt>
                <c:pt idx="20">
                  <c:v>6.902190550786819E-4</c:v>
                </c:pt>
                <c:pt idx="21">
                  <c:v>6.9652235730250386E-4</c:v>
                </c:pt>
                <c:pt idx="22">
                  <c:v>7.0277808525642273E-4</c:v>
                </c:pt>
                <c:pt idx="23">
                  <c:v>7.0898623894043828E-4</c:v>
                </c:pt>
                <c:pt idx="24">
                  <c:v>7.2732525437306506E-4</c:v>
                </c:pt>
                <c:pt idx="25">
                  <c:v>7.3334311097746757E-4</c:v>
                </c:pt>
                <c:pt idx="26">
                  <c:v>7.3931339331196656E-4</c:v>
                </c:pt>
                <c:pt idx="27">
                  <c:v>7.4523610137656234E-4</c:v>
                </c:pt>
                <c:pt idx="28">
                  <c:v>7.5111123517125492E-4</c:v>
                </c:pt>
                <c:pt idx="29">
                  <c:v>7.6845119093591277E-4</c:v>
                </c:pt>
                <c:pt idx="30">
                  <c:v>7.7413602765099231E-4</c:v>
                </c:pt>
                <c:pt idx="31">
                  <c:v>7.7977329009616843E-4</c:v>
                </c:pt>
                <c:pt idx="32">
                  <c:v>7.8536297827144124E-4</c:v>
                </c:pt>
                <c:pt idx="33">
                  <c:v>7.9090509217681084E-4</c:v>
                </c:pt>
                <c:pt idx="34">
                  <c:v>8.0724598827349977E-4</c:v>
                </c:pt>
                <c:pt idx="35">
                  <c:v>8.1259780509925622E-4</c:v>
                </c:pt>
                <c:pt idx="36">
                  <c:v>8.1790204765510937E-4</c:v>
                </c:pt>
                <c:pt idx="37">
                  <c:v>8.2315871594105931E-4</c:v>
                </c:pt>
                <c:pt idx="38">
                  <c:v>8.2836780995710593E-4</c:v>
                </c:pt>
                <c:pt idx="39">
                  <c:v>8.4370964638582604E-4</c:v>
                </c:pt>
                <c:pt idx="40">
                  <c:v>8.4872844332225953E-4</c:v>
                </c:pt>
                <c:pt idx="41">
                  <c:v>8.5369966598878959E-4</c:v>
                </c:pt>
                <c:pt idx="42">
                  <c:v>8.5862331438541655E-4</c:v>
                </c:pt>
                <c:pt idx="43">
                  <c:v>8.825279423200019E-4</c:v>
                </c:pt>
                <c:pt idx="44">
                  <c:v>8.8716614509720909E-4</c:v>
                </c:pt>
                <c:pt idx="45">
                  <c:v>8.9175677360451287E-4</c:v>
                </c:pt>
                <c:pt idx="46">
                  <c:v>8.9629982784191365E-4</c:v>
                </c:pt>
                <c:pt idx="47">
                  <c:v>9.096435449346958E-4</c:v>
                </c:pt>
                <c:pt idx="48">
                  <c:v>9.1399630209248344E-4</c:v>
                </c:pt>
                <c:pt idx="49">
                  <c:v>9.1830148498036766E-4</c:v>
                </c:pt>
                <c:pt idx="50">
                  <c:v>9.2255909359834846E-4</c:v>
                </c:pt>
                <c:pt idx="51">
                  <c:v>9.2676912794642627E-4</c:v>
                </c:pt>
                <c:pt idx="52">
                  <c:v>9.3911378537123961E-4</c:v>
                </c:pt>
                <c:pt idx="53">
                  <c:v>9.4313352263970427E-4</c:v>
                </c:pt>
                <c:pt idx="54">
                  <c:v>9.4710568563826541E-4</c:v>
                </c:pt>
                <c:pt idx="55">
                  <c:v>9.5103027436692334E-4</c:v>
                </c:pt>
                <c:pt idx="56">
                  <c:v>9.5490728882567817E-4</c:v>
                </c:pt>
                <c:pt idx="57">
                  <c:v>9.6625288658252248E-4</c:v>
                </c:pt>
                <c:pt idx="58">
                  <c:v>9.6993960396166417E-4</c:v>
                </c:pt>
                <c:pt idx="59">
                  <c:v>9.7357874707090244E-4</c:v>
                </c:pt>
                <c:pt idx="60">
                  <c:v>9.7717031591023728E-4</c:v>
                </c:pt>
                <c:pt idx="61">
                  <c:v>9.8071431047966925E-4</c:v>
                </c:pt>
                <c:pt idx="62">
                  <c:v>9.9441454605836335E-4</c:v>
                </c:pt>
                <c:pt idx="63">
                  <c:v>9.9772066927827831E-4</c:v>
                </c:pt>
                <c:pt idx="64">
                  <c:v>1.0009792182282904E-3</c:v>
                </c:pt>
                <c:pt idx="65">
                  <c:v>1.0041901929083994E-3</c:v>
                </c:pt>
                <c:pt idx="66">
                  <c:v>1.0135376713293061E-3</c:v>
                </c:pt>
                <c:pt idx="67">
                  <c:v>1.0165583489298016E-3</c:v>
                </c:pt>
                <c:pt idx="68">
                  <c:v>1.0195314522603938E-3</c:v>
                </c:pt>
                <c:pt idx="69">
                  <c:v>1.0224569813210829E-3</c:v>
                </c:pt>
                <c:pt idx="70">
                  <c:v>1.0253349361118687E-3</c:v>
                </c:pt>
                <c:pt idx="71">
                  <c:v>1.0336833548648065E-3</c:v>
                </c:pt>
                <c:pt idx="72">
                  <c:v>1.0363710125759792E-3</c:v>
                </c:pt>
                <c:pt idx="73">
                  <c:v>1.0390110960172485E-3</c:v>
                </c:pt>
                <c:pt idx="74">
                  <c:v>1.0416036051886144E-3</c:v>
                </c:pt>
                <c:pt idx="75">
                  <c:v>1.0441485400900774E-3</c:v>
                </c:pt>
                <c:pt idx="76">
                  <c:v>1.0538525369968958E-3</c:v>
                </c:pt>
                <c:pt idx="77">
                  <c:v>1.0561596005488421E-3</c:v>
                </c:pt>
                <c:pt idx="78">
                  <c:v>1.0584190898308852E-3</c:v>
                </c:pt>
                <c:pt idx="79">
                  <c:v>1.0606310048430251E-3</c:v>
                </c:pt>
                <c:pt idx="80">
                  <c:v>1.066981304260025E-3</c:v>
                </c:pt>
                <c:pt idx="81">
                  <c:v>1.0690029221925516E-3</c:v>
                </c:pt>
                <c:pt idx="82">
                  <c:v>1.0709769658551749E-3</c:v>
                </c:pt>
                <c:pt idx="83">
                  <c:v>1.0729034352478951E-3</c:v>
                </c:pt>
                <c:pt idx="84">
                  <c:v>1.0747823303707122E-3</c:v>
                </c:pt>
                <c:pt idx="85">
                  <c:v>1.0801335701197431E-3</c:v>
                </c:pt>
                <c:pt idx="86">
                  <c:v>1.0818221681629468E-3</c:v>
                </c:pt>
                <c:pt idx="87">
                  <c:v>1.0834631919362471E-3</c:v>
                </c:pt>
                <c:pt idx="88">
                  <c:v>1.0850566414396443E-3</c:v>
                </c:pt>
                <c:pt idx="89">
                  <c:v>1.0866025166731384E-3</c:v>
                </c:pt>
                <c:pt idx="90">
                  <c:v>1.0909546967542002E-3</c:v>
                </c:pt>
                <c:pt idx="91">
                  <c:v>1.0923102749080809E-3</c:v>
                </c:pt>
                <c:pt idx="92">
                  <c:v>1.0936182787920586E-3</c:v>
                </c:pt>
                <c:pt idx="93">
                  <c:v>1.0948787084061327E-3</c:v>
                </c:pt>
                <c:pt idx="94">
                  <c:v>1.0960915637503036E-3</c:v>
                </c:pt>
                <c:pt idx="95">
                  <c:v>1.0994446841633967E-3</c:v>
                </c:pt>
                <c:pt idx="96">
                  <c:v>1.1004672424279544E-3</c:v>
                </c:pt>
                <c:pt idx="97">
                  <c:v>1.1014422264226087E-3</c:v>
                </c:pt>
                <c:pt idx="98">
                  <c:v>1.1023696361473602E-3</c:v>
                </c:pt>
                <c:pt idx="99">
                  <c:v>1.103249471602208E-3</c:v>
                </c:pt>
                <c:pt idx="100">
                  <c:v>1.1056035323473322E-3</c:v>
                </c:pt>
                <c:pt idx="101">
                  <c:v>1.1062930707225671E-3</c:v>
                </c:pt>
                <c:pt idx="102">
                  <c:v>1.1069350348278987E-3</c:v>
                </c:pt>
                <c:pt idx="103">
                  <c:v>1.107529424663327E-3</c:v>
                </c:pt>
                <c:pt idx="104">
                  <c:v>1.1080762402288519E-3</c:v>
                </c:pt>
                <c:pt idx="105">
                  <c:v>1.109431241306007E-3</c:v>
                </c:pt>
                <c:pt idx="106">
                  <c:v>1.1097877597919189E-3</c:v>
                </c:pt>
                <c:pt idx="107">
                  <c:v>1.1100967040079276E-3</c:v>
                </c:pt>
                <c:pt idx="108">
                  <c:v>1.1103580739540327E-3</c:v>
                </c:pt>
                <c:pt idx="109">
                  <c:v>1.1105718696302347E-3</c:v>
                </c:pt>
                <c:pt idx="110">
                  <c:v>1.110927811039421E-3</c:v>
                </c:pt>
                <c:pt idx="111">
                  <c:v>1.11095130963601E-3</c:v>
                </c:pt>
                <c:pt idx="112">
                  <c:v>1.1109272339626956E-3</c:v>
                </c:pt>
                <c:pt idx="113">
                  <c:v>1.1108555840194777E-3</c:v>
                </c:pt>
                <c:pt idx="114">
                  <c:v>1.1107363598063568E-3</c:v>
                </c:pt>
                <c:pt idx="115">
                  <c:v>1.1100932415475744E-3</c:v>
                </c:pt>
                <c:pt idx="116">
                  <c:v>1.1097837202548402E-3</c:v>
                </c:pt>
                <c:pt idx="117">
                  <c:v>1.1094266246922026E-3</c:v>
                </c:pt>
                <c:pt idx="118">
                  <c:v>1.1090219548596622E-3</c:v>
                </c:pt>
                <c:pt idx="119">
                  <c:v>1.1085697107572181E-3</c:v>
                </c:pt>
                <c:pt idx="120">
                  <c:v>1.1069275328304668E-3</c:v>
                </c:pt>
                <c:pt idx="121">
                  <c:v>1.1062849916484096E-3</c:v>
                </c:pt>
                <c:pt idx="122">
                  <c:v>1.1055948761964493E-3</c:v>
                </c:pt>
                <c:pt idx="123">
                  <c:v>1.1048571864745854E-3</c:v>
                </c:pt>
                <c:pt idx="124">
                  <c:v>1.1040719224828185E-3</c:v>
                </c:pt>
                <c:pt idx="125">
                  <c:v>1.1014306848880981E-3</c:v>
                </c:pt>
                <c:pt idx="126">
                  <c:v>1.1004551238167183E-3</c:v>
                </c:pt>
                <c:pt idx="127">
                  <c:v>1.0994319884754349E-3</c:v>
                </c:pt>
                <c:pt idx="128">
                  <c:v>1.0983612788642483E-3</c:v>
                </c:pt>
                <c:pt idx="129">
                  <c:v>1.0972429949831584E-3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859648"/>
        <c:axId val="481296768"/>
      </c:lineChart>
      <c:dateAx>
        <c:axId val="4828596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1296768"/>
        <c:crosses val="autoZero"/>
        <c:auto val="1"/>
        <c:lblOffset val="100"/>
        <c:baseTimeUnit val="days"/>
      </c:dateAx>
      <c:valAx>
        <c:axId val="4812967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2859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42038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1.1287366348795628E-4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42066</c:v>
                </c:pt>
                <c:pt idx="1">
                  <c:v>42101</c:v>
                </c:pt>
                <c:pt idx="2">
                  <c:v>42128</c:v>
                </c:pt>
                <c:pt idx="3">
                  <c:v>42158</c:v>
                </c:pt>
                <c:pt idx="4">
                  <c:v>42188</c:v>
                </c:pt>
                <c:pt idx="5">
                  <c:v>42219</c:v>
                </c:pt>
                <c:pt idx="6">
                  <c:v>42250</c:v>
                </c:pt>
                <c:pt idx="7">
                  <c:v>42282</c:v>
                </c:pt>
                <c:pt idx="8">
                  <c:v>42311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1.284145236739101E-4</c:v>
                </c:pt>
                <c:pt idx="1">
                  <c:v>1.4782952124783934E-4</c:v>
                </c:pt>
                <c:pt idx="2">
                  <c:v>1.6897780598961856E-4</c:v>
                </c:pt>
                <c:pt idx="3">
                  <c:v>1.6765592361631646E-4</c:v>
                </c:pt>
                <c:pt idx="4">
                  <c:v>1.707380997549949E-4</c:v>
                </c:pt>
                <c:pt idx="5">
                  <c:v>1.7374524978845324E-4</c:v>
                </c:pt>
                <c:pt idx="6">
                  <c:v>0</c:v>
                </c:pt>
                <c:pt idx="7">
                  <c:v>0</c:v>
                </c:pt>
                <c:pt idx="8">
                  <c:v>1.6142521271941739E-4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  <c:pt idx="130">
                  <c:v>42226</c:v>
                </c:pt>
                <c:pt idx="131">
                  <c:v>42227</c:v>
                </c:pt>
                <c:pt idx="132">
                  <c:v>42228</c:v>
                </c:pt>
                <c:pt idx="133">
                  <c:v>42229</c:v>
                </c:pt>
                <c:pt idx="134">
                  <c:v>42230</c:v>
                </c:pt>
                <c:pt idx="135">
                  <c:v>42233</c:v>
                </c:pt>
                <c:pt idx="136">
                  <c:v>42234</c:v>
                </c:pt>
                <c:pt idx="137">
                  <c:v>42235</c:v>
                </c:pt>
                <c:pt idx="138">
                  <c:v>42236</c:v>
                </c:pt>
                <c:pt idx="139">
                  <c:v>42237</c:v>
                </c:pt>
                <c:pt idx="140">
                  <c:v>42240</c:v>
                </c:pt>
                <c:pt idx="141">
                  <c:v>42241</c:v>
                </c:pt>
                <c:pt idx="142">
                  <c:v>42242</c:v>
                </c:pt>
                <c:pt idx="143">
                  <c:v>42243</c:v>
                </c:pt>
                <c:pt idx="144">
                  <c:v>42244</c:v>
                </c:pt>
                <c:pt idx="145">
                  <c:v>42248</c:v>
                </c:pt>
                <c:pt idx="146">
                  <c:v>42249</c:v>
                </c:pt>
                <c:pt idx="147">
                  <c:v>42250</c:v>
                </c:pt>
                <c:pt idx="148">
                  <c:v>42251</c:v>
                </c:pt>
                <c:pt idx="149">
                  <c:v>42254</c:v>
                </c:pt>
                <c:pt idx="150">
                  <c:v>42255</c:v>
                </c:pt>
                <c:pt idx="151">
                  <c:v>42256</c:v>
                </c:pt>
                <c:pt idx="152">
                  <c:v>42257</c:v>
                </c:pt>
                <c:pt idx="153">
                  <c:v>42258</c:v>
                </c:pt>
                <c:pt idx="154">
                  <c:v>42261</c:v>
                </c:pt>
                <c:pt idx="155">
                  <c:v>42262</c:v>
                </c:pt>
                <c:pt idx="156">
                  <c:v>42263</c:v>
                </c:pt>
                <c:pt idx="157">
                  <c:v>42264</c:v>
                </c:pt>
                <c:pt idx="158">
                  <c:v>42265</c:v>
                </c:pt>
                <c:pt idx="159">
                  <c:v>42268</c:v>
                </c:pt>
                <c:pt idx="160">
                  <c:v>42269</c:v>
                </c:pt>
                <c:pt idx="161">
                  <c:v>42270</c:v>
                </c:pt>
                <c:pt idx="162">
                  <c:v>42271</c:v>
                </c:pt>
                <c:pt idx="163">
                  <c:v>42272</c:v>
                </c:pt>
                <c:pt idx="164">
                  <c:v>42275</c:v>
                </c:pt>
                <c:pt idx="165">
                  <c:v>42276</c:v>
                </c:pt>
                <c:pt idx="166">
                  <c:v>42277</c:v>
                </c:pt>
                <c:pt idx="167">
                  <c:v>42278</c:v>
                </c:pt>
                <c:pt idx="168">
                  <c:v>42279</c:v>
                </c:pt>
                <c:pt idx="169">
                  <c:v>42282</c:v>
                </c:pt>
                <c:pt idx="170">
                  <c:v>42283</c:v>
                </c:pt>
                <c:pt idx="171">
                  <c:v>42284</c:v>
                </c:pt>
                <c:pt idx="172">
                  <c:v>42285</c:v>
                </c:pt>
                <c:pt idx="173">
                  <c:v>42286</c:v>
                </c:pt>
                <c:pt idx="174">
                  <c:v>42289</c:v>
                </c:pt>
                <c:pt idx="175">
                  <c:v>42290</c:v>
                </c:pt>
                <c:pt idx="176">
                  <c:v>42291</c:v>
                </c:pt>
                <c:pt idx="177">
                  <c:v>42292</c:v>
                </c:pt>
                <c:pt idx="178">
                  <c:v>42293</c:v>
                </c:pt>
                <c:pt idx="179">
                  <c:v>42296</c:v>
                </c:pt>
                <c:pt idx="180">
                  <c:v>42297</c:v>
                </c:pt>
                <c:pt idx="181">
                  <c:v>42298</c:v>
                </c:pt>
                <c:pt idx="182">
                  <c:v>42299</c:v>
                </c:pt>
                <c:pt idx="183">
                  <c:v>42300</c:v>
                </c:pt>
                <c:pt idx="184">
                  <c:v>42303</c:v>
                </c:pt>
                <c:pt idx="185">
                  <c:v>42304</c:v>
                </c:pt>
                <c:pt idx="186">
                  <c:v>42305</c:v>
                </c:pt>
                <c:pt idx="187">
                  <c:v>42306</c:v>
                </c:pt>
                <c:pt idx="188">
                  <c:v>42307</c:v>
                </c:pt>
                <c:pt idx="189">
                  <c:v>42310</c:v>
                </c:pt>
                <c:pt idx="190">
                  <c:v>42311</c:v>
                </c:pt>
                <c:pt idx="191">
                  <c:v>42312</c:v>
                </c:pt>
                <c:pt idx="192">
                  <c:v>42313</c:v>
                </c:pt>
                <c:pt idx="193">
                  <c:v>42314</c:v>
                </c:pt>
                <c:pt idx="194">
                  <c:v>42317</c:v>
                </c:pt>
                <c:pt idx="195">
                  <c:v>42318</c:v>
                </c:pt>
                <c:pt idx="196">
                  <c:v>42319</c:v>
                </c:pt>
                <c:pt idx="197">
                  <c:v>42320</c:v>
                </c:pt>
                <c:pt idx="198">
                  <c:v>42321</c:v>
                </c:pt>
                <c:pt idx="199">
                  <c:v>42324</c:v>
                </c:pt>
                <c:pt idx="200">
                  <c:v>42325</c:v>
                </c:pt>
                <c:pt idx="201">
                  <c:v>42326</c:v>
                </c:pt>
                <c:pt idx="202">
                  <c:v>42327</c:v>
                </c:pt>
                <c:pt idx="203">
                  <c:v>42328</c:v>
                </c:pt>
                <c:pt idx="204">
                  <c:v>42331</c:v>
                </c:pt>
                <c:pt idx="205">
                  <c:v>42332</c:v>
                </c:pt>
                <c:pt idx="206">
                  <c:v>42333</c:v>
                </c:pt>
                <c:pt idx="207">
                  <c:v>42334</c:v>
                </c:pt>
                <c:pt idx="208">
                  <c:v>42335</c:v>
                </c:pt>
                <c:pt idx="209">
                  <c:v>42338</c:v>
                </c:pt>
                <c:pt idx="210">
                  <c:v>42339</c:v>
                </c:pt>
                <c:pt idx="211">
                  <c:v>42340</c:v>
                </c:pt>
                <c:pt idx="212">
                  <c:v>42341</c:v>
                </c:pt>
                <c:pt idx="213">
                  <c:v>42342</c:v>
                </c:pt>
                <c:pt idx="214">
                  <c:v>42345</c:v>
                </c:pt>
                <c:pt idx="215">
                  <c:v>42346</c:v>
                </c:pt>
                <c:pt idx="216">
                  <c:v>42347</c:v>
                </c:pt>
                <c:pt idx="217">
                  <c:v>42348</c:v>
                </c:pt>
                <c:pt idx="218">
                  <c:v>42349</c:v>
                </c:pt>
                <c:pt idx="219">
                  <c:v>42352</c:v>
                </c:pt>
                <c:pt idx="220">
                  <c:v>42353</c:v>
                </c:pt>
                <c:pt idx="221">
                  <c:v>42354</c:v>
                </c:pt>
                <c:pt idx="222">
                  <c:v>42355</c:v>
                </c:pt>
                <c:pt idx="223">
                  <c:v>42356</c:v>
                </c:pt>
                <c:pt idx="224">
                  <c:v>42359</c:v>
                </c:pt>
                <c:pt idx="225">
                  <c:v>42360</c:v>
                </c:pt>
                <c:pt idx="226">
                  <c:v>42361</c:v>
                </c:pt>
                <c:pt idx="227">
                  <c:v>42362</c:v>
                </c:pt>
                <c:pt idx="228">
                  <c:v>42367</c:v>
                </c:pt>
                <c:pt idx="229">
                  <c:v>42368</c:v>
                </c:pt>
                <c:pt idx="230">
                  <c:v>42369</c:v>
                </c:pt>
                <c:pt idx="231">
                  <c:v>42373</c:v>
                </c:pt>
                <c:pt idx="232">
                  <c:v>42374</c:v>
                </c:pt>
                <c:pt idx="233">
                  <c:v>42375</c:v>
                </c:pt>
                <c:pt idx="234">
                  <c:v>42376</c:v>
                </c:pt>
                <c:pt idx="235">
                  <c:v>42377</c:v>
                </c:pt>
                <c:pt idx="236">
                  <c:v>42380</c:v>
                </c:pt>
                <c:pt idx="237">
                  <c:v>42381</c:v>
                </c:pt>
                <c:pt idx="238">
                  <c:v>42382</c:v>
                </c:pt>
                <c:pt idx="239">
                  <c:v>42383</c:v>
                </c:pt>
                <c:pt idx="240">
                  <c:v>42384</c:v>
                </c:pt>
                <c:pt idx="241">
                  <c:v>42387</c:v>
                </c:pt>
                <c:pt idx="242">
                  <c:v>42388</c:v>
                </c:pt>
                <c:pt idx="243">
                  <c:v>42389</c:v>
                </c:pt>
                <c:pt idx="244">
                  <c:v>42390</c:v>
                </c:pt>
                <c:pt idx="245">
                  <c:v>42391</c:v>
                </c:pt>
                <c:pt idx="246">
                  <c:v>42394</c:v>
                </c:pt>
                <c:pt idx="247">
                  <c:v>42395</c:v>
                </c:pt>
                <c:pt idx="248">
                  <c:v>42396</c:v>
                </c:pt>
                <c:pt idx="249">
                  <c:v>42397</c:v>
                </c:pt>
                <c:pt idx="250">
                  <c:v>42398</c:v>
                </c:pt>
                <c:pt idx="251">
                  <c:v>42401</c:v>
                </c:pt>
                <c:pt idx="252">
                  <c:v>42402</c:v>
                </c:pt>
                <c:pt idx="253">
                  <c:v>42403</c:v>
                </c:pt>
                <c:pt idx="254">
                  <c:v>42404</c:v>
                </c:pt>
                <c:pt idx="255">
                  <c:v>42405</c:v>
                </c:pt>
                <c:pt idx="256">
                  <c:v>42408</c:v>
                </c:pt>
                <c:pt idx="257">
                  <c:v>42409</c:v>
                </c:pt>
                <c:pt idx="258">
                  <c:v>42410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1.1287366348795628E-4</c:v>
                </c:pt>
                <c:pt idx="1">
                  <c:v>1.1213395695587575E-4</c:v>
                </c:pt>
                <c:pt idx="2">
                  <c:v>1.1138312101304412E-4</c:v>
                </c:pt>
                <c:pt idx="3">
                  <c:v>1.1187801674378136E-4</c:v>
                </c:pt>
                <c:pt idx="4">
                  <c:v>1.1590965660355167E-4</c:v>
                </c:pt>
                <c:pt idx="5">
                  <c:v>1.1513646147677422E-4</c:v>
                </c:pt>
                <c:pt idx="6">
                  <c:v>1.1435210118119117E-4</c:v>
                </c:pt>
                <c:pt idx="7">
                  <c:v>1.1484679372691523E-4</c:v>
                </c:pt>
                <c:pt idx="8">
                  <c:v>1.1534142963398376E-4</c:v>
                </c:pt>
                <c:pt idx="9">
                  <c:v>1.1944981320050336E-4</c:v>
                </c:pt>
                <c:pt idx="10">
                  <c:v>1.1863727252594969E-4</c:v>
                </c:pt>
                <c:pt idx="11">
                  <c:v>1.1781353153152981E-4</c:v>
                </c:pt>
                <c:pt idx="12">
                  <c:v>1.183076907502206E-4</c:v>
                </c:pt>
                <c:pt idx="13">
                  <c:v>1.188017476966859E-4</c:v>
                </c:pt>
                <c:pt idx="14">
                  <c:v>1.243370974547359E-4</c:v>
                </c:pt>
                <c:pt idx="15">
                  <c:v>1.2349048752342305E-4</c:v>
                </c:pt>
                <c:pt idx="16">
                  <c:v>1.2263264773360884E-4</c:v>
                </c:pt>
                <c:pt idx="17">
                  <c:v>1.2176357611218578E-4</c:v>
                </c:pt>
                <c:pt idx="18">
                  <c:v>1.2225673434609544E-4</c:v>
                </c:pt>
                <c:pt idx="19">
                  <c:v>1.2790542926607171E-4</c:v>
                </c:pt>
                <c:pt idx="20">
                  <c:v>1.284145236739101E-4</c:v>
                </c:pt>
                <c:pt idx="21">
                  <c:v>1.2892350996698639E-4</c:v>
                </c:pt>
                <c:pt idx="22">
                  <c:v>1.2943277637439944E-4</c:v>
                </c:pt>
                <c:pt idx="23">
                  <c:v>1.3276714357765199E-4</c:v>
                </c:pt>
                <c:pt idx="24">
                  <c:v>1.314819877433877E-4</c:v>
                </c:pt>
                <c:pt idx="25" formatCode="0.00000">
                  <c:v>1.3199966317498215E-4</c:v>
                </c:pt>
                <c:pt idx="26" formatCode="0.00000">
                  <c:v>1.3252042210504204E-4</c:v>
                </c:pt>
                <c:pt idx="27" formatCode="0.00000">
                  <c:v>1.3304473176700289E-4</c:v>
                </c:pt>
                <c:pt idx="28" formatCode="0.00000">
                  <c:v>1.3647630076995653E-4</c:v>
                </c:pt>
                <c:pt idx="29" formatCode="0.00000">
                  <c:v>1.3518682238376377E-4</c:v>
                </c:pt>
                <c:pt idx="30">
                  <c:v>1.3573589419545176E-4</c:v>
                </c:pt>
                <c:pt idx="31">
                  <c:v>1.3629132013585682E-4</c:v>
                </c:pt>
                <c:pt idx="32">
                  <c:v>1.3685356743796878E-4</c:v>
                </c:pt>
                <c:pt idx="33">
                  <c:v>1.4041001813573238E-4</c:v>
                </c:pt>
                <c:pt idx="34">
                  <c:v>1.3918011490976706E-4</c:v>
                </c:pt>
                <c:pt idx="35">
                  <c:v>1.3978347750103135E-4</c:v>
                </c:pt>
                <c:pt idx="36">
                  <c:v>1.4039646484315959E-4</c:v>
                </c:pt>
                <c:pt idx="37">
                  <c:v>1.4101954416541156E-4</c:v>
                </c:pt>
                <c:pt idx="38">
                  <c:v>1.4473204023415743E-4</c:v>
                </c:pt>
                <c:pt idx="39">
                  <c:v>1.4362212581422722E-4</c:v>
                </c:pt>
                <c:pt idx="40">
                  <c:v>1.4273444145810224E-4</c:v>
                </c:pt>
                <c:pt idx="41">
                  <c:v>1.4342034763564922E-4</c:v>
                </c:pt>
                <c:pt idx="42">
                  <c:v>1.4411947105159815E-4</c:v>
                </c:pt>
                <c:pt idx="43">
                  <c:v>1.4782952124783934E-4</c:v>
                </c:pt>
                <c:pt idx="44">
                  <c:v>1.4862571636574314E-4</c:v>
                </c:pt>
                <c:pt idx="45">
                  <c:v>1.494513311515994E-4</c:v>
                </c:pt>
                <c:pt idx="46">
                  <c:v>1.5030208806497697E-4</c:v>
                </c:pt>
                <c:pt idx="47">
                  <c:v>1.5296243622217674E-4</c:v>
                </c:pt>
                <c:pt idx="48">
                  <c:v>1.5387098632946731E-4</c:v>
                </c:pt>
                <c:pt idx="49">
                  <c:v>1.5478329094113273E-4</c:v>
                </c:pt>
                <c:pt idx="50">
                  <c:v>1.5569507255689001E-4</c:v>
                </c:pt>
                <c:pt idx="51">
                  <c:v>1.5660205368560372E-4</c:v>
                </c:pt>
                <c:pt idx="52">
                  <c:v>1.592514193994233E-4</c:v>
                </c:pt>
                <c:pt idx="53">
                  <c:v>1.6009642388080945E-4</c:v>
                </c:pt>
                <c:pt idx="54">
                  <c:v>1.6091524057649362E-4</c:v>
                </c:pt>
                <c:pt idx="55">
                  <c:v>1.6170359205697183E-4</c:v>
                </c:pt>
                <c:pt idx="56">
                  <c:v>1.6245720090102245E-4</c:v>
                </c:pt>
                <c:pt idx="57">
                  <c:v>1.6446679752381218E-4</c:v>
                </c:pt>
                <c:pt idx="58">
                  <c:v>1.6503866176156007E-4</c:v>
                </c:pt>
                <c:pt idx="59">
                  <c:v>1.6555439635865024E-4</c:v>
                </c:pt>
                <c:pt idx="60">
                  <c:v>1.660097239245155E-4</c:v>
                </c:pt>
                <c:pt idx="61">
                  <c:v>1.7188509556117625E-4</c:v>
                </c:pt>
                <c:pt idx="62">
                  <c:v>1.6909878157135485E-4</c:v>
                </c:pt>
                <c:pt idx="63">
                  <c:v>1.6919808885744082E-4</c:v>
                </c:pt>
                <c:pt idx="64">
                  <c:v>1.6927682989318921E-4</c:v>
                </c:pt>
                <c:pt idx="65">
                  <c:v>1.730166451233637E-4</c:v>
                </c:pt>
                <c:pt idx="66">
                  <c:v>1.6940817326811748E-4</c:v>
                </c:pt>
                <c:pt idx="67">
                  <c:v>1.69400614522106E-4</c:v>
                </c:pt>
                <c:pt idx="68">
                  <c:v>1.6937910218649949E-4</c:v>
                </c:pt>
                <c:pt idx="69">
                  <c:v>1.6934473838509648E-4</c:v>
                </c:pt>
                <c:pt idx="70">
                  <c:v>1.729783403038929E-4</c:v>
                </c:pt>
                <c:pt idx="71">
                  <c:v>1.6910081099028764E-4</c:v>
                </c:pt>
                <c:pt idx="72">
                  <c:v>1.6901872171051706E-4</c:v>
                </c:pt>
                <c:pt idx="73">
                  <c:v>1.6893039370421698E-4</c:v>
                </c:pt>
                <c:pt idx="74">
                  <c:v>1.6883692909454892E-4</c:v>
                </c:pt>
                <c:pt idx="75">
                  <c:v>1.7240698371328694E-4</c:v>
                </c:pt>
                <c:pt idx="76">
                  <c:v>1.6833113126532318E-4</c:v>
                </c:pt>
                <c:pt idx="77">
                  <c:v>1.6822999159557211E-4</c:v>
                </c:pt>
                <c:pt idx="78">
                  <c:v>1.6813143017399906E-4</c:v>
                </c:pt>
                <c:pt idx="79">
                  <c:v>1.66210402135791E-4</c:v>
                </c:pt>
                <c:pt idx="80">
                  <c:v>1.6778500938537377E-4</c:v>
                </c:pt>
                <c:pt idx="81">
                  <c:v>1.6771587101503248E-4</c:v>
                </c:pt>
                <c:pt idx="82">
                  <c:v>1.6765592361631646E-4</c:v>
                </c:pt>
                <c:pt idx="83">
                  <c:v>1.6760098050442497E-4</c:v>
                </c:pt>
                <c:pt idx="84">
                  <c:v>1.7118789084209313E-4</c:v>
                </c:pt>
                <c:pt idx="85">
                  <c:v>1.6738610712704297E-4</c:v>
                </c:pt>
                <c:pt idx="86">
                  <c:v>1.6733483470929021E-4</c:v>
                </c:pt>
                <c:pt idx="87">
                  <c:v>1.6728502912640876E-4</c:v>
                </c:pt>
                <c:pt idx="88">
                  <c:v>1.6723693461148209E-4</c:v>
                </c:pt>
                <c:pt idx="89">
                  <c:v>1.7082467045451653E-4</c:v>
                </c:pt>
                <c:pt idx="90">
                  <c:v>1.670665518862645E-4</c:v>
                </c:pt>
                <c:pt idx="91">
                  <c:v>1.6703067620522737E-4</c:v>
                </c:pt>
                <c:pt idx="92">
                  <c:v>1.6699797699128632E-4</c:v>
                </c:pt>
                <c:pt idx="93">
                  <c:v>1.6696869847879274E-4</c:v>
                </c:pt>
                <c:pt idx="94">
                  <c:v>1.7057157002680647E-4</c:v>
                </c:pt>
                <c:pt idx="95">
                  <c:v>1.6689067611642117E-4</c:v>
                </c:pt>
                <c:pt idx="96">
                  <c:v>1.6688216461706884E-4</c:v>
                </c:pt>
                <c:pt idx="97">
                  <c:v>1.6687853922195975E-4</c:v>
                </c:pt>
                <c:pt idx="98">
                  <c:v>1.6688004416409843E-4</c:v>
                </c:pt>
                <c:pt idx="99">
                  <c:v>1.7051418225956275E-4</c:v>
                </c:pt>
                <c:pt idx="100">
                  <c:v>1.6694225196377279E-4</c:v>
                </c:pt>
                <c:pt idx="101">
                  <c:v>1.6697307208202939E-4</c:v>
                </c:pt>
                <c:pt idx="102">
                  <c:v>1.6701048793012332E-4</c:v>
                </c:pt>
                <c:pt idx="103">
                  <c:v>1.6705474373778086E-4</c:v>
                </c:pt>
                <c:pt idx="104">
                  <c:v>1.707380997549949E-4</c:v>
                </c:pt>
                <c:pt idx="105">
                  <c:v>1.6736846293123031E-4</c:v>
                </c:pt>
                <c:pt idx="106">
                  <c:v>1.6749599582371272E-4</c:v>
                </c:pt>
                <c:pt idx="107">
                  <c:v>1.6764153082597804E-4</c:v>
                </c:pt>
                <c:pt idx="108">
                  <c:v>1.6780384725473258E-4</c:v>
                </c:pt>
                <c:pt idx="109">
                  <c:v>1.7163276553041384E-4</c:v>
                </c:pt>
                <c:pt idx="110">
                  <c:v>1.6859651357482378E-4</c:v>
                </c:pt>
                <c:pt idx="111">
                  <c:v>1.6882442689700406E-4</c:v>
                </c:pt>
                <c:pt idx="112">
                  <c:v>1.6906179755741356E-4</c:v>
                </c:pt>
                <c:pt idx="113">
                  <c:v>1.6930740487904926E-4</c:v>
                </c:pt>
                <c:pt idx="114">
                  <c:v>1.7324536560242934E-4</c:v>
                </c:pt>
                <c:pt idx="115">
                  <c:v>1.7034778732391106E-4</c:v>
                </c:pt>
                <c:pt idx="116">
                  <c:v>1.7061626788317857E-4</c:v>
                </c:pt>
                <c:pt idx="117">
                  <c:v>1.7088566109481777E-4</c:v>
                </c:pt>
                <c:pt idx="118">
                  <c:v>1.7115474630006802E-4</c:v>
                </c:pt>
                <c:pt idx="119">
                  <c:v>1.7514810834463483E-4</c:v>
                </c:pt>
                <c:pt idx="120">
                  <c:v>1.7220359399484333E-4</c:v>
                </c:pt>
                <c:pt idx="121">
                  <c:v>1.7245282939703035E-4</c:v>
                </c:pt>
                <c:pt idx="122">
                  <c:v>1.7269443290488296E-4</c:v>
                </c:pt>
                <c:pt idx="123">
                  <c:v>1.7292718388050562E-4</c:v>
                </c:pt>
                <c:pt idx="124">
                  <c:v>1.7126817576715249E-4</c:v>
                </c:pt>
                <c:pt idx="125">
                  <c:v>1.7374524978845324E-4</c:v>
                </c:pt>
                <c:pt idx="126">
                  <c:v>1.7391855388480519E-4</c:v>
                </c:pt>
                <c:pt idx="127">
                  <c:v>1.7408279726322854E-4</c:v>
                </c:pt>
                <c:pt idx="128">
                  <c:v>1.7423805688742785E-4</c:v>
                </c:pt>
                <c:pt idx="129">
                  <c:v>1.78174582363884E-4</c:v>
                </c:pt>
                <c:pt idx="130">
                  <c:v>1.7477079710846637E-4</c:v>
                </c:pt>
                <c:pt idx="131">
                  <c:v>1.7488229240649185E-4</c:v>
                </c:pt>
                <c:pt idx="132">
                  <c:v>1.7498526572442202E-4</c:v>
                </c:pt>
                <c:pt idx="133">
                  <c:v>1.7507979402384279E-4</c:v>
                </c:pt>
                <c:pt idx="134">
                  <c:v>1.7897310884407082E-4</c:v>
                </c:pt>
                <c:pt idx="135">
                  <c:v>1.753749962306502E-4</c:v>
                </c:pt>
                <c:pt idx="136">
                  <c:v>1.7542845383100662E-4</c:v>
                </c:pt>
                <c:pt idx="137">
                  <c:v>1.7547392816880363E-4</c:v>
                </c:pt>
                <c:pt idx="138">
                  <c:v>1.755114962007204E-4</c:v>
                </c:pt>
                <c:pt idx="139">
                  <c:v>1.7935654265292215E-4</c:v>
                </c:pt>
                <c:pt idx="140">
                  <c:v>1.7558424442159056E-4</c:v>
                </c:pt>
                <c:pt idx="141">
                  <c:v>1.7558343528281016E-4</c:v>
                </c:pt>
                <c:pt idx="142">
                  <c:v>1.7557518157866736E-4</c:v>
                </c:pt>
                <c:pt idx="143">
                  <c:v>1.7555956026434207E-4</c:v>
                </c:pt>
                <c:pt idx="144">
                  <c:v>1.7935185420027113E-4</c:v>
                </c:pt>
                <c:pt idx="145">
                  <c:v>1.7346778882532958E-4</c:v>
                </c:pt>
                <c:pt idx="146">
                  <c:v>1.7341021056123342E-4</c:v>
                </c:pt>
                <c:pt idx="147">
                  <c:v>1.7334587756767517E-4</c:v>
                </c:pt>
                <c:pt idx="148">
                  <c:v>1.7327486596170624E-4</c:v>
                </c:pt>
                <c:pt idx="149">
                  <c:v>1.7302252063263013E-4</c:v>
                </c:pt>
                <c:pt idx="150">
                  <c:v>1.7292555573957053E-4</c:v>
                </c:pt>
                <c:pt idx="151">
                  <c:v>1.7282229281465072E-4</c:v>
                </c:pt>
                <c:pt idx="152">
                  <c:v>1.7271280797298539E-4</c:v>
                </c:pt>
                <c:pt idx="153">
                  <c:v>1.7259717732960543E-4</c:v>
                </c:pt>
                <c:pt idx="154">
                  <c:v>1.72214171739661E-4</c:v>
                </c:pt>
                <c:pt idx="155">
                  <c:v>1.7207471903822E-4</c:v>
                </c:pt>
                <c:pt idx="156">
                  <c:v>1.7192950110801527E-4</c:v>
                </c:pt>
                <c:pt idx="157">
                  <c:v>1.7177859406300596E-4</c:v>
                </c:pt>
                <c:pt idx="158">
                  <c:v>1.7162207401709919E-4</c:v>
                </c:pt>
                <c:pt idx="159">
                  <c:v>1.7111959701015525E-4</c:v>
                </c:pt>
                <c:pt idx="160">
                  <c:v>1.7094138609573094E-4</c:v>
                </c:pt>
                <c:pt idx="161">
                  <c:v>1.7075794274731498E-4</c:v>
                </c:pt>
                <c:pt idx="162">
                  <c:v>1.7056934307748068E-4</c:v>
                </c:pt>
                <c:pt idx="163">
                  <c:v>1.7786310481207864E-4</c:v>
                </c:pt>
                <c:pt idx="164">
                  <c:v>1.7163006676613815E-4</c:v>
                </c:pt>
                <c:pt idx="165">
                  <c:v>1.6955166385213309E-4</c:v>
                </c:pt>
                <c:pt idx="166">
                  <c:v>1.6933372461879907E-4</c:v>
                </c:pt>
                <c:pt idx="167">
                  <c:v>1.765430378598864E-4</c:v>
                </c:pt>
                <c:pt idx="168">
                  <c:v>1.7445048625637833E-4</c:v>
                </c:pt>
                <c:pt idx="169">
                  <c:v>1.700239078735807E-4</c:v>
                </c:pt>
                <c:pt idx="170">
                  <c:v>1.6977668268384184E-4</c:v>
                </c:pt>
                <c:pt idx="171">
                  <c:v>1.6952524485747288E-4</c:v>
                </c:pt>
                <c:pt idx="172">
                  <c:v>1.6926967134226032E-4</c:v>
                </c:pt>
                <c:pt idx="173">
                  <c:v>1.7268340107486345E-4</c:v>
                </c:pt>
                <c:pt idx="174">
                  <c:v>1.6820755934326747E-4</c:v>
                </c:pt>
                <c:pt idx="175">
                  <c:v>1.6793246159635088E-4</c:v>
                </c:pt>
                <c:pt idx="176">
                  <c:v>1.6765368984509305E-4</c:v>
                </c:pt>
                <c:pt idx="177">
                  <c:v>1.6737132103686558E-4</c:v>
                </c:pt>
                <c:pt idx="178">
                  <c:v>1.7071696811394945E-4</c:v>
                </c:pt>
                <c:pt idx="179">
                  <c:v>1.662074141807487E-4</c:v>
                </c:pt>
                <c:pt idx="180">
                  <c:v>1.6590821429711972E-4</c:v>
                </c:pt>
                <c:pt idx="181">
                  <c:v>1.6560587904006682E-4</c:v>
                </c:pt>
                <c:pt idx="182">
                  <c:v>1.6530048535646179E-4</c:v>
                </c:pt>
                <c:pt idx="183">
                  <c:v>1.6857815387012905E-4</c:v>
                </c:pt>
                <c:pt idx="184">
                  <c:v>1.6404986530561944E-4</c:v>
                </c:pt>
                <c:pt idx="185">
                  <c:v>1.6373033370002966E-4</c:v>
                </c:pt>
                <c:pt idx="186">
                  <c:v>1.6340820535146031E-4</c:v>
                </c:pt>
                <c:pt idx="187">
                  <c:v>1.6308355720795419E-4</c:v>
                </c:pt>
                <c:pt idx="188">
                  <c:v>1.6098772555278953E-4</c:v>
                </c:pt>
                <c:pt idx="189">
                  <c:v>1.6176130562807036E-4</c:v>
                </c:pt>
                <c:pt idx="190">
                  <c:v>1.6142521271941739E-4</c:v>
                </c:pt>
                <c:pt idx="191">
                  <c:v>1.6108721172276191E-4</c:v>
                </c:pt>
                <c:pt idx="192">
                  <c:v>1.6074755709412881E-4</c:v>
                </c:pt>
                <c:pt idx="193">
                  <c:v>1.6389275319134575E-4</c:v>
                </c:pt>
                <c:pt idx="194">
                  <c:v>1.5937476576723271E-4</c:v>
                </c:pt>
                <c:pt idx="195">
                  <c:v>1.5902861561218845E-4</c:v>
                </c:pt>
                <c:pt idx="196">
                  <c:v>1.5868152088014523E-4</c:v>
                </c:pt>
                <c:pt idx="197">
                  <c:v>1.5833359974819214E-4</c:v>
                </c:pt>
                <c:pt idx="198">
                  <c:v>1.6141873428875196E-4</c:v>
                </c:pt>
                <c:pt idx="199">
                  <c:v>1.5693601475610467E-4</c:v>
                </c:pt>
                <c:pt idx="200">
                  <c:v>1.5658573427909699E-4</c:v>
                </c:pt>
                <c:pt idx="201">
                  <c:v>1.5623533646570535E-4</c:v>
                </c:pt>
                <c:pt idx="202">
                  <c:v>1.5588493949439047E-4</c:v>
                </c:pt>
                <c:pt idx="203">
                  <c:v>1.5891517435629793E-4</c:v>
                </c:pt>
                <c:pt idx="204">
                  <c:v>1.544857235991356E-4</c:v>
                </c:pt>
                <c:pt idx="205">
                  <c:v>1.5413710351757699E-4</c:v>
                </c:pt>
                <c:pt idx="206">
                  <c:v>1.5378919335144232E-4</c:v>
                </c:pt>
                <c:pt idx="207">
                  <c:v>1.5344211128056733E-4</c:v>
                </c:pt>
                <c:pt idx="208">
                  <c:v>1.5642348937795848E-4</c:v>
                </c:pt>
                <c:pt idx="209">
                  <c:v>1.5041186945544463E-4</c:v>
                </c:pt>
                <c:pt idx="210">
                  <c:v>1.5007440786332079E-4</c:v>
                </c:pt>
                <c:pt idx="211">
                  <c:v>1.4973846675019002E-4</c:v>
                </c:pt>
                <c:pt idx="212">
                  <c:v>1.4940416301304258E-4</c:v>
                </c:pt>
                <c:pt idx="213">
                  <c:v>1.4907161354923935E-4</c:v>
                </c:pt>
                <c:pt idx="214">
                  <c:v>1.4808565977546682E-4</c:v>
                </c:pt>
                <c:pt idx="215">
                  <c:v>1.4776129638332592E-4</c:v>
                </c:pt>
                <c:pt idx="216">
                  <c:v>1.474392717548212E-4</c:v>
                </c:pt>
                <c:pt idx="217">
                  <c:v>1.4711970278860297E-4</c:v>
                </c:pt>
                <c:pt idx="218">
                  <c:v>1.4680270638367556E-4</c:v>
                </c:pt>
                <c:pt idx="219">
                  <c:v>1.4586832152859642E-4</c:v>
                </c:pt>
                <c:pt idx="220">
                  <c:v>1.45562784362073E-4</c:v>
                </c:pt>
                <c:pt idx="221">
                  <c:v>1.4526040425439854E-4</c:v>
                </c:pt>
                <c:pt idx="222">
                  <c:v>1.449612981059682E-4</c:v>
                </c:pt>
                <c:pt idx="223">
                  <c:v>1.4466558281684162E-4</c:v>
                </c:pt>
                <c:pt idx="224">
                  <c:v>1.437999511120868E-4</c:v>
                </c:pt>
                <c:pt idx="225">
                  <c:v>1.4351896826768554E-4</c:v>
                </c:pt>
                <c:pt idx="226">
                  <c:v>1.4324196078703593E-4</c:v>
                </c:pt>
                <c:pt idx="227">
                  <c:v>1.4296904557142782E-4</c:v>
                </c:pt>
                <c:pt idx="228">
                  <c:v>1.416699450284619E-4</c:v>
                </c:pt>
                <c:pt idx="229">
                  <c:v>1.414240383402214E-4</c:v>
                </c:pt>
                <c:pt idx="230">
                  <c:v>1.4118304223062676E-4</c:v>
                </c:pt>
                <c:pt idx="231">
                  <c:v>1.4027050162576359E-4</c:v>
                </c:pt>
                <c:pt idx="232">
                  <c:v>1.4005581194638289E-4</c:v>
                </c:pt>
                <c:pt idx="233">
                  <c:v>1.3984673426091748E-4</c:v>
                </c:pt>
                <c:pt idx="234">
                  <c:v>1.3964338547192833E-4</c:v>
                </c:pt>
                <c:pt idx="235">
                  <c:v>1.3944588248308452E-4</c:v>
                </c:pt>
                <c:pt idx="236">
                  <c:v>1.3888961734350675E-4</c:v>
                </c:pt>
                <c:pt idx="237">
                  <c:v>1.3871666658255125E-4</c:v>
                </c:pt>
                <c:pt idx="238">
                  <c:v>1.3855014613581762E-4</c:v>
                </c:pt>
                <c:pt idx="239">
                  <c:v>1.3839017290637174E-4</c:v>
                </c:pt>
                <c:pt idx="240">
                  <c:v>1.3823686379700514E-4</c:v>
                </c:pt>
                <c:pt idx="241">
                  <c:v>1.3781809021745953E-4</c:v>
                </c:pt>
                <c:pt idx="242">
                  <c:v>1.3769260661611709E-4</c:v>
                </c:pt>
                <c:pt idx="243">
                  <c:v>1.3757437164819657E-4</c:v>
                </c:pt>
                <c:pt idx="244">
                  <c:v>1.3746350221645294E-4</c:v>
                </c:pt>
                <c:pt idx="245">
                  <c:v>1.3736011522286592E-4</c:v>
                </c:pt>
                <c:pt idx="246">
                  <c:v>1.3709601789346093E-4</c:v>
                </c:pt>
                <c:pt idx="247">
                  <c:v>1.3702372967380332E-4</c:v>
                </c:pt>
                <c:pt idx="248">
                  <c:v>1.369595084018085E-4</c:v>
                </c:pt>
                <c:pt idx="249">
                  <c:v>1.3690347097861398E-4</c:v>
                </c:pt>
                <c:pt idx="250">
                  <c:v>1.3685573430607245E-4</c:v>
                </c:pt>
                <c:pt idx="251">
                  <c:v>1.3826611287159164E-4</c:v>
                </c:pt>
                <c:pt idx="252">
                  <c:v>1.3675013313225136E-4</c:v>
                </c:pt>
                <c:pt idx="253">
                  <c:v>1.3524322866470496E-4</c:v>
                </c:pt>
                <c:pt idx="254">
                  <c:v>1.3524820384152035E-4</c:v>
                </c:pt>
                <c:pt idx="255">
                  <c:v>1.3526294457443633E-4</c:v>
                </c:pt>
                <c:pt idx="256">
                  <c:v>1.3686681083095045E-4</c:v>
                </c:pt>
                <c:pt idx="257">
                  <c:v>1.3541415310403497E-4</c:v>
                </c:pt>
                <c:pt idx="258">
                  <c:v>1.3547366414406236E-4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00384"/>
        <c:axId val="481202560"/>
      </c:scatterChart>
      <c:valAx>
        <c:axId val="481200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202560"/>
        <c:crosses val="autoZero"/>
        <c:crossBetween val="midCat"/>
      </c:valAx>
      <c:valAx>
        <c:axId val="48120256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12003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4.4662568356871127E-4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42066</c:v>
                </c:pt>
                <c:pt idx="1">
                  <c:v>42101</c:v>
                </c:pt>
                <c:pt idx="2">
                  <c:v>42128</c:v>
                </c:pt>
                <c:pt idx="3">
                  <c:v>42158</c:v>
                </c:pt>
                <c:pt idx="4">
                  <c:v>42188</c:v>
                </c:pt>
                <c:pt idx="5">
                  <c:v>42219</c:v>
                </c:pt>
                <c:pt idx="6">
                  <c:v>42250</c:v>
                </c:pt>
                <c:pt idx="7">
                  <c:v>42282</c:v>
                </c:pt>
                <c:pt idx="8">
                  <c:v>42311</c:v>
                </c:pt>
              </c:numCache>
            </c:numRef>
          </c:xVal>
          <c:yVal>
            <c:numRef>
              <c:f>'Delta 3M'!$L$4:$L$12</c:f>
              <c:numCache>
                <c:formatCode>0.0000%</c:formatCode>
                <c:ptCount val="9"/>
                <c:pt idx="0">
                  <c:v>5.025877584260034E-4</c:v>
                </c:pt>
                <c:pt idx="1">
                  <c:v>5.8492467794558651E-4</c:v>
                </c:pt>
                <c:pt idx="2">
                  <c:v>6.6133905101029944E-4</c:v>
                </c:pt>
                <c:pt idx="3">
                  <c:v>6.5616595062745653E-4</c:v>
                </c:pt>
                <c:pt idx="4">
                  <c:v>6.5401403566548875E-4</c:v>
                </c:pt>
                <c:pt idx="5">
                  <c:v>6.8000476082862981E-4</c:v>
                </c:pt>
                <c:pt idx="6">
                  <c:v>0</c:v>
                </c:pt>
                <c:pt idx="7">
                  <c:v>0</c:v>
                </c:pt>
                <c:pt idx="8">
                  <c:v>6.3179044876668779E-4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  <c:pt idx="130">
                  <c:v>42226</c:v>
                </c:pt>
                <c:pt idx="131">
                  <c:v>42227</c:v>
                </c:pt>
                <c:pt idx="132">
                  <c:v>42228</c:v>
                </c:pt>
                <c:pt idx="133">
                  <c:v>42229</c:v>
                </c:pt>
                <c:pt idx="134">
                  <c:v>42230</c:v>
                </c:pt>
                <c:pt idx="135">
                  <c:v>42233</c:v>
                </c:pt>
                <c:pt idx="136">
                  <c:v>42234</c:v>
                </c:pt>
                <c:pt idx="137">
                  <c:v>42235</c:v>
                </c:pt>
                <c:pt idx="138">
                  <c:v>42236</c:v>
                </c:pt>
                <c:pt idx="139">
                  <c:v>42237</c:v>
                </c:pt>
                <c:pt idx="140">
                  <c:v>42240</c:v>
                </c:pt>
                <c:pt idx="141">
                  <c:v>42241</c:v>
                </c:pt>
                <c:pt idx="142">
                  <c:v>42242</c:v>
                </c:pt>
                <c:pt idx="143">
                  <c:v>42243</c:v>
                </c:pt>
                <c:pt idx="144">
                  <c:v>42244</c:v>
                </c:pt>
                <c:pt idx="145">
                  <c:v>42248</c:v>
                </c:pt>
                <c:pt idx="146">
                  <c:v>42249</c:v>
                </c:pt>
                <c:pt idx="147">
                  <c:v>42250</c:v>
                </c:pt>
                <c:pt idx="148">
                  <c:v>42251</c:v>
                </c:pt>
                <c:pt idx="149">
                  <c:v>42254</c:v>
                </c:pt>
                <c:pt idx="150">
                  <c:v>42255</c:v>
                </c:pt>
                <c:pt idx="151">
                  <c:v>42256</c:v>
                </c:pt>
                <c:pt idx="152">
                  <c:v>42257</c:v>
                </c:pt>
                <c:pt idx="153">
                  <c:v>42258</c:v>
                </c:pt>
                <c:pt idx="154">
                  <c:v>42261</c:v>
                </c:pt>
                <c:pt idx="155">
                  <c:v>42262</c:v>
                </c:pt>
                <c:pt idx="156">
                  <c:v>42263</c:v>
                </c:pt>
                <c:pt idx="157">
                  <c:v>42264</c:v>
                </c:pt>
                <c:pt idx="158">
                  <c:v>42265</c:v>
                </c:pt>
                <c:pt idx="159">
                  <c:v>42268</c:v>
                </c:pt>
                <c:pt idx="160">
                  <c:v>42269</c:v>
                </c:pt>
                <c:pt idx="161">
                  <c:v>42270</c:v>
                </c:pt>
                <c:pt idx="162">
                  <c:v>42271</c:v>
                </c:pt>
                <c:pt idx="163">
                  <c:v>42272</c:v>
                </c:pt>
                <c:pt idx="164">
                  <c:v>42275</c:v>
                </c:pt>
                <c:pt idx="165">
                  <c:v>42276</c:v>
                </c:pt>
                <c:pt idx="166">
                  <c:v>42277</c:v>
                </c:pt>
                <c:pt idx="167">
                  <c:v>42278</c:v>
                </c:pt>
                <c:pt idx="168">
                  <c:v>42279</c:v>
                </c:pt>
                <c:pt idx="169">
                  <c:v>42282</c:v>
                </c:pt>
                <c:pt idx="170">
                  <c:v>42283</c:v>
                </c:pt>
                <c:pt idx="171">
                  <c:v>42284</c:v>
                </c:pt>
                <c:pt idx="172">
                  <c:v>42285</c:v>
                </c:pt>
                <c:pt idx="173">
                  <c:v>42286</c:v>
                </c:pt>
                <c:pt idx="174">
                  <c:v>42289</c:v>
                </c:pt>
                <c:pt idx="175">
                  <c:v>42290</c:v>
                </c:pt>
                <c:pt idx="176">
                  <c:v>42291</c:v>
                </c:pt>
                <c:pt idx="177">
                  <c:v>42292</c:v>
                </c:pt>
                <c:pt idx="178">
                  <c:v>42293</c:v>
                </c:pt>
                <c:pt idx="179">
                  <c:v>42296</c:v>
                </c:pt>
                <c:pt idx="180">
                  <c:v>42297</c:v>
                </c:pt>
                <c:pt idx="181">
                  <c:v>42298</c:v>
                </c:pt>
                <c:pt idx="182">
                  <c:v>42299</c:v>
                </c:pt>
                <c:pt idx="183">
                  <c:v>42300</c:v>
                </c:pt>
                <c:pt idx="184">
                  <c:v>42303</c:v>
                </c:pt>
                <c:pt idx="185">
                  <c:v>42304</c:v>
                </c:pt>
                <c:pt idx="186">
                  <c:v>42305</c:v>
                </c:pt>
                <c:pt idx="187">
                  <c:v>42306</c:v>
                </c:pt>
                <c:pt idx="188">
                  <c:v>42307</c:v>
                </c:pt>
                <c:pt idx="189">
                  <c:v>42310</c:v>
                </c:pt>
                <c:pt idx="190">
                  <c:v>42311</c:v>
                </c:pt>
                <c:pt idx="191">
                  <c:v>42312</c:v>
                </c:pt>
                <c:pt idx="192">
                  <c:v>42313</c:v>
                </c:pt>
                <c:pt idx="193">
                  <c:v>42314</c:v>
                </c:pt>
                <c:pt idx="194">
                  <c:v>42317</c:v>
                </c:pt>
                <c:pt idx="195">
                  <c:v>42318</c:v>
                </c:pt>
                <c:pt idx="196">
                  <c:v>42319</c:v>
                </c:pt>
                <c:pt idx="197">
                  <c:v>42320</c:v>
                </c:pt>
                <c:pt idx="198">
                  <c:v>42321</c:v>
                </c:pt>
                <c:pt idx="199">
                  <c:v>42324</c:v>
                </c:pt>
                <c:pt idx="200">
                  <c:v>42325</c:v>
                </c:pt>
                <c:pt idx="201">
                  <c:v>42326</c:v>
                </c:pt>
                <c:pt idx="202">
                  <c:v>42327</c:v>
                </c:pt>
                <c:pt idx="203">
                  <c:v>42328</c:v>
                </c:pt>
                <c:pt idx="204">
                  <c:v>42331</c:v>
                </c:pt>
                <c:pt idx="205">
                  <c:v>42332</c:v>
                </c:pt>
                <c:pt idx="206">
                  <c:v>42333</c:v>
                </c:pt>
                <c:pt idx="207">
                  <c:v>42334</c:v>
                </c:pt>
                <c:pt idx="208">
                  <c:v>42335</c:v>
                </c:pt>
                <c:pt idx="209">
                  <c:v>42338</c:v>
                </c:pt>
                <c:pt idx="210">
                  <c:v>42339</c:v>
                </c:pt>
                <c:pt idx="211">
                  <c:v>42340</c:v>
                </c:pt>
                <c:pt idx="212">
                  <c:v>42341</c:v>
                </c:pt>
                <c:pt idx="213">
                  <c:v>42342</c:v>
                </c:pt>
                <c:pt idx="214">
                  <c:v>42345</c:v>
                </c:pt>
                <c:pt idx="215">
                  <c:v>42346</c:v>
                </c:pt>
                <c:pt idx="216">
                  <c:v>42347</c:v>
                </c:pt>
                <c:pt idx="217">
                  <c:v>42348</c:v>
                </c:pt>
                <c:pt idx="218">
                  <c:v>42349</c:v>
                </c:pt>
                <c:pt idx="219">
                  <c:v>42352</c:v>
                </c:pt>
                <c:pt idx="220">
                  <c:v>42353</c:v>
                </c:pt>
                <c:pt idx="221">
                  <c:v>42354</c:v>
                </c:pt>
                <c:pt idx="222">
                  <c:v>42355</c:v>
                </c:pt>
                <c:pt idx="223">
                  <c:v>42356</c:v>
                </c:pt>
                <c:pt idx="224">
                  <c:v>42359</c:v>
                </c:pt>
                <c:pt idx="225">
                  <c:v>42360</c:v>
                </c:pt>
                <c:pt idx="226">
                  <c:v>42361</c:v>
                </c:pt>
                <c:pt idx="227">
                  <c:v>42362</c:v>
                </c:pt>
                <c:pt idx="228">
                  <c:v>42367</c:v>
                </c:pt>
                <c:pt idx="229">
                  <c:v>42368</c:v>
                </c:pt>
                <c:pt idx="230">
                  <c:v>42369</c:v>
                </c:pt>
                <c:pt idx="231">
                  <c:v>42373</c:v>
                </c:pt>
                <c:pt idx="232">
                  <c:v>42374</c:v>
                </c:pt>
                <c:pt idx="233">
                  <c:v>42375</c:v>
                </c:pt>
                <c:pt idx="234">
                  <c:v>42376</c:v>
                </c:pt>
                <c:pt idx="235">
                  <c:v>42377</c:v>
                </c:pt>
                <c:pt idx="236">
                  <c:v>42380</c:v>
                </c:pt>
                <c:pt idx="237">
                  <c:v>42381</c:v>
                </c:pt>
                <c:pt idx="238">
                  <c:v>42382</c:v>
                </c:pt>
                <c:pt idx="239">
                  <c:v>42383</c:v>
                </c:pt>
                <c:pt idx="240">
                  <c:v>42384</c:v>
                </c:pt>
                <c:pt idx="241">
                  <c:v>42387</c:v>
                </c:pt>
                <c:pt idx="242">
                  <c:v>42388</c:v>
                </c:pt>
                <c:pt idx="243">
                  <c:v>42389</c:v>
                </c:pt>
                <c:pt idx="244">
                  <c:v>42390</c:v>
                </c:pt>
                <c:pt idx="245">
                  <c:v>42391</c:v>
                </c:pt>
                <c:pt idx="246">
                  <c:v>42394</c:v>
                </c:pt>
                <c:pt idx="247">
                  <c:v>42395</c:v>
                </c:pt>
                <c:pt idx="248">
                  <c:v>42396</c:v>
                </c:pt>
                <c:pt idx="249">
                  <c:v>42397</c:v>
                </c:pt>
                <c:pt idx="250">
                  <c:v>42398</c:v>
                </c:pt>
                <c:pt idx="251">
                  <c:v>42401</c:v>
                </c:pt>
                <c:pt idx="252">
                  <c:v>42402</c:v>
                </c:pt>
                <c:pt idx="253">
                  <c:v>42403</c:v>
                </c:pt>
                <c:pt idx="254">
                  <c:v>42404</c:v>
                </c:pt>
                <c:pt idx="255">
                  <c:v>42405</c:v>
                </c:pt>
                <c:pt idx="256">
                  <c:v>42408</c:v>
                </c:pt>
                <c:pt idx="257">
                  <c:v>42409</c:v>
                </c:pt>
                <c:pt idx="258">
                  <c:v>42410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4.4662568356871127E-4</c:v>
                </c:pt>
                <c:pt idx="1">
                  <c:v>4.4862772252791201E-4</c:v>
                </c:pt>
                <c:pt idx="2">
                  <c:v>4.506297354838286E-4</c:v>
                </c:pt>
                <c:pt idx="3">
                  <c:v>4.5263169643317686E-4</c:v>
                </c:pt>
                <c:pt idx="4">
                  <c:v>4.5863700720897009E-4</c:v>
                </c:pt>
                <c:pt idx="5">
                  <c:v>4.6063850009920345E-4</c:v>
                </c:pt>
                <c:pt idx="6">
                  <c:v>4.6263981096644763E-4</c:v>
                </c:pt>
                <c:pt idx="7">
                  <c:v>4.6464091380741857E-4</c:v>
                </c:pt>
                <c:pt idx="8">
                  <c:v>4.66641782618832E-4</c:v>
                </c:pt>
                <c:pt idx="9">
                  <c:v>4.7264272484288597E-4</c:v>
                </c:pt>
                <c:pt idx="10">
                  <c:v>4.7464239750322792E-4</c:v>
                </c:pt>
                <c:pt idx="11">
                  <c:v>4.7664170611759168E-4</c:v>
                </c:pt>
                <c:pt idx="12">
                  <c:v>4.7864062468269295E-4</c:v>
                </c:pt>
                <c:pt idx="13">
                  <c:v>4.8063912719524765E-4</c:v>
                </c:pt>
                <c:pt idx="14">
                  <c:v>4.8663187838479048E-4</c:v>
                </c:pt>
                <c:pt idx="15">
                  <c:v>4.8862845665431718E-4</c:v>
                </c:pt>
                <c:pt idx="16">
                  <c:v>4.9062448885487644E-4</c:v>
                </c:pt>
                <c:pt idx="17">
                  <c:v>4.9261994898318416E-4</c:v>
                </c:pt>
                <c:pt idx="18">
                  <c:v>4.9461481103595605E-4</c:v>
                </c:pt>
                <c:pt idx="19">
                  <c:v>5.0059554870821596E-4</c:v>
                </c:pt>
                <c:pt idx="20">
                  <c:v>5.025877584260034E-4</c:v>
                </c:pt>
                <c:pt idx="21">
                  <c:v>5.045795491816483E-4</c:v>
                </c:pt>
                <c:pt idx="22">
                  <c:v>5.0657244062093704E-4</c:v>
                </c:pt>
                <c:pt idx="23">
                  <c:v>5.0856826151946986E-4</c:v>
                </c:pt>
                <c:pt idx="24">
                  <c:v>5.1459158872653552E-4</c:v>
                </c:pt>
                <c:pt idx="25">
                  <c:v>5.1661741521804758E-4</c:v>
                </c:pt>
                <c:pt idx="26">
                  <c:v>5.1865531504680519E-4</c:v>
                </c:pt>
                <c:pt idx="27">
                  <c:v>5.2070711698840857E-4</c:v>
                </c:pt>
                <c:pt idx="28">
                  <c:v>5.227746498184582E-4</c:v>
                </c:pt>
                <c:pt idx="29">
                  <c:v>5.2908992139528716E-4</c:v>
                </c:pt>
                <c:pt idx="30">
                  <c:v>5.3123866553512447E-4</c:v>
                </c:pt>
                <c:pt idx="31">
                  <c:v>5.3341228444140948E-4</c:v>
                </c:pt>
                <c:pt idx="32">
                  <c:v>5.3561260688974254E-4</c:v>
                </c:pt>
                <c:pt idx="33">
                  <c:v>5.378414616557238E-4</c:v>
                </c:pt>
                <c:pt idx="34">
                  <c:v>5.4471750761556027E-4</c:v>
                </c:pt>
                <c:pt idx="35">
                  <c:v>5.4707877940813774E-4</c:v>
                </c:pt>
                <c:pt idx="36">
                  <c:v>5.4947772739636497E-4</c:v>
                </c:pt>
                <c:pt idx="37">
                  <c:v>5.5191618035584219E-4</c:v>
                </c:pt>
                <c:pt idx="38">
                  <c:v>5.5439596706216988E-4</c:v>
                </c:pt>
                <c:pt idx="39">
                  <c:v>5.621016174182583E-4</c:v>
                </c:pt>
                <c:pt idx="40">
                  <c:v>5.6476502686799053E-4</c:v>
                </c:pt>
                <c:pt idx="41">
                  <c:v>5.6747891394257478E-4</c:v>
                </c:pt>
                <c:pt idx="42">
                  <c:v>5.7024510741761109E-4</c:v>
                </c:pt>
                <c:pt idx="43">
                  <c:v>5.8492467794558651E-4</c:v>
                </c:pt>
                <c:pt idx="44">
                  <c:v>5.8807502255426604E-4</c:v>
                </c:pt>
                <c:pt idx="45">
                  <c:v>5.9134178862390858E-4</c:v>
                </c:pt>
                <c:pt idx="46">
                  <c:v>5.9470805004710621E-4</c:v>
                </c:pt>
                <c:pt idx="47">
                  <c:v>6.0523454536395307E-4</c:v>
                </c:pt>
                <c:pt idx="48">
                  <c:v>6.0882952712729415E-4</c:v>
                </c:pt>
                <c:pt idx="49">
                  <c:v>6.1243937370715181E-4</c:v>
                </c:pt>
                <c:pt idx="50">
                  <c:v>6.1604715899611813E-4</c:v>
                </c:pt>
                <c:pt idx="51">
                  <c:v>6.1963595688678563E-4</c:v>
                </c:pt>
                <c:pt idx="52">
                  <c:v>6.3011916509491696E-4</c:v>
                </c:pt>
                <c:pt idx="53">
                  <c:v>6.3346275231831127E-4</c:v>
                </c:pt>
                <c:pt idx="54">
                  <c:v>6.3670272160636803E-4</c:v>
                </c:pt>
                <c:pt idx="55">
                  <c:v>6.3982214685167943E-4</c:v>
                </c:pt>
                <c:pt idx="56">
                  <c:v>6.4280410194683766E-4</c:v>
                </c:pt>
                <c:pt idx="57">
                  <c:v>6.5075588525731671E-4</c:v>
                </c:pt>
                <c:pt idx="58">
                  <c:v>6.5301869867778533E-4</c:v>
                </c:pt>
                <c:pt idx="59">
                  <c:v>6.5505941141106216E-4</c:v>
                </c:pt>
                <c:pt idx="60">
                  <c:v>6.568610973497395E-4</c:v>
                </c:pt>
                <c:pt idx="61">
                  <c:v>6.5840683038640964E-4</c:v>
                </c:pt>
                <c:pt idx="62">
                  <c:v>6.6181252197451842E-4</c:v>
                </c:pt>
                <c:pt idx="63">
                  <c:v>6.6220119031016667E-4</c:v>
                </c:pt>
                <c:pt idx="64">
                  <c:v>6.625093692965838E-4</c:v>
                </c:pt>
                <c:pt idx="65">
                  <c:v>6.627413722131093E-4</c:v>
                </c:pt>
                <c:pt idx="66">
                  <c:v>6.6302345733673304E-4</c:v>
                </c:pt>
                <c:pt idx="67">
                  <c:v>6.6299388876708875E-4</c:v>
                </c:pt>
                <c:pt idx="68">
                  <c:v>6.6290971052425103E-4</c:v>
                </c:pt>
                <c:pt idx="69">
                  <c:v>6.6277523588755948E-4</c:v>
                </c:pt>
                <c:pt idx="70">
                  <c:v>6.6259477813635382E-4</c:v>
                </c:pt>
                <c:pt idx="71">
                  <c:v>6.6182063898904801E-4</c:v>
                </c:pt>
                <c:pt idx="72">
                  <c:v>6.6149938157318198E-4</c:v>
                </c:pt>
                <c:pt idx="73">
                  <c:v>6.6115370743949993E-4</c:v>
                </c:pt>
                <c:pt idx="74">
                  <c:v>6.6078792986734136E-4</c:v>
                </c:pt>
                <c:pt idx="75">
                  <c:v>6.6040636213604608E-4</c:v>
                </c:pt>
                <c:pt idx="76">
                  <c:v>6.5880845520628953E-4</c:v>
                </c:pt>
                <c:pt idx="77">
                  <c:v>6.5841263586940459E-4</c:v>
                </c:pt>
                <c:pt idx="78">
                  <c:v>6.5802690604942074E-4</c:v>
                </c:pt>
                <c:pt idx="79">
                  <c:v>6.5765557902567739E-4</c:v>
                </c:pt>
                <c:pt idx="80">
                  <c:v>6.5667114752528729E-4</c:v>
                </c:pt>
                <c:pt idx="81">
                  <c:v>6.5640056447990251E-4</c:v>
                </c:pt>
                <c:pt idx="82">
                  <c:v>6.5616595062745653E-4</c:v>
                </c:pt>
                <c:pt idx="83">
                  <c:v>6.5595091853236809E-4</c:v>
                </c:pt>
                <c:pt idx="84">
                  <c:v>6.5573684284392928E-4</c:v>
                </c:pt>
                <c:pt idx="85">
                  <c:v>6.5510991828500941E-4</c:v>
                </c:pt>
                <c:pt idx="86">
                  <c:v>6.5490923228966739E-4</c:v>
                </c:pt>
                <c:pt idx="87">
                  <c:v>6.5471428473422386E-4</c:v>
                </c:pt>
                <c:pt idx="88">
                  <c:v>6.5452603202532879E-4</c:v>
                </c:pt>
                <c:pt idx="89">
                  <c:v>6.5434543056963178E-4</c:v>
                </c:pt>
                <c:pt idx="90">
                  <c:v>6.5385909778822708E-4</c:v>
                </c:pt>
                <c:pt idx="91">
                  <c:v>6.5371866541182012E-4</c:v>
                </c:pt>
                <c:pt idx="92">
                  <c:v>6.5359066632186011E-4</c:v>
                </c:pt>
                <c:pt idx="93">
                  <c:v>6.5347605692499678E-4</c:v>
                </c:pt>
                <c:pt idx="94">
                  <c:v>6.5337579362787998E-4</c:v>
                </c:pt>
                <c:pt idx="95">
                  <c:v>6.5317064440150569E-4</c:v>
                </c:pt>
                <c:pt idx="96">
                  <c:v>6.5313732956987229E-4</c:v>
                </c:pt>
                <c:pt idx="97">
                  <c:v>6.5312314287123408E-4</c:v>
                </c:pt>
                <c:pt idx="98">
                  <c:v>6.5312904071224099E-4</c:v>
                </c:pt>
                <c:pt idx="99">
                  <c:v>6.5315597949954266E-4</c:v>
                </c:pt>
                <c:pt idx="100">
                  <c:v>6.5337260560571406E-4</c:v>
                </c:pt>
                <c:pt idx="101">
                  <c:v>6.534932722446925E-4</c:v>
                </c:pt>
                <c:pt idx="102">
                  <c:v>6.5363976186321468E-4</c:v>
                </c:pt>
                <c:pt idx="103">
                  <c:v>6.5381303086793012E-4</c:v>
                </c:pt>
                <c:pt idx="104">
                  <c:v>6.5401403566548875E-4</c:v>
                </c:pt>
                <c:pt idx="105">
                  <c:v>6.5504122520554148E-4</c:v>
                </c:pt>
                <c:pt idx="106">
                  <c:v>6.5554048678905809E-4</c:v>
                </c:pt>
                <c:pt idx="107">
                  <c:v>6.5611021739554948E-4</c:v>
                </c:pt>
                <c:pt idx="108">
                  <c:v>6.5674563891775055E-4</c:v>
                </c:pt>
                <c:pt idx="109">
                  <c:v>6.5744197324839662E-4</c:v>
                </c:pt>
                <c:pt idx="110">
                  <c:v>6.5984867201835523E-4</c:v>
                </c:pt>
                <c:pt idx="111">
                  <c:v>6.6074087651013188E-4</c:v>
                </c:pt>
                <c:pt idx="112">
                  <c:v>6.6167010327402892E-4</c:v>
                </c:pt>
                <c:pt idx="113">
                  <c:v>6.6263157420278157E-4</c:v>
                </c:pt>
                <c:pt idx="114">
                  <c:v>6.6362051118912463E-4</c:v>
                </c:pt>
                <c:pt idx="115">
                  <c:v>6.6670433742104874E-4</c:v>
                </c:pt>
                <c:pt idx="116">
                  <c:v>6.6775535756510515E-4</c:v>
                </c:pt>
                <c:pt idx="117">
                  <c:v>6.6880995323042778E-4</c:v>
                </c:pt>
                <c:pt idx="118">
                  <c:v>6.6986334630975163E-4</c:v>
                </c:pt>
                <c:pt idx="119">
                  <c:v>6.7091075869581162E-4</c:v>
                </c:pt>
                <c:pt idx="120">
                  <c:v>6.7396933062176061E-4</c:v>
                </c:pt>
                <c:pt idx="121">
                  <c:v>6.7494503916211684E-4</c:v>
                </c:pt>
                <c:pt idx="122">
                  <c:v>6.7589087647288478E-4</c:v>
                </c:pt>
                <c:pt idx="123">
                  <c:v>6.7680206444679968E-4</c:v>
                </c:pt>
                <c:pt idx="124">
                  <c:v>6.7767382497659642E-4</c:v>
                </c:pt>
                <c:pt idx="125">
                  <c:v>6.8000476082862981E-4</c:v>
                </c:pt>
                <c:pt idx="126">
                  <c:v>6.8068326331274039E-4</c:v>
                </c:pt>
                <c:pt idx="127">
                  <c:v>6.8132629962887803E-4</c:v>
                </c:pt>
                <c:pt idx="128">
                  <c:v>6.8193417097817794E-4</c:v>
                </c:pt>
                <c:pt idx="129">
                  <c:v>6.825071785617748E-4</c:v>
                </c:pt>
                <c:pt idx="130">
                  <c:v>6.8402003072969854E-4</c:v>
                </c:pt>
                <c:pt idx="131">
                  <c:v>6.8445659526183403E-4</c:v>
                </c:pt>
                <c:pt idx="132">
                  <c:v>6.8485980203394177E-4</c:v>
                </c:pt>
                <c:pt idx="133">
                  <c:v>6.8522995224715665E-4</c:v>
                </c:pt>
                <c:pt idx="134">
                  <c:v>6.8556734710261379E-4</c:v>
                </c:pt>
                <c:pt idx="135">
                  <c:v>6.8638601153378834E-4</c:v>
                </c:pt>
                <c:pt idx="136">
                  <c:v>6.8659539696956423E-4</c:v>
                </c:pt>
                <c:pt idx="137">
                  <c:v>6.8677353305325746E-4</c:v>
                </c:pt>
                <c:pt idx="138">
                  <c:v>6.8692072098600293E-4</c:v>
                </c:pt>
                <c:pt idx="139">
                  <c:v>6.8703726196893552E-4</c:v>
                </c:pt>
                <c:pt idx="140">
                  <c:v>6.8720601523020717E-4</c:v>
                </c:pt>
                <c:pt idx="141">
                  <c:v>6.8720298042523897E-4</c:v>
                </c:pt>
                <c:pt idx="142">
                  <c:v>6.8717080467613309E-4</c:v>
                </c:pt>
                <c:pt idx="143">
                  <c:v>6.8710978918402443E-4</c:v>
                </c:pt>
                <c:pt idx="144">
                  <c:v>6.8702023515004808E-4</c:v>
                </c:pt>
                <c:pt idx="145">
                  <c:v>6.8638265761816611E-4</c:v>
                </c:pt>
                <c:pt idx="146">
                  <c:v>6.8615492889187652E-4</c:v>
                </c:pt>
                <c:pt idx="147">
                  <c:v>6.8590046883052933E-4</c:v>
                </c:pt>
                <c:pt idx="148">
                  <c:v>6.8561957863525944E-4</c:v>
                </c:pt>
                <c:pt idx="149">
                  <c:v>6.8462133925726405E-4</c:v>
                </c:pt>
                <c:pt idx="150">
                  <c:v>6.8423774053765374E-4</c:v>
                </c:pt>
                <c:pt idx="151">
                  <c:v>6.8382921768979593E-4</c:v>
                </c:pt>
                <c:pt idx="152">
                  <c:v>6.833960719148254E-4</c:v>
                </c:pt>
                <c:pt idx="153">
                  <c:v>6.8293860441387747E-4</c:v>
                </c:pt>
                <c:pt idx="154">
                  <c:v>6.8142328356651804E-4</c:v>
                </c:pt>
                <c:pt idx="155">
                  <c:v>6.8087154117300983E-4</c:v>
                </c:pt>
                <c:pt idx="156">
                  <c:v>6.8029698305919909E-4</c:v>
                </c:pt>
                <c:pt idx="157">
                  <c:v>6.7969991042622082E-4</c:v>
                </c:pt>
                <c:pt idx="158">
                  <c:v>6.7908062447521013E-4</c:v>
                </c:pt>
                <c:pt idx="159">
                  <c:v>6.7709249872533296E-4</c:v>
                </c:pt>
                <c:pt idx="160">
                  <c:v>6.7638737151354223E-4</c:v>
                </c:pt>
                <c:pt idx="161">
                  <c:v>6.7566153698939418E-4</c:v>
                </c:pt>
                <c:pt idx="162">
                  <c:v>6.7491529635402357E-4</c:v>
                </c:pt>
                <c:pt idx="163">
                  <c:v>6.7414895080856552E-4</c:v>
                </c:pt>
                <c:pt idx="164">
                  <c:v>6.7173229672301679E-4</c:v>
                </c:pt>
                <c:pt idx="165">
                  <c:v>6.7088854354855904E-4</c:v>
                </c:pt>
                <c:pt idx="166">
                  <c:v>6.7002619146968895E-4</c:v>
                </c:pt>
                <c:pt idx="167">
                  <c:v>6.691455416875414E-4</c:v>
                </c:pt>
                <c:pt idx="168">
                  <c:v>6.6824689540325149E-4</c:v>
                </c:pt>
                <c:pt idx="169">
                  <c:v>6.654459895488776E-4</c:v>
                </c:pt>
                <c:pt idx="170">
                  <c:v>6.6447836926736823E-4</c:v>
                </c:pt>
                <c:pt idx="171">
                  <c:v>6.634942584893915E-4</c:v>
                </c:pt>
                <c:pt idx="172">
                  <c:v>6.624939584160825E-4</c:v>
                </c:pt>
                <c:pt idx="173">
                  <c:v>6.6147777024857613E-4</c:v>
                </c:pt>
                <c:pt idx="174">
                  <c:v>6.5833688919222325E-4</c:v>
                </c:pt>
                <c:pt idx="175">
                  <c:v>6.5726016065927766E-4</c:v>
                </c:pt>
                <c:pt idx="176">
                  <c:v>6.561690500378099E-4</c:v>
                </c:pt>
                <c:pt idx="177">
                  <c:v>6.5506385852895474E-4</c:v>
                </c:pt>
                <c:pt idx="178">
                  <c:v>6.539448873338474E-4</c:v>
                </c:pt>
                <c:pt idx="179">
                  <c:v>6.5050830764236183E-4</c:v>
                </c:pt>
                <c:pt idx="180">
                  <c:v>6.4933722971359542E-4</c:v>
                </c:pt>
                <c:pt idx="181">
                  <c:v>6.4815387810425191E-4</c:v>
                </c:pt>
                <c:pt idx="182">
                  <c:v>6.469585540154662E-4</c:v>
                </c:pt>
                <c:pt idx="183">
                  <c:v>6.4575155864837318E-4</c:v>
                </c:pt>
                <c:pt idx="184">
                  <c:v>6.4206355688860121E-4</c:v>
                </c:pt>
                <c:pt idx="185">
                  <c:v>6.4081288841962947E-4</c:v>
                </c:pt>
                <c:pt idx="186">
                  <c:v>6.3955205467802572E-4</c:v>
                </c:pt>
                <c:pt idx="187">
                  <c:v>6.3828135686492464E-4</c:v>
                </c:pt>
                <c:pt idx="188">
                  <c:v>6.3700109618146155E-4</c:v>
                </c:pt>
                <c:pt idx="189">
                  <c:v>6.3310594892024936E-4</c:v>
                </c:pt>
                <c:pt idx="190">
                  <c:v>6.3179044876668779E-4</c:v>
                </c:pt>
                <c:pt idx="191">
                  <c:v>6.304674789630964E-4</c:v>
                </c:pt>
                <c:pt idx="192">
                  <c:v>6.2913803552279793E-4</c:v>
                </c:pt>
                <c:pt idx="193">
                  <c:v>6.2780258104322309E-4</c:v>
                </c:pt>
                <c:pt idx="194">
                  <c:v>6.2376477734314782E-4</c:v>
                </c:pt>
                <c:pt idx="195">
                  <c:v>6.2240990468077472E-4</c:v>
                </c:pt>
                <c:pt idx="196">
                  <c:v>6.2105133396627896E-4</c:v>
                </c:pt>
                <c:pt idx="197">
                  <c:v>6.1968952779709106E-4</c:v>
                </c:pt>
                <c:pt idx="198">
                  <c:v>6.1832494877064187E-4</c:v>
                </c:pt>
                <c:pt idx="199">
                  <c:v>6.1421920052203306E-4</c:v>
                </c:pt>
                <c:pt idx="200">
                  <c:v>6.1284815604084543E-4</c:v>
                </c:pt>
                <c:pt idx="201">
                  <c:v>6.114766516895501E-4</c:v>
                </c:pt>
                <c:pt idx="202">
                  <c:v>6.1010515006557759E-4</c:v>
                </c:pt>
                <c:pt idx="203">
                  <c:v>6.0873411376635874E-4</c:v>
                </c:pt>
                <c:pt idx="204">
                  <c:v>6.0462842279153091E-4</c:v>
                </c:pt>
                <c:pt idx="205">
                  <c:v>6.0326387376563367E-4</c:v>
                </c:pt>
                <c:pt idx="206">
                  <c:v>6.0190210305164347E-4</c:v>
                </c:pt>
                <c:pt idx="207">
                  <c:v>6.0054357324699126E-4</c:v>
                </c:pt>
                <c:pt idx="208">
                  <c:v>5.9918874694910767E-4</c:v>
                </c:pt>
                <c:pt idx="209">
                  <c:v>5.9515111507037536E-4</c:v>
                </c:pt>
                <c:pt idx="210">
                  <c:v>5.938157287738731E-4</c:v>
                </c:pt>
                <c:pt idx="211">
                  <c:v>5.9248635897129304E-4</c:v>
                </c:pt>
                <c:pt idx="212">
                  <c:v>5.9116346826006594E-4</c:v>
                </c:pt>
                <c:pt idx="213">
                  <c:v>5.8984751923762231E-4</c:v>
                </c:pt>
                <c:pt idx="214">
                  <c:v>5.8594594827729993E-4</c:v>
                </c:pt>
                <c:pt idx="215">
                  <c:v>5.8466239198429768E-4</c:v>
                </c:pt>
                <c:pt idx="216">
                  <c:v>5.8338809036723258E-4</c:v>
                </c:pt>
                <c:pt idx="217">
                  <c:v>5.8212350602353529E-4</c:v>
                </c:pt>
                <c:pt idx="218">
                  <c:v>5.8086910155063652E-4</c:v>
                </c:pt>
                <c:pt idx="219">
                  <c:v>5.7717159333103862E-4</c:v>
                </c:pt>
                <c:pt idx="220">
                  <c:v>5.7596253431564117E-4</c:v>
                </c:pt>
                <c:pt idx="221">
                  <c:v>5.7476596815819573E-4</c:v>
                </c:pt>
                <c:pt idx="222">
                  <c:v>5.7358235745613316E-4</c:v>
                </c:pt>
                <c:pt idx="223">
                  <c:v>5.7241216480688408E-4</c:v>
                </c:pt>
                <c:pt idx="224">
                  <c:v>5.6898672115032517E-4</c:v>
                </c:pt>
                <c:pt idx="225">
                  <c:v>5.6787482668663723E-4</c:v>
                </c:pt>
                <c:pt idx="226">
                  <c:v>5.6677866326291647E-4</c:v>
                </c:pt>
                <c:pt idx="227">
                  <c:v>5.6569869347659343E-4</c:v>
                </c:pt>
                <c:pt idx="228">
                  <c:v>5.6055794001601982E-4</c:v>
                </c:pt>
                <c:pt idx="229">
                  <c:v>5.5958484660012845E-4</c:v>
                </c:pt>
                <c:pt idx="230">
                  <c:v>5.5863118500364974E-4</c:v>
                </c:pt>
                <c:pt idx="231">
                  <c:v>5.550201087604769E-4</c:v>
                </c:pt>
                <c:pt idx="232">
                  <c:v>5.5417054522252261E-4</c:v>
                </c:pt>
                <c:pt idx="233">
                  <c:v>5.5334318908856542E-4</c:v>
                </c:pt>
                <c:pt idx="234">
                  <c:v>5.5253850295603596E-4</c:v>
                </c:pt>
                <c:pt idx="235">
                  <c:v>5.5175694942236498E-4</c:v>
                </c:pt>
                <c:pt idx="236">
                  <c:v>5.495557103888097E-4</c:v>
                </c:pt>
                <c:pt idx="237">
                  <c:v>5.4887131322487956E-4</c:v>
                </c:pt>
                <c:pt idx="238">
                  <c:v>5.4821236164696136E-4</c:v>
                </c:pt>
                <c:pt idx="239">
                  <c:v>5.4757931825248597E-4</c:v>
                </c:pt>
                <c:pt idx="240">
                  <c:v>5.4697264563888389E-4</c:v>
                </c:pt>
                <c:pt idx="241">
                  <c:v>5.4531547845762551E-4</c:v>
                </c:pt>
                <c:pt idx="242">
                  <c:v>5.4481891494182421E-4</c:v>
                </c:pt>
                <c:pt idx="243">
                  <c:v>5.4435103519404992E-4</c:v>
                </c:pt>
                <c:pt idx="244">
                  <c:v>5.4391230181173339E-4</c:v>
                </c:pt>
                <c:pt idx="245">
                  <c:v>5.4350317739230514E-4</c:v>
                </c:pt>
                <c:pt idx="246">
                  <c:v>5.4245808388565808E-4</c:v>
                </c:pt>
                <c:pt idx="247">
                  <c:v>5.4217202129209054E-4</c:v>
                </c:pt>
                <c:pt idx="248">
                  <c:v>5.4191788064856497E-4</c:v>
                </c:pt>
                <c:pt idx="249">
                  <c:v>5.4169612455251212E-4</c:v>
                </c:pt>
                <c:pt idx="250">
                  <c:v>5.415072156013626E-4</c:v>
                </c:pt>
                <c:pt idx="251">
                  <c:v>5.4114219759164128E-4</c:v>
                </c:pt>
                <c:pt idx="252">
                  <c:v>5.4108930319441231E-4</c:v>
                </c:pt>
                <c:pt idx="253">
                  <c:v>5.4107156892924026E-4</c:v>
                </c:pt>
                <c:pt idx="254">
                  <c:v>5.4109146608120071E-4</c:v>
                </c:pt>
                <c:pt idx="255">
                  <c:v>5.4115043602994935E-4</c:v>
                </c:pt>
                <c:pt idx="256">
                  <c:v>5.4155096004993529E-4</c:v>
                </c:pt>
                <c:pt idx="257">
                  <c:v>5.4175539857884744E-4</c:v>
                </c:pt>
                <c:pt idx="258">
                  <c:v>5.4199349860105297E-4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22496"/>
        <c:axId val="481324032"/>
      </c:scatterChart>
      <c:valAx>
        <c:axId val="481322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324032"/>
        <c:crosses val="autoZero"/>
        <c:crossBetween val="midCat"/>
      </c:valAx>
      <c:valAx>
        <c:axId val="48132403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813224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42038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4.6647862166292219E-4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42066</c:v>
                </c:pt>
                <c:pt idx="1">
                  <c:v>42101</c:v>
                </c:pt>
                <c:pt idx="2">
                  <c:v>42128</c:v>
                </c:pt>
                <c:pt idx="3">
                  <c:v>42158</c:v>
                </c:pt>
                <c:pt idx="4">
                  <c:v>42188</c:v>
                </c:pt>
                <c:pt idx="5">
                  <c:v>42219</c:v>
                </c:pt>
                <c:pt idx="6">
                  <c:v>42250</c:v>
                </c:pt>
                <c:pt idx="7">
                  <c:v>42282</c:v>
                </c:pt>
                <c:pt idx="8">
                  <c:v>42311</c:v>
                </c:pt>
                <c:pt idx="9">
                  <c:v>42341</c:v>
                </c:pt>
                <c:pt idx="10">
                  <c:v>42373</c:v>
                </c:pt>
                <c:pt idx="11">
                  <c:v>42403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5.1308682599038042E-4</c:v>
                </c:pt>
                <c:pt idx="1">
                  <c:v>5.3047848450716434E-4</c:v>
                </c:pt>
                <c:pt idx="2">
                  <c:v>5.3394785155803568E-4</c:v>
                </c:pt>
                <c:pt idx="3">
                  <c:v>4.9833410194431076E-4</c:v>
                </c:pt>
                <c:pt idx="4">
                  <c:v>4.9915762774780932E-4</c:v>
                </c:pt>
                <c:pt idx="5">
                  <c:v>4.883269166757071E-4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4.2018507558033431E-4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  <c:pt idx="130">
                  <c:v>42226</c:v>
                </c:pt>
                <c:pt idx="131">
                  <c:v>42227</c:v>
                </c:pt>
                <c:pt idx="132">
                  <c:v>42228</c:v>
                </c:pt>
                <c:pt idx="133">
                  <c:v>42229</c:v>
                </c:pt>
                <c:pt idx="134">
                  <c:v>42230</c:v>
                </c:pt>
                <c:pt idx="135">
                  <c:v>42233</c:v>
                </c:pt>
                <c:pt idx="136">
                  <c:v>42234</c:v>
                </c:pt>
                <c:pt idx="137">
                  <c:v>42235</c:v>
                </c:pt>
                <c:pt idx="138">
                  <c:v>42236</c:v>
                </c:pt>
                <c:pt idx="139">
                  <c:v>42237</c:v>
                </c:pt>
                <c:pt idx="140">
                  <c:v>42240</c:v>
                </c:pt>
                <c:pt idx="141">
                  <c:v>42241</c:v>
                </c:pt>
                <c:pt idx="142">
                  <c:v>42242</c:v>
                </c:pt>
                <c:pt idx="143">
                  <c:v>42243</c:v>
                </c:pt>
                <c:pt idx="144">
                  <c:v>42244</c:v>
                </c:pt>
                <c:pt idx="145">
                  <c:v>42248</c:v>
                </c:pt>
                <c:pt idx="146">
                  <c:v>42249</c:v>
                </c:pt>
                <c:pt idx="147">
                  <c:v>42250</c:v>
                </c:pt>
                <c:pt idx="148">
                  <c:v>42251</c:v>
                </c:pt>
                <c:pt idx="149">
                  <c:v>42254</c:v>
                </c:pt>
                <c:pt idx="150">
                  <c:v>42255</c:v>
                </c:pt>
                <c:pt idx="151">
                  <c:v>42256</c:v>
                </c:pt>
                <c:pt idx="152">
                  <c:v>42257</c:v>
                </c:pt>
                <c:pt idx="153">
                  <c:v>42258</c:v>
                </c:pt>
                <c:pt idx="154">
                  <c:v>42261</c:v>
                </c:pt>
                <c:pt idx="155">
                  <c:v>42262</c:v>
                </c:pt>
                <c:pt idx="156">
                  <c:v>42263</c:v>
                </c:pt>
                <c:pt idx="157">
                  <c:v>42264</c:v>
                </c:pt>
                <c:pt idx="158">
                  <c:v>42265</c:v>
                </c:pt>
                <c:pt idx="159">
                  <c:v>42268</c:v>
                </c:pt>
                <c:pt idx="160">
                  <c:v>42269</c:v>
                </c:pt>
                <c:pt idx="161">
                  <c:v>42270</c:v>
                </c:pt>
                <c:pt idx="162">
                  <c:v>42271</c:v>
                </c:pt>
                <c:pt idx="163">
                  <c:v>42272</c:v>
                </c:pt>
                <c:pt idx="164">
                  <c:v>42275</c:v>
                </c:pt>
                <c:pt idx="165">
                  <c:v>42276</c:v>
                </c:pt>
                <c:pt idx="166">
                  <c:v>42277</c:v>
                </c:pt>
                <c:pt idx="167">
                  <c:v>42278</c:v>
                </c:pt>
                <c:pt idx="168">
                  <c:v>42279</c:v>
                </c:pt>
                <c:pt idx="169">
                  <c:v>42282</c:v>
                </c:pt>
                <c:pt idx="170">
                  <c:v>42283</c:v>
                </c:pt>
                <c:pt idx="171">
                  <c:v>42284</c:v>
                </c:pt>
                <c:pt idx="172">
                  <c:v>42285</c:v>
                </c:pt>
                <c:pt idx="173">
                  <c:v>42286</c:v>
                </c:pt>
                <c:pt idx="174">
                  <c:v>42289</c:v>
                </c:pt>
                <c:pt idx="175">
                  <c:v>42290</c:v>
                </c:pt>
                <c:pt idx="176">
                  <c:v>42291</c:v>
                </c:pt>
                <c:pt idx="177">
                  <c:v>42292</c:v>
                </c:pt>
                <c:pt idx="178">
                  <c:v>42293</c:v>
                </c:pt>
                <c:pt idx="179">
                  <c:v>42296</c:v>
                </c:pt>
                <c:pt idx="180">
                  <c:v>42297</c:v>
                </c:pt>
                <c:pt idx="181">
                  <c:v>42298</c:v>
                </c:pt>
                <c:pt idx="182">
                  <c:v>42299</c:v>
                </c:pt>
                <c:pt idx="183">
                  <c:v>42300</c:v>
                </c:pt>
                <c:pt idx="184">
                  <c:v>42303</c:v>
                </c:pt>
                <c:pt idx="185">
                  <c:v>42304</c:v>
                </c:pt>
                <c:pt idx="186">
                  <c:v>42305</c:v>
                </c:pt>
                <c:pt idx="187">
                  <c:v>42306</c:v>
                </c:pt>
                <c:pt idx="188">
                  <c:v>42307</c:v>
                </c:pt>
                <c:pt idx="189">
                  <c:v>42310</c:v>
                </c:pt>
                <c:pt idx="190">
                  <c:v>42311</c:v>
                </c:pt>
                <c:pt idx="191">
                  <c:v>42312</c:v>
                </c:pt>
                <c:pt idx="192">
                  <c:v>42313</c:v>
                </c:pt>
                <c:pt idx="193">
                  <c:v>42314</c:v>
                </c:pt>
                <c:pt idx="194">
                  <c:v>42317</c:v>
                </c:pt>
                <c:pt idx="195">
                  <c:v>42318</c:v>
                </c:pt>
                <c:pt idx="196">
                  <c:v>42319</c:v>
                </c:pt>
                <c:pt idx="197">
                  <c:v>42320</c:v>
                </c:pt>
                <c:pt idx="198">
                  <c:v>42321</c:v>
                </c:pt>
                <c:pt idx="199">
                  <c:v>42324</c:v>
                </c:pt>
                <c:pt idx="200">
                  <c:v>42325</c:v>
                </c:pt>
                <c:pt idx="201">
                  <c:v>42326</c:v>
                </c:pt>
                <c:pt idx="202">
                  <c:v>42327</c:v>
                </c:pt>
                <c:pt idx="203">
                  <c:v>42328</c:v>
                </c:pt>
                <c:pt idx="204">
                  <c:v>42331</c:v>
                </c:pt>
                <c:pt idx="205">
                  <c:v>42332</c:v>
                </c:pt>
                <c:pt idx="206">
                  <c:v>42333</c:v>
                </c:pt>
                <c:pt idx="207">
                  <c:v>42334</c:v>
                </c:pt>
                <c:pt idx="208">
                  <c:v>42335</c:v>
                </c:pt>
                <c:pt idx="209">
                  <c:v>42338</c:v>
                </c:pt>
                <c:pt idx="210">
                  <c:v>42339</c:v>
                </c:pt>
                <c:pt idx="211">
                  <c:v>42340</c:v>
                </c:pt>
                <c:pt idx="212">
                  <c:v>42341</c:v>
                </c:pt>
                <c:pt idx="213">
                  <c:v>42342</c:v>
                </c:pt>
                <c:pt idx="214">
                  <c:v>42345</c:v>
                </c:pt>
                <c:pt idx="215">
                  <c:v>42346</c:v>
                </c:pt>
                <c:pt idx="216">
                  <c:v>42347</c:v>
                </c:pt>
                <c:pt idx="217">
                  <c:v>42348</c:v>
                </c:pt>
                <c:pt idx="218">
                  <c:v>42349</c:v>
                </c:pt>
                <c:pt idx="219">
                  <c:v>42352</c:v>
                </c:pt>
                <c:pt idx="220">
                  <c:v>42353</c:v>
                </c:pt>
                <c:pt idx="221">
                  <c:v>42354</c:v>
                </c:pt>
                <c:pt idx="222">
                  <c:v>42355</c:v>
                </c:pt>
                <c:pt idx="223">
                  <c:v>42356</c:v>
                </c:pt>
                <c:pt idx="224">
                  <c:v>42359</c:v>
                </c:pt>
                <c:pt idx="225">
                  <c:v>42360</c:v>
                </c:pt>
                <c:pt idx="226">
                  <c:v>42361</c:v>
                </c:pt>
                <c:pt idx="227">
                  <c:v>42362</c:v>
                </c:pt>
                <c:pt idx="228">
                  <c:v>42367</c:v>
                </c:pt>
                <c:pt idx="229">
                  <c:v>42368</c:v>
                </c:pt>
                <c:pt idx="230">
                  <c:v>42369</c:v>
                </c:pt>
                <c:pt idx="231">
                  <c:v>42373</c:v>
                </c:pt>
                <c:pt idx="232">
                  <c:v>42374</c:v>
                </c:pt>
                <c:pt idx="233">
                  <c:v>42375</c:v>
                </c:pt>
                <c:pt idx="234">
                  <c:v>42376</c:v>
                </c:pt>
                <c:pt idx="235">
                  <c:v>42377</c:v>
                </c:pt>
                <c:pt idx="236">
                  <c:v>42380</c:v>
                </c:pt>
                <c:pt idx="237">
                  <c:v>42381</c:v>
                </c:pt>
                <c:pt idx="238">
                  <c:v>42382</c:v>
                </c:pt>
                <c:pt idx="239">
                  <c:v>42383</c:v>
                </c:pt>
                <c:pt idx="240">
                  <c:v>42384</c:v>
                </c:pt>
                <c:pt idx="241">
                  <c:v>42387</c:v>
                </c:pt>
                <c:pt idx="242">
                  <c:v>42388</c:v>
                </c:pt>
                <c:pt idx="243">
                  <c:v>42389</c:v>
                </c:pt>
                <c:pt idx="244">
                  <c:v>42390</c:v>
                </c:pt>
                <c:pt idx="245">
                  <c:v>42391</c:v>
                </c:pt>
                <c:pt idx="246">
                  <c:v>42394</c:v>
                </c:pt>
                <c:pt idx="247">
                  <c:v>42395</c:v>
                </c:pt>
                <c:pt idx="248">
                  <c:v>42396</c:v>
                </c:pt>
                <c:pt idx="249">
                  <c:v>42397</c:v>
                </c:pt>
                <c:pt idx="250">
                  <c:v>42398</c:v>
                </c:pt>
                <c:pt idx="251">
                  <c:v>42401</c:v>
                </c:pt>
                <c:pt idx="252">
                  <c:v>42402</c:v>
                </c:pt>
                <c:pt idx="253">
                  <c:v>42403</c:v>
                </c:pt>
                <c:pt idx="254">
                  <c:v>42404</c:v>
                </c:pt>
                <c:pt idx="255">
                  <c:v>42405</c:v>
                </c:pt>
                <c:pt idx="256">
                  <c:v>42408</c:v>
                </c:pt>
                <c:pt idx="257">
                  <c:v>42409</c:v>
                </c:pt>
                <c:pt idx="258">
                  <c:v>42410</c:v>
                </c:pt>
                <c:pt idx="259">
                  <c:v>42411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4.6647862166292219E-4</c:v>
                </c:pt>
                <c:pt idx="1">
                  <c:v>4.6802236319253736E-4</c:v>
                </c:pt>
                <c:pt idx="2">
                  <c:v>4.6956474095504423E-4</c:v>
                </c:pt>
                <c:pt idx="3">
                  <c:v>4.7110439266513947E-4</c:v>
                </c:pt>
                <c:pt idx="4">
                  <c:v>4.7832037796484347E-4</c:v>
                </c:pt>
                <c:pt idx="5">
                  <c:v>4.7720849339239819E-4</c:v>
                </c:pt>
                <c:pt idx="6">
                  <c:v>4.7871408067925715E-4</c:v>
                </c:pt>
                <c:pt idx="7">
                  <c:v>4.8020876827401768E-4</c:v>
                </c:pt>
                <c:pt idx="8">
                  <c:v>4.8169119391440696E-4</c:v>
                </c:pt>
                <c:pt idx="9">
                  <c:v>4.8873546095548333E-4</c:v>
                </c:pt>
                <c:pt idx="10">
                  <c:v>4.8747103181762211E-4</c:v>
                </c:pt>
                <c:pt idx="11">
                  <c:v>4.8887171387394757E-4</c:v>
                </c:pt>
                <c:pt idx="12">
                  <c:v>4.902519604697154E-4</c:v>
                </c:pt>
                <c:pt idx="13">
                  <c:v>4.9161040936261387E-4</c:v>
                </c:pt>
                <c:pt idx="14">
                  <c:v>4.9827791515246421E-4</c:v>
                </c:pt>
                <c:pt idx="15">
                  <c:v>4.9679898312499538E-4</c:v>
                </c:pt>
                <c:pt idx="16">
                  <c:v>4.9802800993003994E-4</c:v>
                </c:pt>
                <c:pt idx="17">
                  <c:v>4.9922706561114215E-4</c:v>
                </c:pt>
                <c:pt idx="18">
                  <c:v>5.00394787933632E-4</c:v>
                </c:pt>
                <c:pt idx="19">
                  <c:v>5.1204102510481739E-4</c:v>
                </c:pt>
                <c:pt idx="20">
                  <c:v>5.1308682599038042E-4</c:v>
                </c:pt>
                <c:pt idx="21">
                  <c:v>5.1409427045561134E-4</c:v>
                </c:pt>
                <c:pt idx="22">
                  <c:v>5.2065994951222484E-4</c:v>
                </c:pt>
                <c:pt idx="23">
                  <c:v>5.188003816718439E-4</c:v>
                </c:pt>
                <c:pt idx="24">
                  <c:v>5.1858955664282034E-4</c:v>
                </c:pt>
                <c:pt idx="25">
                  <c:v>5.1938816827678928E-4</c:v>
                </c:pt>
                <c:pt idx="26">
                  <c:v>5.2015594522920752E-4</c:v>
                </c:pt>
                <c:pt idx="27">
                  <c:v>5.2655319956404999E-4</c:v>
                </c:pt>
                <c:pt idx="28">
                  <c:v>5.2443698162422654E-4</c:v>
                </c:pt>
                <c:pt idx="29">
                  <c:v>5.2357201720703E-4</c:v>
                </c:pt>
                <c:pt idx="30">
                  <c:v>5.2417861050007934E-4</c:v>
                </c:pt>
                <c:pt idx="31">
                  <c:v>5.2476231056878717E-4</c:v>
                </c:pt>
                <c:pt idx="32">
                  <c:v>5.3103152826554801E-4</c:v>
                </c:pt>
                <c:pt idx="33">
                  <c:v>5.2872215366392492E-4</c:v>
                </c:pt>
                <c:pt idx="34">
                  <c:v>5.2737711958995837E-4</c:v>
                </c:pt>
                <c:pt idx="35">
                  <c:v>5.2784728453179679E-4</c:v>
                </c:pt>
                <c:pt idx="36">
                  <c:v>5.2830249765321901E-4</c:v>
                </c:pt>
                <c:pt idx="37">
                  <c:v>5.3448829308934474E-4</c:v>
                </c:pt>
                <c:pt idx="38">
                  <c:v>5.320471413334597E-4</c:v>
                </c:pt>
                <c:pt idx="39">
                  <c:v>5.3039399296297268E-4</c:v>
                </c:pt>
                <c:pt idx="40">
                  <c:v>5.2790002565876329E-4</c:v>
                </c:pt>
                <c:pt idx="41">
                  <c:v>5.2828026662449527E-4</c:v>
                </c:pt>
                <c:pt idx="42">
                  <c:v>5.2865466356097053E-4</c:v>
                </c:pt>
                <c:pt idx="43">
                  <c:v>5.3047848450716434E-4</c:v>
                </c:pt>
                <c:pt idx="44">
                  <c:v>5.3082861373615511E-4</c:v>
                </c:pt>
                <c:pt idx="45">
                  <c:v>5.3115418032611324E-4</c:v>
                </c:pt>
                <c:pt idx="46">
                  <c:v>5.3726046551827141E-4</c:v>
                </c:pt>
                <c:pt idx="47">
                  <c:v>5.3220902132347029E-4</c:v>
                </c:pt>
                <c:pt idx="48">
                  <c:v>5.3241042550308023E-4</c:v>
                </c:pt>
                <c:pt idx="49">
                  <c:v>5.3258672736846671E-4</c:v>
                </c:pt>
                <c:pt idx="50">
                  <c:v>5.3273783697839157E-4</c:v>
                </c:pt>
                <c:pt idx="51">
                  <c:v>5.3868440322109756E-4</c:v>
                </c:pt>
                <c:pt idx="52">
                  <c:v>5.3308855407840472E-4</c:v>
                </c:pt>
                <c:pt idx="53">
                  <c:v>5.3311235333049212E-4</c:v>
                </c:pt>
                <c:pt idx="54">
                  <c:v>5.3311042070095275E-4</c:v>
                </c:pt>
                <c:pt idx="55">
                  <c:v>5.3308266625446093E-4</c:v>
                </c:pt>
                <c:pt idx="56">
                  <c:v>5.3885153102461352E-4</c:v>
                </c:pt>
                <c:pt idx="57">
                  <c:v>5.3271163160898815E-4</c:v>
                </c:pt>
                <c:pt idx="58">
                  <c:v>5.3255341906161284E-4</c:v>
                </c:pt>
                <c:pt idx="59">
                  <c:v>5.3236884509232942E-4</c:v>
                </c:pt>
                <c:pt idx="60">
                  <c:v>5.3215781976637252E-4</c:v>
                </c:pt>
                <c:pt idx="61">
                  <c:v>5.3773066398358409E-4</c:v>
                </c:pt>
                <c:pt idx="62">
                  <c:v>5.3354430569838268E-4</c:v>
                </c:pt>
                <c:pt idx="63">
                  <c:v>5.3300584126178573E-4</c:v>
                </c:pt>
                <c:pt idx="64">
                  <c:v>5.3812518702018837E-4</c:v>
                </c:pt>
                <c:pt idx="65">
                  <c:v>5.3444896613977135E-4</c:v>
                </c:pt>
                <c:pt idx="66">
                  <c:v>5.2861649251381205E-4</c:v>
                </c:pt>
                <c:pt idx="67">
                  <c:v>5.2746456861536058E-4</c:v>
                </c:pt>
                <c:pt idx="68">
                  <c:v>5.2624307715286311E-4</c:v>
                </c:pt>
                <c:pt idx="69">
                  <c:v>5.3066457770772674E-4</c:v>
                </c:pt>
                <c:pt idx="70">
                  <c:v>5.264731176610665E-4</c:v>
                </c:pt>
                <c:pt idx="71">
                  <c:v>5.1941886563800367E-4</c:v>
                </c:pt>
                <c:pt idx="72">
                  <c:v>5.1797602476825935E-4</c:v>
                </c:pt>
                <c:pt idx="73">
                  <c:v>5.1652896863168803E-4</c:v>
                </c:pt>
                <c:pt idx="74">
                  <c:v>5.2068300187036853E-4</c:v>
                </c:pt>
                <c:pt idx="75">
                  <c:v>5.164497946847402E-4</c:v>
                </c:pt>
                <c:pt idx="76">
                  <c:v>5.0828094022973289E-4</c:v>
                </c:pt>
                <c:pt idx="77">
                  <c:v>5.0706579248366507E-4</c:v>
                </c:pt>
                <c:pt idx="78">
                  <c:v>5.1141752802882836E-4</c:v>
                </c:pt>
                <c:pt idx="79">
                  <c:v>5.0759868726790822E-4</c:v>
                </c:pt>
                <c:pt idx="80">
                  <c:v>4.9950570978570484E-4</c:v>
                </c:pt>
                <c:pt idx="81">
                  <c:v>4.988570024368578E-4</c:v>
                </c:pt>
                <c:pt idx="82">
                  <c:v>4.9833410194431076E-4</c:v>
                </c:pt>
                <c:pt idx="83">
                  <c:v>4.9789302402287181E-4</c:v>
                </c:pt>
                <c:pt idx="84">
                  <c:v>5.0291710393990591E-4</c:v>
                </c:pt>
                <c:pt idx="85">
                  <c:v>4.9642563274339771E-4</c:v>
                </c:pt>
                <c:pt idx="86">
                  <c:v>4.9612714766667963E-4</c:v>
                </c:pt>
                <c:pt idx="87">
                  <c:v>4.9585366074175307E-4</c:v>
                </c:pt>
                <c:pt idx="88">
                  <c:v>4.9560399849336043E-4</c:v>
                </c:pt>
                <c:pt idx="89">
                  <c:v>5.0078827884679315E-4</c:v>
                </c:pt>
                <c:pt idx="90">
                  <c:v>4.9482012676662322E-4</c:v>
                </c:pt>
                <c:pt idx="91">
                  <c:v>4.9467198576965906E-4</c:v>
                </c:pt>
                <c:pt idx="92">
                  <c:v>4.9454062859266513E-4</c:v>
                </c:pt>
                <c:pt idx="93">
                  <c:v>4.9442488175753237E-4</c:v>
                </c:pt>
                <c:pt idx="94">
                  <c:v>4.9972335671155774E-4</c:v>
                </c:pt>
                <c:pt idx="95">
                  <c:v>4.9409452827304818E-4</c:v>
                </c:pt>
                <c:pt idx="96">
                  <c:v>4.9403923097326096E-4</c:v>
                </c:pt>
                <c:pt idx="97">
                  <c:v>4.9399250314500467E-4</c:v>
                </c:pt>
                <c:pt idx="98">
                  <c:v>5.0474459158244428E-4</c:v>
                </c:pt>
                <c:pt idx="99">
                  <c:v>5.0201310630444012E-4</c:v>
                </c:pt>
                <c:pt idx="100">
                  <c:v>4.9384633433760083E-4</c:v>
                </c:pt>
                <c:pt idx="101">
                  <c:v>4.9382638029997028E-4</c:v>
                </c:pt>
                <c:pt idx="102">
                  <c:v>5.0459500457982376E-4</c:v>
                </c:pt>
                <c:pt idx="103">
                  <c:v>5.0187721865670469E-4</c:v>
                </c:pt>
                <c:pt idx="104">
                  <c:v>4.9915762774780932E-4</c:v>
                </c:pt>
                <c:pt idx="105">
                  <c:v>4.962874544422013E-4</c:v>
                </c:pt>
                <c:pt idx="106">
                  <c:v>4.9618658574295102E-4</c:v>
                </c:pt>
                <c:pt idx="107">
                  <c:v>4.9606545657968537E-4</c:v>
                </c:pt>
                <c:pt idx="108">
                  <c:v>5.0131266107907339E-4</c:v>
                </c:pt>
                <c:pt idx="109">
                  <c:v>4.9845855053660146E-4</c:v>
                </c:pt>
                <c:pt idx="110">
                  <c:v>4.9518285096728464E-4</c:v>
                </c:pt>
                <c:pt idx="111">
                  <c:v>4.9495632730747882E-4</c:v>
                </c:pt>
                <c:pt idx="112">
                  <c:v>4.9471493260575059E-4</c:v>
                </c:pt>
                <c:pt idx="113">
                  <c:v>4.9983134736912788E-4</c:v>
                </c:pt>
                <c:pt idx="114">
                  <c:v>4.9687511232824483E-4</c:v>
                </c:pt>
                <c:pt idx="115">
                  <c:v>4.9331184043101424E-4</c:v>
                </c:pt>
                <c:pt idx="116">
                  <c:v>4.9299738764625473E-4</c:v>
                </c:pt>
                <c:pt idx="117">
                  <c:v>4.9267345320243522E-4</c:v>
                </c:pt>
                <c:pt idx="118">
                  <c:v>4.9768971014609151E-4</c:v>
                </c:pt>
                <c:pt idx="119">
                  <c:v>4.9467282810674174E-4</c:v>
                </c:pt>
                <c:pt idx="120">
                  <c:v>4.9093850288629555E-4</c:v>
                </c:pt>
                <c:pt idx="121">
                  <c:v>4.9057384655228672E-4</c:v>
                </c:pt>
                <c:pt idx="122">
                  <c:v>4.9020509790815095E-4</c:v>
                </c:pt>
                <c:pt idx="123">
                  <c:v>4.8717217145829295E-4</c:v>
                </c:pt>
                <c:pt idx="124">
                  <c:v>4.8414074717853983E-4</c:v>
                </c:pt>
                <c:pt idx="125">
                  <c:v>4.883269166757071E-4</c:v>
                </c:pt>
                <c:pt idx="126">
                  <c:v>4.8794965335209823E-4</c:v>
                </c:pt>
                <c:pt idx="127">
                  <c:v>4.8757291426076776E-4</c:v>
                </c:pt>
                <c:pt idx="128">
                  <c:v>4.9248973806028729E-4</c:v>
                </c:pt>
                <c:pt idx="129">
                  <c:v>4.8946548480505018E-4</c:v>
                </c:pt>
                <c:pt idx="130">
                  <c:v>4.8569698157100837E-4</c:v>
                </c:pt>
                <c:pt idx="131">
                  <c:v>4.8532332744432693E-4</c:v>
                </c:pt>
                <c:pt idx="132">
                  <c:v>4.8495017740746079E-4</c:v>
                </c:pt>
                <c:pt idx="133">
                  <c:v>4.8984212724715985E-4</c:v>
                </c:pt>
                <c:pt idx="134">
                  <c:v>4.8683566336514116E-4</c:v>
                </c:pt>
                <c:pt idx="135">
                  <c:v>4.8309188787579833E-4</c:v>
                </c:pt>
                <c:pt idx="136">
                  <c:v>4.8272170196137187E-4</c:v>
                </c:pt>
                <c:pt idx="137">
                  <c:v>4.8235199999848848E-4</c:v>
                </c:pt>
                <c:pt idx="138">
                  <c:v>4.8721919919725927E-4</c:v>
                </c:pt>
                <c:pt idx="139">
                  <c:v>4.8423025080508058E-4</c:v>
                </c:pt>
                <c:pt idx="140">
                  <c:v>4.8051064877519233E-4</c:v>
                </c:pt>
                <c:pt idx="141">
                  <c:v>4.8014379011348211E-4</c:v>
                </c:pt>
                <c:pt idx="142">
                  <c:v>4.7977739526879434E-4</c:v>
                </c:pt>
                <c:pt idx="143">
                  <c:v>4.8461995646994235E-4</c:v>
                </c:pt>
                <c:pt idx="144">
                  <c:v>4.8164825505958933E-4</c:v>
                </c:pt>
                <c:pt idx="145">
                  <c:v>4.7239985474749704E-4</c:v>
                </c:pt>
                <c:pt idx="146">
                  <c:v>4.7204057101558368E-4</c:v>
                </c:pt>
                <c:pt idx="147">
                  <c:v>4.7168172332263058E-4</c:v>
                </c:pt>
                <c:pt idx="148">
                  <c:v>4.7132330882450243E-4</c:v>
                </c:pt>
                <c:pt idx="149">
                  <c:v>4.702506360536515E-4</c:v>
                </c:pt>
                <c:pt idx="150">
                  <c:v>4.6989392589093736E-4</c:v>
                </c:pt>
                <c:pt idx="151">
                  <c:v>4.695376347018589E-4</c:v>
                </c:pt>
                <c:pt idx="152">
                  <c:v>4.6918175964225334E-4</c:v>
                </c:pt>
                <c:pt idx="153">
                  <c:v>4.688262978681751E-4</c:v>
                </c:pt>
                <c:pt idx="154">
                  <c:v>4.6776236382180063E-4</c:v>
                </c:pt>
                <c:pt idx="155">
                  <c:v>4.6740852675228323E-4</c:v>
                </c:pt>
                <c:pt idx="156">
                  <c:v>4.6705508874982917E-4</c:v>
                </c:pt>
                <c:pt idx="157">
                  <c:v>4.6670204697068769E-4</c:v>
                </c:pt>
                <c:pt idx="158">
                  <c:v>4.6634939857176941E-4</c:v>
                </c:pt>
                <c:pt idx="159">
                  <c:v>4.6529378521984399E-4</c:v>
                </c:pt>
                <c:pt idx="160">
                  <c:v>4.6494268190684006E-4</c:v>
                </c:pt>
                <c:pt idx="161">
                  <c:v>4.6459195775721369E-4</c:v>
                </c:pt>
                <c:pt idx="162">
                  <c:v>4.6424160992829266E-4</c:v>
                </c:pt>
                <c:pt idx="163">
                  <c:v>4.7408223542590009E-4</c:v>
                </c:pt>
                <c:pt idx="164">
                  <c:v>4.6538584174377236E-4</c:v>
                </c:pt>
                <c:pt idx="165">
                  <c:v>4.6249541608356419E-4</c:v>
                </c:pt>
                <c:pt idx="166">
                  <c:v>4.6214726647496627E-4</c:v>
                </c:pt>
                <c:pt idx="167">
                  <c:v>4.6433565532891989E-4</c:v>
                </c:pt>
                <c:pt idx="168">
                  <c:v>4.6905481808698601E-4</c:v>
                </c:pt>
                <c:pt idx="169">
                  <c:v>4.6294037058957515E-4</c:v>
                </c:pt>
                <c:pt idx="170">
                  <c:v>4.6259241674639006E-4</c:v>
                </c:pt>
                <c:pt idx="171">
                  <c:v>4.6224480412358662E-4</c:v>
                </c:pt>
                <c:pt idx="172">
                  <c:v>4.6189752986379467E-4</c:v>
                </c:pt>
                <c:pt idx="173">
                  <c:v>4.6659249919883374E-4</c:v>
                </c:pt>
                <c:pt idx="174">
                  <c:v>4.6051175929919756E-4</c:v>
                </c:pt>
                <c:pt idx="175">
                  <c:v>4.6016613398821123E-4</c:v>
                </c:pt>
                <c:pt idx="176">
                  <c:v>4.5982082989459337E-4</c:v>
                </c:pt>
                <c:pt idx="177">
                  <c:v>4.5947584416050001E-4</c:v>
                </c:pt>
                <c:pt idx="178">
                  <c:v>4.6414665724588469E-4</c:v>
                </c:pt>
                <c:pt idx="179">
                  <c:v>4.5809902767499197E-4</c:v>
                </c:pt>
                <c:pt idx="180">
                  <c:v>4.5775559088025505E-4</c:v>
                </c:pt>
                <c:pt idx="181">
                  <c:v>4.5741245530166234E-4</c:v>
                </c:pt>
                <c:pt idx="182">
                  <c:v>4.5706961808244991E-4</c:v>
                </c:pt>
                <c:pt idx="183">
                  <c:v>4.6171630142060336E-4</c:v>
                </c:pt>
                <c:pt idx="184">
                  <c:v>4.5570119566153708E-4</c:v>
                </c:pt>
                <c:pt idx="185">
                  <c:v>4.5535980738606763E-4</c:v>
                </c:pt>
                <c:pt idx="186">
                  <c:v>4.5501870032908548E-4</c:v>
                </c:pt>
                <c:pt idx="187">
                  <c:v>4.5467787163379754E-4</c:v>
                </c:pt>
                <c:pt idx="188">
                  <c:v>4.5185573804231897E-4</c:v>
                </c:pt>
                <c:pt idx="189">
                  <c:v>4.5331728334112938E-4</c:v>
                </c:pt>
                <c:pt idx="190">
                  <c:v>4.5050364814617165E-4</c:v>
                </c:pt>
                <c:pt idx="191">
                  <c:v>4.5016628228522764E-4</c:v>
                </c:pt>
                <c:pt idx="192">
                  <c:v>4.4982917338840049E-4</c:v>
                </c:pt>
                <c:pt idx="193">
                  <c:v>4.4949231861483445E-4</c:v>
                </c:pt>
                <c:pt idx="194">
                  <c:v>4.4848325063041227E-4</c:v>
                </c:pt>
                <c:pt idx="195">
                  <c:v>4.4814738394613587E-4</c:v>
                </c:pt>
                <c:pt idx="196">
                  <c:v>4.4781175718388905E-4</c:v>
                </c:pt>
                <c:pt idx="197">
                  <c:v>4.4747636750279196E-4</c:v>
                </c:pt>
                <c:pt idx="198">
                  <c:v>4.4714121206284869E-4</c:v>
                </c:pt>
                <c:pt idx="199">
                  <c:v>4.4613712279058839E-4</c:v>
                </c:pt>
                <c:pt idx="200">
                  <c:v>4.4580287591544328E-4</c:v>
                </c:pt>
                <c:pt idx="201">
                  <c:v>4.4546884908163473E-4</c:v>
                </c:pt>
                <c:pt idx="202">
                  <c:v>4.4513503944980875E-4</c:v>
                </c:pt>
                <c:pt idx="203">
                  <c:v>4.4480144417905404E-4</c:v>
                </c:pt>
                <c:pt idx="204">
                  <c:v>4.4380191614202153E-4</c:v>
                </c:pt>
                <c:pt idx="205">
                  <c:v>4.4346914992233902E-4</c:v>
                </c:pt>
                <c:pt idx="206">
                  <c:v>4.4313658386621412E-4</c:v>
                </c:pt>
                <c:pt idx="207">
                  <c:v>4.4280421513426548E-4</c:v>
                </c:pt>
                <c:pt idx="208">
                  <c:v>4.4247204088755182E-4</c:v>
                </c:pt>
                <c:pt idx="209">
                  <c:v>4.4390123754566084E-4</c:v>
                </c:pt>
                <c:pt idx="210">
                  <c:v>4.4356799261455795E-4</c:v>
                </c:pt>
                <c:pt idx="211">
                  <c:v>4.4323492895461281E-4</c:v>
                </c:pt>
                <c:pt idx="212">
                  <c:v>4.4290204371155543E-4</c:v>
                </c:pt>
                <c:pt idx="213">
                  <c:v>4.474039076939271E-4</c:v>
                </c:pt>
                <c:pt idx="214">
                  <c:v>4.4157222981489958E-4</c:v>
                </c:pt>
                <c:pt idx="215">
                  <c:v>4.4124019383721226E-4</c:v>
                </c:pt>
                <c:pt idx="216">
                  <c:v>4.4090831914960144E-4</c:v>
                </c:pt>
                <c:pt idx="217">
                  <c:v>4.4057660289732612E-4</c:v>
                </c:pt>
                <c:pt idx="218">
                  <c:v>4.4505422395928077E-4</c:v>
                </c:pt>
                <c:pt idx="219">
                  <c:v>4.3925126516060543E-4</c:v>
                </c:pt>
                <c:pt idx="220">
                  <c:v>4.3892029827374395E-4</c:v>
                </c:pt>
                <c:pt idx="221">
                  <c:v>4.3858947269790764E-4</c:v>
                </c:pt>
                <c:pt idx="222">
                  <c:v>4.3825878557921622E-4</c:v>
                </c:pt>
                <c:pt idx="223">
                  <c:v>4.4271210489438333E-4</c:v>
                </c:pt>
                <c:pt idx="224">
                  <c:v>4.369373645977174E-4</c:v>
                </c:pt>
                <c:pt idx="225">
                  <c:v>4.3660732695685714E-4</c:v>
                </c:pt>
                <c:pt idx="226">
                  <c:v>4.3627741065066798E-4</c:v>
                </c:pt>
                <c:pt idx="227">
                  <c:v>4.3594761282568674E-4</c:v>
                </c:pt>
                <c:pt idx="228">
                  <c:v>4.3430030104365288E-4</c:v>
                </c:pt>
                <c:pt idx="229">
                  <c:v>4.33971154182538E-4</c:v>
                </c:pt>
                <c:pt idx="230">
                  <c:v>4.3127356516968777E-4</c:v>
                </c:pt>
                <c:pt idx="231">
                  <c:v>4.2996548486628615E-4</c:v>
                </c:pt>
                <c:pt idx="232">
                  <c:v>4.2963868135632161E-4</c:v>
                </c:pt>
                <c:pt idx="233">
                  <c:v>4.2931195879765996E-4</c:v>
                </c:pt>
                <c:pt idx="234">
                  <c:v>4.2898531435364565E-4</c:v>
                </c:pt>
                <c:pt idx="235">
                  <c:v>4.2865874518673171E-4</c:v>
                </c:pt>
                <c:pt idx="236">
                  <c:v>4.2767946097683844E-4</c:v>
                </c:pt>
                <c:pt idx="237">
                  <c:v>4.2735316454699777E-4</c:v>
                </c:pt>
                <c:pt idx="238">
                  <c:v>4.2702692920890774E-4</c:v>
                </c:pt>
                <c:pt idx="239">
                  <c:v>4.2670075212566483E-4</c:v>
                </c:pt>
                <c:pt idx="240">
                  <c:v>4.2637463046036185E-4</c:v>
                </c:pt>
                <c:pt idx="241">
                  <c:v>4.25396569604296E-4</c:v>
                </c:pt>
                <c:pt idx="242">
                  <c:v>4.2507064124315969E-4</c:v>
                </c:pt>
                <c:pt idx="243">
                  <c:v>4.2474475411648129E-4</c:v>
                </c:pt>
                <c:pt idx="244">
                  <c:v>4.2441890538755321E-4</c:v>
                </c:pt>
                <c:pt idx="245">
                  <c:v>4.2409309222033012E-4</c:v>
                </c:pt>
                <c:pt idx="246">
                  <c:v>4.2311583772172283E-4</c:v>
                </c:pt>
                <c:pt idx="247">
                  <c:v>4.2279013843568694E-4</c:v>
                </c:pt>
                <c:pt idx="248">
                  <c:v>4.2246446052907614E-4</c:v>
                </c:pt>
                <c:pt idx="249">
                  <c:v>4.2213880116626675E-4</c:v>
                </c:pt>
                <c:pt idx="250">
                  <c:v>4.218131575105216E-4</c:v>
                </c:pt>
                <c:pt idx="251">
                  <c:v>4.2083629242645757E-4</c:v>
                </c:pt>
                <c:pt idx="252">
                  <c:v>4.2051068323973673E-4</c:v>
                </c:pt>
                <c:pt idx="253">
                  <c:v>4.2018507558033431E-4</c:v>
                </c:pt>
                <c:pt idx="254">
                  <c:v>4.1985946661681785E-4</c:v>
                </c:pt>
                <c:pt idx="255">
                  <c:v>4.1953385353550739E-4</c:v>
                </c:pt>
                <c:pt idx="256">
                  <c:v>4.1855696148857376E-4</c:v>
                </c:pt>
                <c:pt idx="257">
                  <c:v>4.1823130384005281E-4</c:v>
                </c:pt>
                <c:pt idx="258">
                  <c:v>4.1790562802614627E-4</c:v>
                </c:pt>
                <c:pt idx="259">
                  <c:v>4.1757993123648144E-4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32000"/>
        <c:axId val="481233920"/>
      </c:scatterChart>
      <c:valAx>
        <c:axId val="481232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233920"/>
        <c:crosses val="autoZero"/>
        <c:crossBetween val="midCat"/>
      </c:valAx>
      <c:valAx>
        <c:axId val="48123392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123200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9.2824931506785779E-4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42066</c:v>
                </c:pt>
                <c:pt idx="1">
                  <c:v>42101</c:v>
                </c:pt>
                <c:pt idx="2">
                  <c:v>42128</c:v>
                </c:pt>
                <c:pt idx="3">
                  <c:v>42158</c:v>
                </c:pt>
                <c:pt idx="4">
                  <c:v>42188</c:v>
                </c:pt>
                <c:pt idx="5">
                  <c:v>42219</c:v>
                </c:pt>
                <c:pt idx="6">
                  <c:v>42250</c:v>
                </c:pt>
                <c:pt idx="7">
                  <c:v>42282</c:v>
                </c:pt>
                <c:pt idx="8">
                  <c:v>42311</c:v>
                </c:pt>
                <c:pt idx="9">
                  <c:v>42341</c:v>
                </c:pt>
                <c:pt idx="10">
                  <c:v>42373</c:v>
                </c:pt>
                <c:pt idx="11">
                  <c:v>42403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1.0043518231310782E-3</c:v>
                </c:pt>
                <c:pt idx="1">
                  <c:v>1.0440564763874928E-3</c:v>
                </c:pt>
                <c:pt idx="2">
                  <c:v>1.0451757440170318E-3</c:v>
                </c:pt>
                <c:pt idx="3">
                  <c:v>9.8078264959916258E-4</c:v>
                </c:pt>
                <c:pt idx="4">
                  <c:v>9.7179002440339743E-4</c:v>
                </c:pt>
                <c:pt idx="5">
                  <c:v>9.5587247783671223E-4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8.3150684931481496E-4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7.836551454152963E-4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42038</c:v>
                </c:pt>
                <c:pt idx="1">
                  <c:v>42039</c:v>
                </c:pt>
                <c:pt idx="2">
                  <c:v>42040</c:v>
                </c:pt>
                <c:pt idx="3">
                  <c:v>42041</c:v>
                </c:pt>
                <c:pt idx="4">
                  <c:v>42044</c:v>
                </c:pt>
                <c:pt idx="5">
                  <c:v>42045</c:v>
                </c:pt>
                <c:pt idx="6">
                  <c:v>42046</c:v>
                </c:pt>
                <c:pt idx="7">
                  <c:v>42047</c:v>
                </c:pt>
                <c:pt idx="8">
                  <c:v>42048</c:v>
                </c:pt>
                <c:pt idx="9">
                  <c:v>42051</c:v>
                </c:pt>
                <c:pt idx="10">
                  <c:v>42052</c:v>
                </c:pt>
                <c:pt idx="11">
                  <c:v>42053</c:v>
                </c:pt>
                <c:pt idx="12">
                  <c:v>42054</c:v>
                </c:pt>
                <c:pt idx="13">
                  <c:v>42055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42065</c:v>
                </c:pt>
                <c:pt idx="20">
                  <c:v>42066</c:v>
                </c:pt>
                <c:pt idx="21">
                  <c:v>42067</c:v>
                </c:pt>
                <c:pt idx="22">
                  <c:v>42068</c:v>
                </c:pt>
                <c:pt idx="23">
                  <c:v>42069</c:v>
                </c:pt>
                <c:pt idx="24">
                  <c:v>42072</c:v>
                </c:pt>
                <c:pt idx="25">
                  <c:v>42073</c:v>
                </c:pt>
                <c:pt idx="26">
                  <c:v>42074</c:v>
                </c:pt>
                <c:pt idx="27">
                  <c:v>42075</c:v>
                </c:pt>
                <c:pt idx="28">
                  <c:v>42076</c:v>
                </c:pt>
                <c:pt idx="29">
                  <c:v>42079</c:v>
                </c:pt>
                <c:pt idx="30">
                  <c:v>42080</c:v>
                </c:pt>
                <c:pt idx="31">
                  <c:v>42081</c:v>
                </c:pt>
                <c:pt idx="32">
                  <c:v>42082</c:v>
                </c:pt>
                <c:pt idx="33">
                  <c:v>42083</c:v>
                </c:pt>
                <c:pt idx="34">
                  <c:v>42086</c:v>
                </c:pt>
                <c:pt idx="35">
                  <c:v>42087</c:v>
                </c:pt>
                <c:pt idx="36">
                  <c:v>42088</c:v>
                </c:pt>
                <c:pt idx="37">
                  <c:v>42089</c:v>
                </c:pt>
                <c:pt idx="38">
                  <c:v>42090</c:v>
                </c:pt>
                <c:pt idx="39">
                  <c:v>42093</c:v>
                </c:pt>
                <c:pt idx="40">
                  <c:v>42094</c:v>
                </c:pt>
                <c:pt idx="41">
                  <c:v>42095</c:v>
                </c:pt>
                <c:pt idx="42">
                  <c:v>42096</c:v>
                </c:pt>
                <c:pt idx="43">
                  <c:v>42101</c:v>
                </c:pt>
                <c:pt idx="44">
                  <c:v>42102</c:v>
                </c:pt>
                <c:pt idx="45">
                  <c:v>42103</c:v>
                </c:pt>
                <c:pt idx="46">
                  <c:v>42104</c:v>
                </c:pt>
                <c:pt idx="47">
                  <c:v>42107</c:v>
                </c:pt>
                <c:pt idx="48">
                  <c:v>42108</c:v>
                </c:pt>
                <c:pt idx="49">
                  <c:v>42109</c:v>
                </c:pt>
                <c:pt idx="50">
                  <c:v>42110</c:v>
                </c:pt>
                <c:pt idx="51">
                  <c:v>42111</c:v>
                </c:pt>
                <c:pt idx="52">
                  <c:v>42114</c:v>
                </c:pt>
                <c:pt idx="53">
                  <c:v>42115</c:v>
                </c:pt>
                <c:pt idx="54">
                  <c:v>42116</c:v>
                </c:pt>
                <c:pt idx="55">
                  <c:v>42117</c:v>
                </c:pt>
                <c:pt idx="56">
                  <c:v>42118</c:v>
                </c:pt>
                <c:pt idx="57">
                  <c:v>42121</c:v>
                </c:pt>
                <c:pt idx="58">
                  <c:v>42122</c:v>
                </c:pt>
                <c:pt idx="59">
                  <c:v>42123</c:v>
                </c:pt>
                <c:pt idx="60">
                  <c:v>42124</c:v>
                </c:pt>
                <c:pt idx="61">
                  <c:v>42125</c:v>
                </c:pt>
                <c:pt idx="62">
                  <c:v>42129</c:v>
                </c:pt>
                <c:pt idx="63">
                  <c:v>42130</c:v>
                </c:pt>
                <c:pt idx="64">
                  <c:v>42131</c:v>
                </c:pt>
                <c:pt idx="65">
                  <c:v>42132</c:v>
                </c:pt>
                <c:pt idx="66">
                  <c:v>42135</c:v>
                </c:pt>
                <c:pt idx="67">
                  <c:v>42136</c:v>
                </c:pt>
                <c:pt idx="68">
                  <c:v>42137</c:v>
                </c:pt>
                <c:pt idx="69">
                  <c:v>42138</c:v>
                </c:pt>
                <c:pt idx="70">
                  <c:v>42139</c:v>
                </c:pt>
                <c:pt idx="71">
                  <c:v>42142</c:v>
                </c:pt>
                <c:pt idx="72">
                  <c:v>42143</c:v>
                </c:pt>
                <c:pt idx="73">
                  <c:v>42144</c:v>
                </c:pt>
                <c:pt idx="74">
                  <c:v>42145</c:v>
                </c:pt>
                <c:pt idx="75">
                  <c:v>42146</c:v>
                </c:pt>
                <c:pt idx="76">
                  <c:v>42150</c:v>
                </c:pt>
                <c:pt idx="77">
                  <c:v>42151</c:v>
                </c:pt>
                <c:pt idx="78">
                  <c:v>42152</c:v>
                </c:pt>
                <c:pt idx="79">
                  <c:v>42153</c:v>
                </c:pt>
                <c:pt idx="80">
                  <c:v>42156</c:v>
                </c:pt>
                <c:pt idx="81">
                  <c:v>42157</c:v>
                </c:pt>
                <c:pt idx="82">
                  <c:v>42158</c:v>
                </c:pt>
                <c:pt idx="83">
                  <c:v>42159</c:v>
                </c:pt>
                <c:pt idx="84">
                  <c:v>42160</c:v>
                </c:pt>
                <c:pt idx="85">
                  <c:v>42163</c:v>
                </c:pt>
                <c:pt idx="86">
                  <c:v>42164</c:v>
                </c:pt>
                <c:pt idx="87">
                  <c:v>42165</c:v>
                </c:pt>
                <c:pt idx="88">
                  <c:v>42166</c:v>
                </c:pt>
                <c:pt idx="89">
                  <c:v>42167</c:v>
                </c:pt>
                <c:pt idx="90">
                  <c:v>42170</c:v>
                </c:pt>
                <c:pt idx="91">
                  <c:v>42171</c:v>
                </c:pt>
                <c:pt idx="92">
                  <c:v>42172</c:v>
                </c:pt>
                <c:pt idx="93">
                  <c:v>42173</c:v>
                </c:pt>
                <c:pt idx="94">
                  <c:v>42174</c:v>
                </c:pt>
                <c:pt idx="95">
                  <c:v>42177</c:v>
                </c:pt>
                <c:pt idx="96">
                  <c:v>42178</c:v>
                </c:pt>
                <c:pt idx="97">
                  <c:v>42179</c:v>
                </c:pt>
                <c:pt idx="98">
                  <c:v>42180</c:v>
                </c:pt>
                <c:pt idx="99">
                  <c:v>42181</c:v>
                </c:pt>
                <c:pt idx="100">
                  <c:v>42184</c:v>
                </c:pt>
                <c:pt idx="101">
                  <c:v>42185</c:v>
                </c:pt>
                <c:pt idx="102">
                  <c:v>42186</c:v>
                </c:pt>
                <c:pt idx="103">
                  <c:v>42187</c:v>
                </c:pt>
                <c:pt idx="104">
                  <c:v>42188</c:v>
                </c:pt>
                <c:pt idx="105">
                  <c:v>42191</c:v>
                </c:pt>
                <c:pt idx="106">
                  <c:v>42192</c:v>
                </c:pt>
                <c:pt idx="107">
                  <c:v>42193</c:v>
                </c:pt>
                <c:pt idx="108">
                  <c:v>42194</c:v>
                </c:pt>
                <c:pt idx="109">
                  <c:v>42195</c:v>
                </c:pt>
                <c:pt idx="110">
                  <c:v>42198</c:v>
                </c:pt>
                <c:pt idx="111">
                  <c:v>42199</c:v>
                </c:pt>
                <c:pt idx="112">
                  <c:v>42200</c:v>
                </c:pt>
                <c:pt idx="113">
                  <c:v>42201</c:v>
                </c:pt>
                <c:pt idx="114">
                  <c:v>42202</c:v>
                </c:pt>
                <c:pt idx="115">
                  <c:v>42205</c:v>
                </c:pt>
                <c:pt idx="116">
                  <c:v>42206</c:v>
                </c:pt>
                <c:pt idx="117">
                  <c:v>42207</c:v>
                </c:pt>
                <c:pt idx="118">
                  <c:v>42208</c:v>
                </c:pt>
                <c:pt idx="119">
                  <c:v>42209</c:v>
                </c:pt>
                <c:pt idx="120">
                  <c:v>42212</c:v>
                </c:pt>
                <c:pt idx="121">
                  <c:v>42213</c:v>
                </c:pt>
                <c:pt idx="122">
                  <c:v>42214</c:v>
                </c:pt>
                <c:pt idx="123">
                  <c:v>42215</c:v>
                </c:pt>
                <c:pt idx="124">
                  <c:v>42216</c:v>
                </c:pt>
                <c:pt idx="125">
                  <c:v>42219</c:v>
                </c:pt>
                <c:pt idx="126">
                  <c:v>42220</c:v>
                </c:pt>
                <c:pt idx="127">
                  <c:v>42221</c:v>
                </c:pt>
                <c:pt idx="128">
                  <c:v>42222</c:v>
                </c:pt>
                <c:pt idx="129">
                  <c:v>42223</c:v>
                </c:pt>
                <c:pt idx="130">
                  <c:v>42226</c:v>
                </c:pt>
                <c:pt idx="131">
                  <c:v>42227</c:v>
                </c:pt>
                <c:pt idx="132">
                  <c:v>42228</c:v>
                </c:pt>
                <c:pt idx="133">
                  <c:v>42229</c:v>
                </c:pt>
                <c:pt idx="134">
                  <c:v>42230</c:v>
                </c:pt>
                <c:pt idx="135">
                  <c:v>42233</c:v>
                </c:pt>
                <c:pt idx="136">
                  <c:v>42234</c:v>
                </c:pt>
                <c:pt idx="137">
                  <c:v>42235</c:v>
                </c:pt>
                <c:pt idx="138">
                  <c:v>42236</c:v>
                </c:pt>
                <c:pt idx="139">
                  <c:v>42237</c:v>
                </c:pt>
                <c:pt idx="140">
                  <c:v>42240</c:v>
                </c:pt>
                <c:pt idx="141">
                  <c:v>42241</c:v>
                </c:pt>
                <c:pt idx="142">
                  <c:v>42242</c:v>
                </c:pt>
                <c:pt idx="143">
                  <c:v>42243</c:v>
                </c:pt>
                <c:pt idx="144">
                  <c:v>42244</c:v>
                </c:pt>
                <c:pt idx="145">
                  <c:v>42248</c:v>
                </c:pt>
                <c:pt idx="146">
                  <c:v>42249</c:v>
                </c:pt>
                <c:pt idx="147">
                  <c:v>42250</c:v>
                </c:pt>
                <c:pt idx="148">
                  <c:v>42251</c:v>
                </c:pt>
                <c:pt idx="149">
                  <c:v>42254</c:v>
                </c:pt>
                <c:pt idx="150">
                  <c:v>42255</c:v>
                </c:pt>
                <c:pt idx="151">
                  <c:v>42256</c:v>
                </c:pt>
                <c:pt idx="152">
                  <c:v>42257</c:v>
                </c:pt>
                <c:pt idx="153">
                  <c:v>42258</c:v>
                </c:pt>
                <c:pt idx="154">
                  <c:v>42261</c:v>
                </c:pt>
                <c:pt idx="155">
                  <c:v>42262</c:v>
                </c:pt>
                <c:pt idx="156">
                  <c:v>42263</c:v>
                </c:pt>
                <c:pt idx="157">
                  <c:v>42264</c:v>
                </c:pt>
                <c:pt idx="158">
                  <c:v>42265</c:v>
                </c:pt>
                <c:pt idx="159">
                  <c:v>42268</c:v>
                </c:pt>
                <c:pt idx="160">
                  <c:v>42269</c:v>
                </c:pt>
                <c:pt idx="161">
                  <c:v>42270</c:v>
                </c:pt>
                <c:pt idx="162">
                  <c:v>42271</c:v>
                </c:pt>
                <c:pt idx="163">
                  <c:v>42272</c:v>
                </c:pt>
                <c:pt idx="164">
                  <c:v>42275</c:v>
                </c:pt>
                <c:pt idx="165">
                  <c:v>42276</c:v>
                </c:pt>
                <c:pt idx="166">
                  <c:v>42277</c:v>
                </c:pt>
                <c:pt idx="167">
                  <c:v>42278</c:v>
                </c:pt>
                <c:pt idx="168">
                  <c:v>42279</c:v>
                </c:pt>
                <c:pt idx="169">
                  <c:v>42282</c:v>
                </c:pt>
                <c:pt idx="170">
                  <c:v>42283</c:v>
                </c:pt>
                <c:pt idx="171">
                  <c:v>42284</c:v>
                </c:pt>
                <c:pt idx="172">
                  <c:v>42285</c:v>
                </c:pt>
                <c:pt idx="173">
                  <c:v>42286</c:v>
                </c:pt>
                <c:pt idx="174">
                  <c:v>42289</c:v>
                </c:pt>
                <c:pt idx="175">
                  <c:v>42290</c:v>
                </c:pt>
                <c:pt idx="176">
                  <c:v>42291</c:v>
                </c:pt>
                <c:pt idx="177">
                  <c:v>42292</c:v>
                </c:pt>
                <c:pt idx="178">
                  <c:v>42293</c:v>
                </c:pt>
                <c:pt idx="179">
                  <c:v>42296</c:v>
                </c:pt>
                <c:pt idx="180">
                  <c:v>42297</c:v>
                </c:pt>
                <c:pt idx="181">
                  <c:v>42298</c:v>
                </c:pt>
                <c:pt idx="182">
                  <c:v>42299</c:v>
                </c:pt>
                <c:pt idx="183">
                  <c:v>42300</c:v>
                </c:pt>
                <c:pt idx="184">
                  <c:v>42303</c:v>
                </c:pt>
                <c:pt idx="185">
                  <c:v>42304</c:v>
                </c:pt>
                <c:pt idx="186">
                  <c:v>42305</c:v>
                </c:pt>
                <c:pt idx="187">
                  <c:v>42306</c:v>
                </c:pt>
                <c:pt idx="188">
                  <c:v>42307</c:v>
                </c:pt>
                <c:pt idx="189">
                  <c:v>42310</c:v>
                </c:pt>
                <c:pt idx="190">
                  <c:v>42311</c:v>
                </c:pt>
                <c:pt idx="191">
                  <c:v>42312</c:v>
                </c:pt>
                <c:pt idx="192">
                  <c:v>42313</c:v>
                </c:pt>
                <c:pt idx="193">
                  <c:v>42314</c:v>
                </c:pt>
                <c:pt idx="194">
                  <c:v>42317</c:v>
                </c:pt>
                <c:pt idx="195">
                  <c:v>42318</c:v>
                </c:pt>
                <c:pt idx="196">
                  <c:v>42319</c:v>
                </c:pt>
                <c:pt idx="197">
                  <c:v>42320</c:v>
                </c:pt>
                <c:pt idx="198">
                  <c:v>42321</c:v>
                </c:pt>
                <c:pt idx="199">
                  <c:v>42324</c:v>
                </c:pt>
                <c:pt idx="200">
                  <c:v>42325</c:v>
                </c:pt>
                <c:pt idx="201">
                  <c:v>42326</c:v>
                </c:pt>
                <c:pt idx="202">
                  <c:v>42327</c:v>
                </c:pt>
                <c:pt idx="203">
                  <c:v>42328</c:v>
                </c:pt>
                <c:pt idx="204">
                  <c:v>42331</c:v>
                </c:pt>
                <c:pt idx="205">
                  <c:v>42332</c:v>
                </c:pt>
                <c:pt idx="206">
                  <c:v>42333</c:v>
                </c:pt>
                <c:pt idx="207">
                  <c:v>42334</c:v>
                </c:pt>
                <c:pt idx="208">
                  <c:v>42335</c:v>
                </c:pt>
                <c:pt idx="209">
                  <c:v>42338</c:v>
                </c:pt>
                <c:pt idx="210">
                  <c:v>42339</c:v>
                </c:pt>
                <c:pt idx="211">
                  <c:v>42340</c:v>
                </c:pt>
                <c:pt idx="212">
                  <c:v>42341</c:v>
                </c:pt>
                <c:pt idx="213">
                  <c:v>42342</c:v>
                </c:pt>
                <c:pt idx="214">
                  <c:v>42345</c:v>
                </c:pt>
                <c:pt idx="215">
                  <c:v>42346</c:v>
                </c:pt>
                <c:pt idx="216">
                  <c:v>42347</c:v>
                </c:pt>
                <c:pt idx="217">
                  <c:v>42348</c:v>
                </c:pt>
                <c:pt idx="218">
                  <c:v>42349</c:v>
                </c:pt>
                <c:pt idx="219">
                  <c:v>42352</c:v>
                </c:pt>
                <c:pt idx="220">
                  <c:v>42353</c:v>
                </c:pt>
                <c:pt idx="221">
                  <c:v>42354</c:v>
                </c:pt>
                <c:pt idx="222">
                  <c:v>42355</c:v>
                </c:pt>
                <c:pt idx="223">
                  <c:v>42356</c:v>
                </c:pt>
                <c:pt idx="224">
                  <c:v>42359</c:v>
                </c:pt>
                <c:pt idx="225">
                  <c:v>42360</c:v>
                </c:pt>
                <c:pt idx="226">
                  <c:v>42361</c:v>
                </c:pt>
                <c:pt idx="227">
                  <c:v>42362</c:v>
                </c:pt>
                <c:pt idx="228">
                  <c:v>42367</c:v>
                </c:pt>
                <c:pt idx="229">
                  <c:v>42368</c:v>
                </c:pt>
                <c:pt idx="230">
                  <c:v>42369</c:v>
                </c:pt>
                <c:pt idx="231">
                  <c:v>42373</c:v>
                </c:pt>
                <c:pt idx="232">
                  <c:v>42374</c:v>
                </c:pt>
                <c:pt idx="233">
                  <c:v>42375</c:v>
                </c:pt>
                <c:pt idx="234">
                  <c:v>42376</c:v>
                </c:pt>
                <c:pt idx="235">
                  <c:v>42377</c:v>
                </c:pt>
                <c:pt idx="236">
                  <c:v>42380</c:v>
                </c:pt>
                <c:pt idx="237">
                  <c:v>42381</c:v>
                </c:pt>
                <c:pt idx="238">
                  <c:v>42382</c:v>
                </c:pt>
                <c:pt idx="239">
                  <c:v>42383</c:v>
                </c:pt>
                <c:pt idx="240">
                  <c:v>42384</c:v>
                </c:pt>
                <c:pt idx="241">
                  <c:v>42387</c:v>
                </c:pt>
                <c:pt idx="242">
                  <c:v>42388</c:v>
                </c:pt>
                <c:pt idx="243">
                  <c:v>42389</c:v>
                </c:pt>
                <c:pt idx="244">
                  <c:v>42390</c:v>
                </c:pt>
                <c:pt idx="245">
                  <c:v>42391</c:v>
                </c:pt>
                <c:pt idx="246">
                  <c:v>42394</c:v>
                </c:pt>
                <c:pt idx="247">
                  <c:v>42395</c:v>
                </c:pt>
                <c:pt idx="248">
                  <c:v>42396</c:v>
                </c:pt>
                <c:pt idx="249">
                  <c:v>42397</c:v>
                </c:pt>
                <c:pt idx="250">
                  <c:v>42398</c:v>
                </c:pt>
                <c:pt idx="251">
                  <c:v>42401</c:v>
                </c:pt>
                <c:pt idx="252">
                  <c:v>42402</c:v>
                </c:pt>
                <c:pt idx="253">
                  <c:v>42403</c:v>
                </c:pt>
                <c:pt idx="254">
                  <c:v>42404</c:v>
                </c:pt>
                <c:pt idx="255">
                  <c:v>42405</c:v>
                </c:pt>
                <c:pt idx="256">
                  <c:v>42408</c:v>
                </c:pt>
                <c:pt idx="257">
                  <c:v>42409</c:v>
                </c:pt>
                <c:pt idx="258">
                  <c:v>42410</c:v>
                </c:pt>
                <c:pt idx="259">
                  <c:v>42411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9.2824931506785779E-4</c:v>
                </c:pt>
                <c:pt idx="1">
                  <c:v>9.3132110156550019E-4</c:v>
                </c:pt>
                <c:pt idx="2">
                  <c:v>9.3439017664719557E-4</c:v>
                </c:pt>
                <c:pt idx="3">
                  <c:v>9.374538288969966E-4</c:v>
                </c:pt>
                <c:pt idx="4">
                  <c:v>9.4658513449556335E-4</c:v>
                </c:pt>
                <c:pt idx="5">
                  <c:v>9.4959998125831633E-4</c:v>
                </c:pt>
                <c:pt idx="6">
                  <c:v>9.5259584810943943E-4</c:v>
                </c:pt>
                <c:pt idx="7">
                  <c:v>9.5557002363298564E-4</c:v>
                </c:pt>
                <c:pt idx="8">
                  <c:v>9.5851979641300782E-4</c:v>
                </c:pt>
                <c:pt idx="9">
                  <c:v>9.6719558413245867E-4</c:v>
                </c:pt>
                <c:pt idx="10">
                  <c:v>9.700206317789134E-4</c:v>
                </c:pt>
                <c:pt idx="11">
                  <c:v>9.7280771960210849E-4</c:v>
                </c:pt>
                <c:pt idx="12">
                  <c:v>9.755541361860968E-4</c:v>
                </c:pt>
                <c:pt idx="13">
                  <c:v>9.7825717011493121E-4</c:v>
                </c:pt>
                <c:pt idx="14">
                  <c:v>9.8607886181104011E-4</c:v>
                </c:pt>
                <c:pt idx="15">
                  <c:v>9.8858125095978777E-4</c:v>
                </c:pt>
                <c:pt idx="16">
                  <c:v>9.9102670037364612E-4</c:v>
                </c:pt>
                <c:pt idx="17">
                  <c:v>9.934124986366677E-4</c:v>
                </c:pt>
                <c:pt idx="18">
                  <c:v>9.9573593433290573E-4</c:v>
                </c:pt>
                <c:pt idx="19">
                  <c:v>1.0023049518614463E-3</c:v>
                </c:pt>
                <c:pt idx="20">
                  <c:v>1.0043518231310782E-3</c:v>
                </c:pt>
                <c:pt idx="21">
                  <c:v>1.0063235969826688E-3</c:v>
                </c:pt>
                <c:pt idx="22">
                  <c:v>1.00822167314266E-3</c:v>
                </c:pt>
                <c:pt idx="23">
                  <c:v>1.0100482735659723E-3</c:v>
                </c:pt>
                <c:pt idx="24">
                  <c:v>1.0151214399650365E-3</c:v>
                </c:pt>
                <c:pt idx="25">
                  <c:v>1.0166843569908339E-3</c:v>
                </c:pt>
                <c:pt idx="26">
                  <c:v>1.0181869080545531E-3</c:v>
                </c:pt>
                <c:pt idx="27">
                  <c:v>1.0196313151111139E-3</c:v>
                </c:pt>
                <c:pt idx="28">
                  <c:v>1.0210198001154368E-3</c:v>
                </c:pt>
                <c:pt idx="29">
                  <c:v>1.0248719423641773E-3</c:v>
                </c:pt>
                <c:pt idx="30">
                  <c:v>1.0260589587087489E-3</c:v>
                </c:pt>
                <c:pt idx="31">
                  <c:v>1.0272011627756828E-3</c:v>
                </c:pt>
                <c:pt idx="32">
                  <c:v>1.0283007765198996E-3</c:v>
                </c:pt>
                <c:pt idx="33">
                  <c:v>1.029360021896319E-3</c:v>
                </c:pt>
                <c:pt idx="34">
                  <c:v>1.0323177673679954E-3</c:v>
                </c:pt>
                <c:pt idx="35">
                  <c:v>1.0332377588224272E-3</c:v>
                </c:pt>
                <c:pt idx="36">
                  <c:v>1.0341284916836626E-3</c:v>
                </c:pt>
                <c:pt idx="37">
                  <c:v>1.0349921879066215E-3</c:v>
                </c:pt>
                <c:pt idx="38">
                  <c:v>1.035831069446224E-3</c:v>
                </c:pt>
                <c:pt idx="39">
                  <c:v>1.0382210455140951E-3</c:v>
                </c:pt>
                <c:pt idx="40">
                  <c:v>1.0389828878694738E-3</c:v>
                </c:pt>
                <c:pt idx="41">
                  <c:v>1.0397310253160968E-3</c:v>
                </c:pt>
                <c:pt idx="42">
                  <c:v>1.0404676798088841E-3</c:v>
                </c:pt>
                <c:pt idx="43">
                  <c:v>1.0440564763874928E-3</c:v>
                </c:pt>
                <c:pt idx="44">
                  <c:v>1.044745491697534E-3</c:v>
                </c:pt>
                <c:pt idx="45">
                  <c:v>1.0453861731286223E-3</c:v>
                </c:pt>
                <c:pt idx="46">
                  <c:v>1.0459783432605087E-3</c:v>
                </c:pt>
                <c:pt idx="47">
                  <c:v>1.0474620116584629E-3</c:v>
                </c:pt>
                <c:pt idx="48">
                  <c:v>1.0478583623910484E-3</c:v>
                </c:pt>
                <c:pt idx="49">
                  <c:v>1.0482053147231854E-3</c:v>
                </c:pt>
                <c:pt idx="50">
                  <c:v>1.0485026912346249E-3</c:v>
                </c:pt>
                <c:pt idx="51">
                  <c:v>1.048750314505117E-3</c:v>
                </c:pt>
                <c:pt idx="52">
                  <c:v>1.049192890668419E-3</c:v>
                </c:pt>
                <c:pt idx="53">
                  <c:v>1.0492397267726303E-3</c:v>
                </c:pt>
                <c:pt idx="54">
                  <c:v>1.0492359225346484E-3</c:v>
                </c:pt>
                <c:pt idx="55">
                  <c:v>1.0491813005342235E-3</c:v>
                </c:pt>
                <c:pt idx="56">
                  <c:v>1.0490756833511066E-3</c:v>
                </c:pt>
                <c:pt idx="57">
                  <c:v>1.0484510865031108E-3</c:v>
                </c:pt>
                <c:pt idx="58">
                  <c:v>1.0481397143867327E-3</c:v>
                </c:pt>
                <c:pt idx="59">
                  <c:v>1.0477764599864164E-3</c:v>
                </c:pt>
                <c:pt idx="60">
                  <c:v>1.0473611458819121E-3</c:v>
                </c:pt>
                <c:pt idx="61">
                  <c:v>1.0468935946529709E-3</c:v>
                </c:pt>
                <c:pt idx="62">
                  <c:v>1.0443858027152793E-3</c:v>
                </c:pt>
                <c:pt idx="63">
                  <c:v>1.0433317066761375E-3</c:v>
                </c:pt>
                <c:pt idx="64">
                  <c:v>1.0420317348295073E-3</c:v>
                </c:pt>
                <c:pt idx="65">
                  <c:v>1.0405041661052902E-3</c:v>
                </c:pt>
                <c:pt idx="66">
                  <c:v>1.0347386679661289E-3</c:v>
                </c:pt>
                <c:pt idx="67">
                  <c:v>1.0324835010305762E-3</c:v>
                </c:pt>
                <c:pt idx="68">
                  <c:v>1.0300921318669427E-3</c:v>
                </c:pt>
                <c:pt idx="69">
                  <c:v>1.02758283940513E-3</c:v>
                </c:pt>
                <c:pt idx="70">
                  <c:v>1.0249739025750392E-3</c:v>
                </c:pt>
                <c:pt idx="71">
                  <c:v>1.0167320151741107E-3</c:v>
                </c:pt>
                <c:pt idx="72">
                  <c:v>1.0139072901699199E-3</c:v>
                </c:pt>
                <c:pt idx="73">
                  <c:v>1.0110743154469577E-3</c:v>
                </c:pt>
                <c:pt idx="74">
                  <c:v>1.0082513699351248E-3</c:v>
                </c:pt>
                <c:pt idx="75">
                  <c:v>1.0054567325643226E-3</c:v>
                </c:pt>
                <c:pt idx="76">
                  <c:v>9.9492684308944757E-4</c:v>
                </c:pt>
                <c:pt idx="77">
                  <c:v>9.9254793037231856E-4</c:v>
                </c:pt>
                <c:pt idx="78">
                  <c:v>9.9030699937562787E-4</c:v>
                </c:pt>
                <c:pt idx="79">
                  <c:v>9.882223290292771E-4</c:v>
                </c:pt>
                <c:pt idx="80">
                  <c:v>9.8308867119127532E-4</c:v>
                </c:pt>
                <c:pt idx="81">
                  <c:v>9.8181183274529587E-4</c:v>
                </c:pt>
                <c:pt idx="82">
                  <c:v>9.8078264959916258E-4</c:v>
                </c:pt>
                <c:pt idx="83">
                  <c:v>9.7991453298977571E-4</c:v>
                </c:pt>
                <c:pt idx="84">
                  <c:v>9.791071685733687E-4</c:v>
                </c:pt>
                <c:pt idx="85">
                  <c:v>9.7702649407104144E-4</c:v>
                </c:pt>
                <c:pt idx="86">
                  <c:v>9.7643904401556816E-4</c:v>
                </c:pt>
                <c:pt idx="87">
                  <c:v>9.7590079894758174E-4</c:v>
                </c:pt>
                <c:pt idx="88">
                  <c:v>9.7540944942598351E-4</c:v>
                </c:pt>
                <c:pt idx="89">
                  <c:v>9.7496268600967475E-4</c:v>
                </c:pt>
                <c:pt idx="90">
                  <c:v>9.7386681798149969E-4</c:v>
                </c:pt>
                <c:pt idx="91">
                  <c:v>9.7357530457536294E-4</c:v>
                </c:pt>
                <c:pt idx="92">
                  <c:v>9.7331683006902242E-4</c:v>
                </c:pt>
                <c:pt idx="93">
                  <c:v>9.7308908502137981E-4</c:v>
                </c:pt>
                <c:pt idx="94">
                  <c:v>9.7288975999133625E-4</c:v>
                </c:pt>
                <c:pt idx="95">
                  <c:v>9.7243921059581386E-4</c:v>
                </c:pt>
                <c:pt idx="96">
                  <c:v>9.7233047122518039E-4</c:v>
                </c:pt>
                <c:pt idx="97">
                  <c:v>9.7223860466665285E-4</c:v>
                </c:pt>
                <c:pt idx="98">
                  <c:v>9.721613014791326E-4</c:v>
                </c:pt>
                <c:pt idx="99">
                  <c:v>9.7209625222152111E-4</c:v>
                </c:pt>
                <c:pt idx="100">
                  <c:v>9.7195153361715207E-4</c:v>
                </c:pt>
                <c:pt idx="101">
                  <c:v>9.7191240566818883E-4</c:v>
                </c:pt>
                <c:pt idx="102">
                  <c:v>9.7187398444364102E-4</c:v>
                </c:pt>
                <c:pt idx="103">
                  <c:v>9.718339605024101E-4</c:v>
                </c:pt>
                <c:pt idx="104">
                  <c:v>9.7179002440339743E-4</c:v>
                </c:pt>
                <c:pt idx="105">
                  <c:v>9.7145122120645281E-4</c:v>
                </c:pt>
                <c:pt idx="106">
                  <c:v>9.7125394217134327E-4</c:v>
                </c:pt>
                <c:pt idx="107">
                  <c:v>9.710170024267383E-4</c:v>
                </c:pt>
                <c:pt idx="108">
                  <c:v>9.7074190893777933E-4</c:v>
                </c:pt>
                <c:pt idx="109">
                  <c:v>9.7043016866960724E-4</c:v>
                </c:pt>
                <c:pt idx="110">
                  <c:v>9.6929013684122556E-4</c:v>
                </c:pt>
                <c:pt idx="111">
                  <c:v>9.6884687910761373E-4</c:v>
                </c:pt>
                <c:pt idx="112">
                  <c:v>9.6837450942049497E-4</c:v>
                </c:pt>
                <c:pt idx="113">
                  <c:v>9.678745347450105E-4</c:v>
                </c:pt>
                <c:pt idx="114">
                  <c:v>9.6734846204630143E-4</c:v>
                </c:pt>
                <c:pt idx="115">
                  <c:v>9.6562872546223884E-4</c:v>
                </c:pt>
                <c:pt idx="116">
                  <c:v>9.6501333032204351E-4</c:v>
                </c:pt>
                <c:pt idx="117">
                  <c:v>9.6437937198432964E-4</c:v>
                </c:pt>
                <c:pt idx="118">
                  <c:v>9.6372835741423846E-4</c:v>
                </c:pt>
                <c:pt idx="119">
                  <c:v>9.6306179357691108E-4</c:v>
                </c:pt>
                <c:pt idx="120">
                  <c:v>9.6098387611292396E-4</c:v>
                </c:pt>
                <c:pt idx="121">
                  <c:v>9.6027018485806391E-4</c:v>
                </c:pt>
                <c:pt idx="122">
                  <c:v>9.5954847916167373E-4</c:v>
                </c:pt>
                <c:pt idx="123">
                  <c:v>9.5882026598889463E-4</c:v>
                </c:pt>
                <c:pt idx="124">
                  <c:v>9.5808705230486762E-4</c:v>
                </c:pt>
                <c:pt idx="125">
                  <c:v>9.5587247783671223E-4</c:v>
                </c:pt>
                <c:pt idx="126">
                  <c:v>9.5513407966767931E-4</c:v>
                </c:pt>
                <c:pt idx="127">
                  <c:v>9.5439670326454321E-4</c:v>
                </c:pt>
                <c:pt idx="128">
                  <c:v>9.5366034304388372E-4</c:v>
                </c:pt>
                <c:pt idx="129">
                  <c:v>9.529249934222807E-4</c:v>
                </c:pt>
                <c:pt idx="130">
                  <c:v>9.5072495231760814E-4</c:v>
                </c:pt>
                <c:pt idx="131">
                  <c:v>9.4999358925802876E-4</c:v>
                </c:pt>
                <c:pt idx="132">
                  <c:v>9.4926320888040483E-4</c:v>
                </c:pt>
                <c:pt idx="133">
                  <c:v>9.4853380560131612E-4</c:v>
                </c:pt>
                <c:pt idx="134">
                  <c:v>9.4780537383734251E-4</c:v>
                </c:pt>
                <c:pt idx="135">
                  <c:v>9.4562585180190946E-4</c:v>
                </c:pt>
                <c:pt idx="136">
                  <c:v>9.4490125026419386E-4</c:v>
                </c:pt>
                <c:pt idx="137">
                  <c:v>9.4417759232449223E-4</c:v>
                </c:pt>
                <c:pt idx="138">
                  <c:v>9.4345487239938432E-4</c:v>
                </c:pt>
                <c:pt idx="139">
                  <c:v>9.4273308490545014E-4</c:v>
                </c:pt>
                <c:pt idx="140">
                  <c:v>9.4057326117648712E-4</c:v>
                </c:pt>
                <c:pt idx="141">
                  <c:v>9.3985514757304533E-4</c:v>
                </c:pt>
                <c:pt idx="142">
                  <c:v>9.3913793848367612E-4</c:v>
                </c:pt>
                <c:pt idx="143">
                  <c:v>9.3842162832495927E-4</c:v>
                </c:pt>
                <c:pt idx="144">
                  <c:v>9.3770621151347466E-4</c:v>
                </c:pt>
                <c:pt idx="145">
                  <c:v>9.3485336607145421E-4</c:v>
                </c:pt>
                <c:pt idx="146">
                  <c:v>9.3414233224482757E-4</c:v>
                </c:pt>
                <c:pt idx="147">
                  <c:v>9.3343215826491202E-4</c:v>
                </c:pt>
                <c:pt idx="148">
                  <c:v>9.327228385482871E-4</c:v>
                </c:pt>
                <c:pt idx="149">
                  <c:v>9.3059994914395532E-4</c:v>
                </c:pt>
                <c:pt idx="150">
                  <c:v>9.2989399064629167E-4</c:v>
                </c:pt>
                <c:pt idx="151">
                  <c:v>9.2918885849481772E-4</c:v>
                </c:pt>
                <c:pt idx="152">
                  <c:v>9.2848454710611338E-4</c:v>
                </c:pt>
                <c:pt idx="153">
                  <c:v>9.2778105089675841E-4</c:v>
                </c:pt>
                <c:pt idx="154">
                  <c:v>9.2567539751058786E-4</c:v>
                </c:pt>
                <c:pt idx="155">
                  <c:v>9.2497510618442841E-4</c:v>
                </c:pt>
                <c:pt idx="156">
                  <c:v>9.2427560212051741E-4</c:v>
                </c:pt>
                <c:pt idx="157">
                  <c:v>9.2357687973543452E-4</c:v>
                </c:pt>
                <c:pt idx="158">
                  <c:v>9.2287893344575951E-4</c:v>
                </c:pt>
                <c:pt idx="159">
                  <c:v>9.207896953149806E-4</c:v>
                </c:pt>
                <c:pt idx="160">
                  <c:v>9.200947975727356E-4</c:v>
                </c:pt>
                <c:pt idx="161">
                  <c:v>9.1940064800879757E-4</c:v>
                </c:pt>
                <c:pt idx="162">
                  <c:v>9.1870724103974627E-4</c:v>
                </c:pt>
                <c:pt idx="163">
                  <c:v>9.1801457108216147E-4</c:v>
                </c:pt>
                <c:pt idx="164">
                  <c:v>9.1594092744400459E-4</c:v>
                </c:pt>
                <c:pt idx="165">
                  <c:v>9.1525114969808418E-4</c:v>
                </c:pt>
                <c:pt idx="166">
                  <c:v>9.1456208104652914E-4</c:v>
                </c:pt>
                <c:pt idx="167">
                  <c:v>9.1387371590591956E-4</c:v>
                </c:pt>
                <c:pt idx="168">
                  <c:v>9.1318604869283521E-4</c:v>
                </c:pt>
                <c:pt idx="169">
                  <c:v>9.1112717878453077E-4</c:v>
                </c:pt>
                <c:pt idx="170">
                  <c:v>9.1044224744734497E-4</c:v>
                </c:pt>
                <c:pt idx="171">
                  <c:v>9.0975798612058327E-4</c:v>
                </c:pt>
                <c:pt idx="172">
                  <c:v>9.0907438922082555E-4</c:v>
                </c:pt>
                <c:pt idx="173">
                  <c:v>9.0839145116465157E-4</c:v>
                </c:pt>
                <c:pt idx="174">
                  <c:v>9.0634653422343018E-4</c:v>
                </c:pt>
                <c:pt idx="175">
                  <c:v>9.0566617570738913E-4</c:v>
                </c:pt>
                <c:pt idx="176">
                  <c:v>9.0498644811783091E-4</c:v>
                </c:pt>
                <c:pt idx="177">
                  <c:v>9.0430734587133518E-4</c:v>
                </c:pt>
                <c:pt idx="178">
                  <c:v>9.0362886338448182E-4</c:v>
                </c:pt>
                <c:pt idx="179">
                  <c:v>9.0159707864757366E-4</c:v>
                </c:pt>
                <c:pt idx="180">
                  <c:v>9.0092101936508761E-4</c:v>
                </c:pt>
                <c:pt idx="181">
                  <c:v>9.0024555192514289E-4</c:v>
                </c:pt>
                <c:pt idx="182">
                  <c:v>8.9957067074431928E-4</c:v>
                </c:pt>
                <c:pt idx="183">
                  <c:v>8.9889637023919666E-4</c:v>
                </c:pt>
                <c:pt idx="184">
                  <c:v>8.9687689694383226E-4</c:v>
                </c:pt>
                <c:pt idx="185">
                  <c:v>8.9620486330731133E-4</c:v>
                </c:pt>
                <c:pt idx="186">
                  <c:v>8.9553338242939024E-4</c:v>
                </c:pt>
                <c:pt idx="187">
                  <c:v>8.948624487266489E-4</c:v>
                </c:pt>
                <c:pt idx="188">
                  <c:v>8.9419205661566716E-4</c:v>
                </c:pt>
                <c:pt idx="189">
                  <c:v>8.9218407399907691E-4</c:v>
                </c:pt>
                <c:pt idx="190">
                  <c:v>8.9151579242093123E-4</c:v>
                </c:pt>
                <c:pt idx="191">
                  <c:v>8.9084802451744403E-4</c:v>
                </c:pt>
                <c:pt idx="192">
                  <c:v>8.9018076470519507E-4</c:v>
                </c:pt>
                <c:pt idx="193">
                  <c:v>8.8951400740076435E-4</c:v>
                </c:pt>
                <c:pt idx="194">
                  <c:v>8.8751669470017865E-4</c:v>
                </c:pt>
                <c:pt idx="195">
                  <c:v>8.8685189159281837E-4</c:v>
                </c:pt>
                <c:pt idx="196">
                  <c:v>8.8618756307617507E-4</c:v>
                </c:pt>
                <c:pt idx="197">
                  <c:v>8.8552370356682875E-4</c:v>
                </c:pt>
                <c:pt idx="198">
                  <c:v>8.8486030748135907E-4</c:v>
                </c:pt>
                <c:pt idx="199">
                  <c:v>8.8287284393400844E-4</c:v>
                </c:pt>
                <c:pt idx="200">
                  <c:v>8.8221124570984357E-4</c:v>
                </c:pt>
                <c:pt idx="201">
                  <c:v>8.8155008299245442E-4</c:v>
                </c:pt>
                <c:pt idx="202">
                  <c:v>8.8088935019842087E-4</c:v>
                </c:pt>
                <c:pt idx="203">
                  <c:v>8.8022904174432247E-4</c:v>
                </c:pt>
                <c:pt idx="204">
                  <c:v>8.782506065874372E-4</c:v>
                </c:pt>
                <c:pt idx="205">
                  <c:v>8.7759193965887799E-4</c:v>
                </c:pt>
                <c:pt idx="206">
                  <c:v>8.7693366915315312E-4</c:v>
                </c:pt>
                <c:pt idx="207">
                  <c:v>8.7627578948684236E-4</c:v>
                </c:pt>
                <c:pt idx="208">
                  <c:v>8.7561829507652538E-4</c:v>
                </c:pt>
                <c:pt idx="209">
                  <c:v>8.7364806754733598E-4</c:v>
                </c:pt>
                <c:pt idx="210">
                  <c:v>8.7299205832679257E-4</c:v>
                </c:pt>
                <c:pt idx="211">
                  <c:v>8.7233640644514211E-4</c:v>
                </c:pt>
                <c:pt idx="212">
                  <c:v>8.7168110631896428E-4</c:v>
                </c:pt>
                <c:pt idx="213">
                  <c:v>8.7102615236483885E-4</c:v>
                </c:pt>
                <c:pt idx="214">
                  <c:v>8.6906331170057572E-4</c:v>
                </c:pt>
                <c:pt idx="215">
                  <c:v>8.6840968660045824E-4</c:v>
                </c:pt>
                <c:pt idx="216">
                  <c:v>8.6775637975529223E-4</c:v>
                </c:pt>
                <c:pt idx="217">
                  <c:v>8.6710338558165757E-4</c:v>
                </c:pt>
                <c:pt idx="218">
                  <c:v>8.6645069849613393E-4</c:v>
                </c:pt>
                <c:pt idx="219">
                  <c:v>8.6449442393402736E-4</c:v>
                </c:pt>
                <c:pt idx="220">
                  <c:v>8.6384290936674594E-4</c:v>
                </c:pt>
                <c:pt idx="221">
                  <c:v>8.6319167397047461E-4</c:v>
                </c:pt>
                <c:pt idx="222">
                  <c:v>8.6254071216179315E-4</c:v>
                </c:pt>
                <c:pt idx="223">
                  <c:v>8.6189001835728133E-4</c:v>
                </c:pt>
                <c:pt idx="224">
                  <c:v>8.5993948913456195E-4</c:v>
                </c:pt>
                <c:pt idx="225">
                  <c:v>8.5928981151252672E-4</c:v>
                </c:pt>
                <c:pt idx="226">
                  <c:v>8.5864037397756022E-4</c:v>
                </c:pt>
                <c:pt idx="227">
                  <c:v>8.5799117094624208E-4</c:v>
                </c:pt>
                <c:pt idx="228">
                  <c:v>8.5474847792467153E-4</c:v>
                </c:pt>
                <c:pt idx="229">
                  <c:v>8.5410056466341997E-4</c:v>
                </c:pt>
                <c:pt idx="230">
                  <c:v>8.5345284682187541E-4</c:v>
                </c:pt>
                <c:pt idx="231">
                  <c:v>8.5086381798436361E-4</c:v>
                </c:pt>
                <c:pt idx="232">
                  <c:v>8.5021699349005129E-4</c:v>
                </c:pt>
                <c:pt idx="233">
                  <c:v>8.4957033091492482E-4</c:v>
                </c:pt>
                <c:pt idx="234">
                  <c:v>8.4892382467556386E-4</c:v>
                </c:pt>
                <c:pt idx="235">
                  <c:v>8.482774691885484E-4</c:v>
                </c:pt>
                <c:pt idx="236">
                  <c:v>8.4633925140737277E-4</c:v>
                </c:pt>
                <c:pt idx="237">
                  <c:v>8.4569344309553705E-4</c:v>
                </c:pt>
                <c:pt idx="238">
                  <c:v>8.4504775761894569E-4</c:v>
                </c:pt>
                <c:pt idx="239">
                  <c:v>8.4440218939417868E-4</c:v>
                </c:pt>
                <c:pt idx="240">
                  <c:v>8.4375673283781558E-4</c:v>
                </c:pt>
                <c:pt idx="241">
                  <c:v>8.4182097734494864E-4</c:v>
                </c:pt>
                <c:pt idx="242">
                  <c:v>8.4117591162799965E-4</c:v>
                </c:pt>
                <c:pt idx="243">
                  <c:v>8.4053092966235375E-4</c:v>
                </c:pt>
                <c:pt idx="244">
                  <c:v>8.3988602586459061E-4</c:v>
                </c:pt>
                <c:pt idx="245">
                  <c:v>8.3924119465129011E-4</c:v>
                </c:pt>
                <c:pt idx="246">
                  <c:v>8.3730708068396236E-4</c:v>
                </c:pt>
                <c:pt idx="247">
                  <c:v>8.3666248397431023E-4</c:v>
                </c:pt>
                <c:pt idx="248">
                  <c:v>8.3601793193201982E-4</c:v>
                </c:pt>
                <c:pt idx="249">
                  <c:v>8.3537341897367079E-4</c:v>
                </c:pt>
                <c:pt idx="250">
                  <c:v>8.3472893951584302E-4</c:v>
                </c:pt>
                <c:pt idx="251">
                  <c:v>8.3279564631128476E-4</c:v>
                </c:pt>
                <c:pt idx="252">
                  <c:v>8.3215124502133975E-4</c:v>
                </c:pt>
                <c:pt idx="253">
                  <c:v>8.3150684931481496E-4</c:v>
                </c:pt>
                <c:pt idx="254">
                  <c:v>8.3086245360829017E-4</c:v>
                </c:pt>
                <c:pt idx="255">
                  <c:v>8.3021805231834516E-4</c:v>
                </c:pt>
                <c:pt idx="256">
                  <c:v>8.282847591137869E-4</c:v>
                </c:pt>
                <c:pt idx="257">
                  <c:v>8.2764027965595913E-4</c:v>
                </c:pt>
                <c:pt idx="258">
                  <c:v>8.2699576669760999E-4</c:v>
                </c:pt>
                <c:pt idx="259">
                  <c:v>8.2635121465531958E-4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80384"/>
        <c:axId val="481281920"/>
      </c:scatterChart>
      <c:valAx>
        <c:axId val="481280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1281920"/>
        <c:crosses val="autoZero"/>
        <c:crossBetween val="midCat"/>
      </c:valAx>
      <c:valAx>
        <c:axId val="481281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12803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119062</xdr:rowOff>
    </xdr:from>
    <xdr:to>
      <xdr:col>16</xdr:col>
      <xdr:colOff>542925</xdr:colOff>
      <xdr:row>82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23</xdr:row>
      <xdr:rowOff>19050</xdr:rowOff>
    </xdr:from>
    <xdr:to>
      <xdr:col>16</xdr:col>
      <xdr:colOff>542925</xdr:colOff>
      <xdr:row>52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H5</v>
          </cell>
        </row>
        <row r="8">
          <cell r="D8" t="str">
            <v>J5</v>
          </cell>
        </row>
      </sheetData>
      <sheetData sheetId="10">
        <row r="7">
          <cell r="D7" t="str">
            <v>H5</v>
          </cell>
        </row>
        <row r="8">
          <cell r="D8" t="str">
            <v>J5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42038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obj_0037c#0000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41"/>
      <c r="D11" s="241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41864.862141203703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1</v>
      </c>
      <c r="E13" s="4"/>
      <c r="G13" s="9"/>
      <c r="H13" s="337"/>
      <c r="I13" s="337"/>
      <c r="J13" s="15"/>
    </row>
    <row r="14" spans="1:34" ht="12" thickBot="1" x14ac:dyDescent="0.25">
      <c r="B14" s="334"/>
      <c r="C14" s="336"/>
      <c r="D14" s="336"/>
      <c r="E14" s="335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>
        <v>42034.69767361111</v>
      </c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42034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5"/>
      <c r="H20" s="5" t="s">
        <v>20</v>
      </c>
      <c r="I20" s="130">
        <f>[1]!TriggerCounter</f>
        <v>2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1</v>
      </c>
      <c r="J21" s="49"/>
    </row>
    <row r="22" spans="2:10" x14ac:dyDescent="0.2">
      <c r="B22" s="2"/>
      <c r="C22" s="5" t="s">
        <v>108</v>
      </c>
      <c r="D22" s="338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3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5"/>
      <c r="H23" s="57"/>
      <c r="I23" s="339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46" t="s">
        <v>70</v>
      </c>
      <c r="AB2" s="346"/>
      <c r="AC2" s="346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42038</v>
      </c>
      <c r="E3" s="220">
        <f>_xll.qlInterestRateIndexMaturity($D$10,D3)</f>
        <v>42131</v>
      </c>
      <c r="F3" s="316">
        <f>_xll.qlYieldTSDiscount(Discounting,D3,,AllTriggers)</f>
        <v>0.99999229902156028</v>
      </c>
      <c r="G3" s="316">
        <f>_xll.qlYieldTSDiscount(Discounting,E3,,AllTriggers)</f>
        <v>0.99983944685413217</v>
      </c>
      <c r="H3" s="319">
        <f>_xll.qlDayCounterYearFraction(DayCounter,D3,E3,,,Trigger)</f>
        <v>0.25833333333333336</v>
      </c>
      <c r="I3" s="322">
        <f>(F3/G3-1)/H3</f>
        <v>5.9178082167158611E-4</v>
      </c>
      <c r="J3" s="288">
        <f>'Delta 3M'!P3</f>
        <v>1.1287366348795628E-4</v>
      </c>
      <c r="K3" s="240">
        <f>_xll.qlDayCounterYearFraction(DayCounter,SettlementDate,D3,,,Trigger)</f>
        <v>0</v>
      </c>
      <c r="L3" s="240">
        <f>_xll.qlDayCounterYearFraction(DayCounter,SettlementDate,E3,,,Trigger)</f>
        <v>0.25833333333333336</v>
      </c>
      <c r="M3" s="240">
        <f>L3-K3</f>
        <v>0.25833333333333336</v>
      </c>
      <c r="N3" s="240">
        <f>(L3^2-K3^2)/2</f>
        <v>3.3368055555555561E-2</v>
      </c>
      <c r="O3" s="240">
        <f>(L3^3-K3^3)/3</f>
        <v>5.7467206790123466E-3</v>
      </c>
      <c r="P3" s="221" t="b">
        <f>IF(D12="fixing",TRUE,FALSE)</f>
        <v>0</v>
      </c>
      <c r="R3" s="347" t="s">
        <v>67</v>
      </c>
      <c r="S3" s="151">
        <f t="array" ref="S3:S5">_xll.ohFilter(O3:O7,P3:P7)</f>
        <v>5.7467206790123466E-3</v>
      </c>
      <c r="T3" s="152">
        <f t="array" ref="T3:T5">_xll.ohFilter(N3:N7,P3:P7)</f>
        <v>3.3368055555555561E-2</v>
      </c>
      <c r="U3" s="153">
        <f t="array" ref="U3:U5">_xll.ohFilter(M3:M7,P3:P7)</f>
        <v>0.25833333333333336</v>
      </c>
      <c r="V3" s="147"/>
      <c r="W3" s="155">
        <f t="array" ref="W3:W5">MMULT(AA3:AC5,Y3:Y5)</f>
        <v>7.3318939122462429E-4</v>
      </c>
      <c r="X3" s="156"/>
      <c r="Y3" s="139">
        <f t="array" ref="Y3:Y5">_xll.ohFilter(J3:J7,P3:P7)</f>
        <v>1.1535401209933883E-4</v>
      </c>
      <c r="AA3" s="151">
        <f t="array" ref="AA3:AC5">MINVERSE(S3:U5)</f>
        <v>293.67728799087052</v>
      </c>
      <c r="AB3" s="152">
        <v>-533.50448725751721</v>
      </c>
      <c r="AC3" s="153">
        <v>239.23544004989697</v>
      </c>
      <c r="AF3" s="164">
        <f>SettlementDate</f>
        <v>42038</v>
      </c>
      <c r="AG3" s="188">
        <f>_xll.qlDayCounterYearFraction(DayCounter,SettlementDate,AF3,,,Trigger)</f>
        <v>0</v>
      </c>
      <c r="AH3" s="165">
        <f t="shared" ref="AH3:AH65" si="0">$W$13</f>
        <v>4.465316597393761E-4</v>
      </c>
      <c r="AI3" s="165">
        <f t="shared" ref="AI3:AI65" si="1">$W$10+$W$9*AG3</f>
        <v>3.5190846371716098E-4</v>
      </c>
      <c r="AJ3" s="166">
        <f t="shared" ref="AJ3:AJ34" si="2">($W$5+$W$4*AG3+$W$3*AG3^2)</f>
        <v>3.6715032735235497E-4</v>
      </c>
    </row>
    <row r="4" spans="1:36" ht="12" customHeight="1" x14ac:dyDescent="0.2">
      <c r="A4" s="135">
        <v>0</v>
      </c>
      <c r="B4" s="281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42038</v>
      </c>
      <c r="E4" s="138">
        <f>_xll.qlInterestRateIndexMaturity($D$10,D4)</f>
        <v>42131</v>
      </c>
      <c r="F4" s="317">
        <f>_xll.qlYieldTSDiscount(Discounting,D4,,AllTriggers)</f>
        <v>0.99999229902156028</v>
      </c>
      <c r="G4" s="317">
        <f>_xll.qlYieldTSDiscount(Discounting,E4,,AllTriggers)</f>
        <v>0.99983944685413217</v>
      </c>
      <c r="H4" s="320">
        <f>_xll.qlDayCounterYearFraction(DayCounter,D4,E4,,,Trigger)</f>
        <v>0.25833333333333336</v>
      </c>
      <c r="I4" s="139">
        <f t="shared" ref="I4:I7" si="3">(F4/G4-1)/H4</f>
        <v>5.9178082167158611E-4</v>
      </c>
      <c r="J4" s="289">
        <f>LN((1+(_xll.qlInterpolationInterpolate(B3Minterpolation,D4,TRUE,AllTriggers)+I4)*H4)/(1+I4*H4))</f>
        <v>1.1535401209933883E-4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0.25833333333333336</v>
      </c>
      <c r="M4" s="188">
        <f>L4-K4</f>
        <v>0.25833333333333336</v>
      </c>
      <c r="N4" s="188">
        <f>(L4^2-K4^2)/2</f>
        <v>3.3368055555555561E-2</v>
      </c>
      <c r="O4" s="188">
        <f>(L4^3-K4^3)/3</f>
        <v>5.7467206790123466E-3</v>
      </c>
      <c r="P4" s="171" t="b">
        <f>IF(D12="fixing",FALSE,TRUE)</f>
        <v>1</v>
      </c>
      <c r="R4" s="347"/>
      <c r="S4" s="151">
        <v>1.2188843164151806E-2</v>
      </c>
      <c r="T4" s="152">
        <v>5.2530864197530863E-2</v>
      </c>
      <c r="U4" s="153">
        <v>0.25555555555555554</v>
      </c>
      <c r="V4" s="148" t="s">
        <v>24</v>
      </c>
      <c r="W4" s="155">
        <v>4.8829364769757168E-4</v>
      </c>
      <c r="X4" s="148" t="s">
        <v>25</v>
      </c>
      <c r="Y4" s="139">
        <v>1.284145236739101E-4</v>
      </c>
      <c r="AA4" s="151">
        <v>-148.51747551293533</v>
      </c>
      <c r="AB4" s="152">
        <v>228.97030995828143</v>
      </c>
      <c r="AC4" s="153">
        <v>-79.704871356691257</v>
      </c>
      <c r="AF4" s="167">
        <f>_xll.qlCalendarAdvance(Calendar,AF3,"1d","mf",,Trigger)</f>
        <v>42039</v>
      </c>
      <c r="AG4" s="188">
        <f>_xll.qlDayCounterYearFraction(DayCounter,SettlementDate,AF4,,,Trigger)</f>
        <v>2.7777777777777779E-3</v>
      </c>
      <c r="AH4" s="168">
        <f t="shared" si="0"/>
        <v>4.465316597393761E-4</v>
      </c>
      <c r="AI4" s="168">
        <f t="shared" si="1"/>
        <v>3.5394337115849891E-4</v>
      </c>
      <c r="AJ4" s="140">
        <f t="shared" si="2"/>
        <v>3.6851235592150894E-4</v>
      </c>
    </row>
    <row r="5" spans="1:36" ht="12" customHeight="1" x14ac:dyDescent="0.2">
      <c r="A5" s="150">
        <v>1</v>
      </c>
      <c r="B5" s="281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42066</v>
      </c>
      <c r="E5" s="138">
        <f>_xll.qlInterestRateIndexMaturity($D$10,D5)</f>
        <v>42158</v>
      </c>
      <c r="F5" s="317">
        <f>_xll.qlYieldTSDiscount(Discounting,D5,,AllTriggers)</f>
        <v>0.99993860368834908</v>
      </c>
      <c r="G5" s="317">
        <f>_xll.qlYieldTSDiscount(Discounting,E5,,AllTriggers)</f>
        <v>0.99981151118664457</v>
      </c>
      <c r="H5" s="320">
        <f>_xll.qlDayCounterYearFraction(DayCounter,D5,E5,,,Trigger)</f>
        <v>0.25555555555555554</v>
      </c>
      <c r="I5" s="139">
        <f t="shared" si="3"/>
        <v>4.9741224157399662E-4</v>
      </c>
      <c r="J5" s="289">
        <f>LN((1+(_xll.qlInterpolationInterpolate(B3Minterpolation,D5,TRUE,AllTriggers)+I5)*H5)/(1+I5*H5))</f>
        <v>1.284145236739101E-4</v>
      </c>
      <c r="K5" s="188">
        <f>_xll.qlDayCounterYearFraction(DayCounter,SettlementDate,D5,,,Trigger)</f>
        <v>7.7777777777777779E-2</v>
      </c>
      <c r="L5" s="188">
        <f>_xll.qlDayCounterYearFraction(DayCounter,SettlementDate,E5,,,Trigger)</f>
        <v>0.33333333333333331</v>
      </c>
      <c r="M5" s="188">
        <f>L5-K5</f>
        <v>0.25555555555555554</v>
      </c>
      <c r="N5" s="188">
        <f>(L5^2-K5^2)/2</f>
        <v>5.2530864197530863E-2</v>
      </c>
      <c r="O5" s="188">
        <f>(L5^3-K5^3)/3</f>
        <v>1.2188843164151806E-2</v>
      </c>
      <c r="P5" s="171" t="b">
        <v>1</v>
      </c>
      <c r="R5" s="347"/>
      <c r="S5" s="151">
        <v>2.4307105909922262E-2</v>
      </c>
      <c r="T5" s="152">
        <v>7.6184413580246912E-2</v>
      </c>
      <c r="U5" s="153">
        <v>0.25277777777777777</v>
      </c>
      <c r="V5" s="150"/>
      <c r="W5" s="155">
        <v>3.6715032735235497E-4</v>
      </c>
      <c r="X5" s="148"/>
      <c r="Y5" s="139">
        <v>1.4782952124783934E-4</v>
      </c>
      <c r="AA5" s="151">
        <v>16.521514954966793</v>
      </c>
      <c r="AB5" s="152">
        <v>-17.707326789646675</v>
      </c>
      <c r="AC5" s="153">
        <v>4.9733315806107923</v>
      </c>
      <c r="AF5" s="167">
        <f>_xll.qlCalendarAdvance(Calendar,AF4,"1d","mf",,Trigger)</f>
        <v>42040</v>
      </c>
      <c r="AG5" s="188">
        <f>_xll.qlDayCounterYearFraction(DayCounter,SettlementDate,AF5,,,Trigger)</f>
        <v>5.5555555555555558E-3</v>
      </c>
      <c r="AH5" s="168">
        <f t="shared" si="0"/>
        <v>4.465316597393761E-4</v>
      </c>
      <c r="AI5" s="168">
        <f t="shared" si="1"/>
        <v>3.559782785998369E-4</v>
      </c>
      <c r="AJ5" s="140">
        <f t="shared" si="2"/>
        <v>3.6988569914176203E-4</v>
      </c>
    </row>
    <row r="6" spans="1:36" ht="12" customHeight="1" x14ac:dyDescent="0.2">
      <c r="A6" s="150">
        <v>2</v>
      </c>
      <c r="B6" s="281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42101</v>
      </c>
      <c r="E6" s="138">
        <f>_xll.qlInterestRateIndexMaturity($D$10,D6)</f>
        <v>42192</v>
      </c>
      <c r="F6" s="317">
        <f>_xll.qlYieldTSDiscount(Discounting,D6,,AllTriggers)</f>
        <v>0.9998770801091833</v>
      </c>
      <c r="G6" s="317">
        <f>_xll.qlYieldTSDiscount(Discounting,E6,,AllTriggers)</f>
        <v>0.99977218219472208</v>
      </c>
      <c r="H6" s="320">
        <f>_xll.qlDayCounterYearFraction(DayCounter,D6,E6,,,Trigger)</f>
        <v>0.25277777777777777</v>
      </c>
      <c r="I6" s="139">
        <f t="shared" si="3"/>
        <v>4.1507532205441346E-4</v>
      </c>
      <c r="J6" s="289">
        <f>LN((1+(_xll.qlInterpolationInterpolate(B3Minterpolation,D6,TRUE,AllTriggers)+I6)*H6)/(1+I6*H6))</f>
        <v>1.4782952124783934E-4</v>
      </c>
      <c r="K6" s="188">
        <f>_xll.qlDayCounterYearFraction(DayCounter,SettlementDate,D6,,,Trigger)</f>
        <v>0.17499999999999999</v>
      </c>
      <c r="L6" s="188">
        <f>_xll.qlDayCounterYearFraction(DayCounter,SettlementDate,E6,,,Trigger)</f>
        <v>0.42777777777777776</v>
      </c>
      <c r="M6" s="188">
        <f>L6-K6</f>
        <v>0.25277777777777777</v>
      </c>
      <c r="N6" s="188">
        <f>(L6^2-K6^2)/2</f>
        <v>7.6184413580246912E-2</v>
      </c>
      <c r="O6" s="188">
        <f>(L6^3-K6^3)/3</f>
        <v>2.4307105909922262E-2</v>
      </c>
      <c r="P6" s="171" t="b">
        <v>1</v>
      </c>
      <c r="W6" s="157"/>
      <c r="X6" s="185"/>
      <c r="Y6" s="158"/>
      <c r="AF6" s="167">
        <f>_xll.qlCalendarAdvance(Calendar,AF5,"1d","mf",,Trigger)</f>
        <v>42041</v>
      </c>
      <c r="AG6" s="188">
        <f>_xll.qlDayCounterYearFraction(DayCounter,SettlementDate,AF6,,,Trigger)</f>
        <v>8.3333333333333332E-3</v>
      </c>
      <c r="AH6" s="168">
        <f t="shared" si="0"/>
        <v>4.465316597393761E-4</v>
      </c>
      <c r="AI6" s="168">
        <f t="shared" si="1"/>
        <v>3.5801318604117483E-4</v>
      </c>
      <c r="AJ6" s="140">
        <f t="shared" si="2"/>
        <v>3.7127035701311426E-4</v>
      </c>
    </row>
    <row r="7" spans="1:36" ht="12" customHeight="1" thickBot="1" x14ac:dyDescent="0.25">
      <c r="A7" s="150">
        <v>3</v>
      </c>
      <c r="B7" s="281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42129</v>
      </c>
      <c r="E7" s="142">
        <f>_xll.qlInterestRateIndexMaturity($D$10,D7)</f>
        <v>42221</v>
      </c>
      <c r="F7" s="318">
        <f>_xll.qlYieldTSDiscount(Discounting,D7,,AllTriggers)</f>
        <v>0.99984159800003181</v>
      </c>
      <c r="G7" s="318">
        <f>_xll.qlYieldTSDiscount(Discounting,E7,,AllTriggers)</f>
        <v>0.99974235774327913</v>
      </c>
      <c r="H7" s="321">
        <f>_xll.qlDayCounterYearFraction(DayCounter,D7,E7,,,Trigger)</f>
        <v>0.25555555555555554</v>
      </c>
      <c r="I7" s="323">
        <f t="shared" si="3"/>
        <v>3.8843151583896161E-4</v>
      </c>
      <c r="J7" s="290">
        <f>LN((1+(_xll.qlInterpolationInterpolate(B3Minterpolation,D7,TRUE,AllTriggers)+I7)*H7)/(1+I7*H7))</f>
        <v>1.6909878157135485E-4</v>
      </c>
      <c r="K7" s="189">
        <f>_xll.qlDayCounterYearFraction(DayCounter,SettlementDate,D7,,,Trigger)</f>
        <v>0.25277777777777777</v>
      </c>
      <c r="L7" s="189">
        <f>_xll.qlDayCounterYearFraction(DayCounter,SettlementDate,E7,,,Trigger)</f>
        <v>0.5083333333333333</v>
      </c>
      <c r="M7" s="189">
        <f>L7-K7</f>
        <v>0.25555555555555554</v>
      </c>
      <c r="N7" s="189">
        <f>(L7^2-K7^2)/2</f>
        <v>9.7253086419753082E-2</v>
      </c>
      <c r="O7" s="189">
        <f>(L7^3-K7^3)/3</f>
        <v>3.840103452217649E-2</v>
      </c>
      <c r="P7" s="172" t="b">
        <v>0</v>
      </c>
      <c r="W7" s="157"/>
      <c r="X7" s="185"/>
      <c r="Y7" s="158"/>
      <c r="AF7" s="167">
        <f>_xll.qlCalendarAdvance(Calendar,AF6,"1d","mf",,Trigger)</f>
        <v>42044</v>
      </c>
      <c r="AG7" s="188">
        <f>_xll.qlDayCounterYearFraction(DayCounter,SettlementDate,AF7,,,Trigger)</f>
        <v>1.6666666666666666E-2</v>
      </c>
      <c r="AH7" s="168">
        <f t="shared" si="0"/>
        <v>4.465316597393761E-4</v>
      </c>
      <c r="AI7" s="168">
        <f t="shared" si="1"/>
        <v>3.6411790836518874E-4</v>
      </c>
      <c r="AJ7" s="140">
        <f t="shared" si="2"/>
        <v>3.7549221853376579E-4</v>
      </c>
    </row>
    <row r="8" spans="1:36" ht="12" customHeight="1" thickBot="1" x14ac:dyDescent="0.25">
      <c r="C8" s="276"/>
      <c r="D8" s="277"/>
      <c r="E8" s="277"/>
      <c r="F8" s="277"/>
      <c r="G8" s="277"/>
      <c r="H8" s="277"/>
      <c r="I8" s="277"/>
      <c r="J8" s="278"/>
      <c r="K8" s="279"/>
      <c r="L8" s="279"/>
      <c r="M8" s="279"/>
      <c r="N8" s="279"/>
      <c r="O8" s="279"/>
      <c r="P8" s="280"/>
      <c r="W8" s="186" t="s">
        <v>72</v>
      </c>
      <c r="X8" s="185"/>
      <c r="Y8" s="158"/>
      <c r="AF8" s="167">
        <f>_xll.qlCalendarAdvance(Calendar,AF7,"1d","mf",,Trigger)</f>
        <v>42045</v>
      </c>
      <c r="AG8" s="188">
        <f>_xll.qlDayCounterYearFraction(DayCounter,SettlementDate,AF8,,,Trigger)</f>
        <v>1.9444444444444445E-2</v>
      </c>
      <c r="AH8" s="168">
        <f t="shared" si="0"/>
        <v>4.465316597393761E-4</v>
      </c>
      <c r="AI8" s="168">
        <f t="shared" si="1"/>
        <v>3.6615281580652668E-4</v>
      </c>
      <c r="AJ8" s="140">
        <f t="shared" si="2"/>
        <v>3.769221350095146E-4</v>
      </c>
    </row>
    <row r="9" spans="1:36" ht="12" customHeight="1" x14ac:dyDescent="0.2">
      <c r="C9" s="144" t="s">
        <v>98</v>
      </c>
      <c r="D9" s="182" t="s">
        <v>28</v>
      </c>
      <c r="R9" s="346" t="s">
        <v>68</v>
      </c>
      <c r="S9" s="187"/>
      <c r="T9" s="151">
        <f t="array" ref="T9:T10">_xll.ohFilter(N3:N7,P3:P7)</f>
        <v>3.3368055555555561E-2</v>
      </c>
      <c r="U9" s="153">
        <f t="array" ref="U9:U10">_xll.ohFilter(M3:M7,P3:P7)</f>
        <v>0.25833333333333336</v>
      </c>
      <c r="V9" s="348" t="s">
        <v>24</v>
      </c>
      <c r="W9" s="155">
        <f t="array" ref="W9:W10">MMULT(AA9:AB10,Y9:Y10)</f>
        <v>7.3256667888166576E-4</v>
      </c>
      <c r="X9" s="348" t="s">
        <v>25</v>
      </c>
      <c r="Y9" s="139">
        <f t="array" ref="Y9:Y10">_xll.ohFilter(J3:J7,P3:P7)</f>
        <v>1.1535401209933883E-4</v>
      </c>
      <c r="AA9" s="151">
        <f t="array" ref="AA9:AB10">MINVERSE(T9:U10)</f>
        <v>-50.674486803519059</v>
      </c>
      <c r="AB9" s="153">
        <v>51.22529644268775</v>
      </c>
      <c r="AF9" s="167">
        <f>_xll.qlCalendarAdvance(Calendar,AF8,"1d","mf",,Trigger)</f>
        <v>42046</v>
      </c>
      <c r="AG9" s="188">
        <f>_xll.qlDayCounterYearFraction(DayCounter,SettlementDate,AF9,,,Trigger)</f>
        <v>2.2222222222222223E-2</v>
      </c>
      <c r="AH9" s="168">
        <f t="shared" si="0"/>
        <v>4.465316597393761E-4</v>
      </c>
      <c r="AI9" s="168">
        <f t="shared" si="1"/>
        <v>3.6818772324786466E-4</v>
      </c>
      <c r="AJ9" s="140">
        <f t="shared" si="2"/>
        <v>3.7836336613636254E-4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46"/>
      <c r="S10" s="187"/>
      <c r="T10" s="151">
        <v>5.2530864197530863E-2</v>
      </c>
      <c r="U10" s="153">
        <v>0.25555555555555554</v>
      </c>
      <c r="V10" s="348"/>
      <c r="W10" s="155">
        <v>3.5190846371716098E-4</v>
      </c>
      <c r="X10" s="348"/>
      <c r="Y10" s="139">
        <v>1.284145236739101E-4</v>
      </c>
      <c r="AA10" s="151">
        <v>10.416422287390029</v>
      </c>
      <c r="AB10" s="153">
        <v>-6.6166007905138349</v>
      </c>
      <c r="AF10" s="167">
        <f>_xll.qlCalendarAdvance(Calendar,AF9,"1d","mf",,Trigger)</f>
        <v>42047</v>
      </c>
      <c r="AG10" s="188">
        <f>_xll.qlDayCounterYearFraction(DayCounter,SettlementDate,AF10,,,Trigger)</f>
        <v>2.5000000000000001E-2</v>
      </c>
      <c r="AH10" s="168">
        <f t="shared" si="0"/>
        <v>4.465316597393761E-4</v>
      </c>
      <c r="AI10" s="168">
        <f t="shared" si="1"/>
        <v>3.702226306892026E-4</v>
      </c>
      <c r="AJ10" s="140">
        <f t="shared" si="2"/>
        <v>3.7981591191430967E-4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42048</v>
      </c>
      <c r="AG11" s="188">
        <f>_xll.qlDayCounterYearFraction(DayCounter,SettlementDate,AF11,,,Trigger)</f>
        <v>2.7777777777777776E-2</v>
      </c>
      <c r="AH11" s="168">
        <f t="shared" si="0"/>
        <v>4.465316597393761E-4</v>
      </c>
      <c r="AI11" s="168">
        <f t="shared" si="1"/>
        <v>3.7225753813054059E-4</v>
      </c>
      <c r="AJ11" s="140">
        <f t="shared" si="2"/>
        <v>3.8127977234335593E-4</v>
      </c>
    </row>
    <row r="12" spans="1:36" ht="12" customHeight="1" thickBot="1" x14ac:dyDescent="0.25">
      <c r="C12" s="163" t="s">
        <v>91</v>
      </c>
      <c r="D12" s="246" t="s">
        <v>95</v>
      </c>
      <c r="W12" s="184" t="s">
        <v>23</v>
      </c>
      <c r="X12" s="185"/>
      <c r="Y12" s="158"/>
      <c r="AF12" s="167">
        <f>_xll.qlCalendarAdvance(Calendar,AF11,"1d","mf",,Trigger)</f>
        <v>42051</v>
      </c>
      <c r="AG12" s="188">
        <f>_xll.qlDayCounterYearFraction(DayCounter,SettlementDate,AF12,,,Trigger)</f>
        <v>3.6111111111111108E-2</v>
      </c>
      <c r="AH12" s="168">
        <f t="shared" si="0"/>
        <v>4.465316597393761E-4</v>
      </c>
      <c r="AI12" s="168">
        <f t="shared" si="1"/>
        <v>3.7836226045455444E-4</v>
      </c>
      <c r="AJ12" s="140">
        <f t="shared" si="2"/>
        <v>3.8573924153708955E-4</v>
      </c>
    </row>
    <row r="13" spans="1:36" ht="12" customHeight="1" thickBot="1" x14ac:dyDescent="0.25">
      <c r="N13" s="250" t="str">
        <f>"Synthetic Deposits "&amp;D9</f>
        <v>Synthetic Deposits 3M</v>
      </c>
      <c r="O13" s="251"/>
      <c r="P13" s="252"/>
      <c r="R13" s="181" t="s">
        <v>69</v>
      </c>
      <c r="U13" s="154">
        <f t="array" ref="U13">_xll.ohFilter(M3:M7,P3:P7)</f>
        <v>0.25833333333333336</v>
      </c>
      <c r="V13" s="181" t="s">
        <v>24</v>
      </c>
      <c r="W13" s="155">
        <f>MMULT(AA13,Y13)</f>
        <v>4.465316597393761E-4</v>
      </c>
      <c r="X13" s="181" t="s">
        <v>25</v>
      </c>
      <c r="Y13" s="139">
        <f t="array" ref="Y13">_xll.ohFilter(J3:J7,P3:P7)</f>
        <v>1.1535401209933883E-4</v>
      </c>
      <c r="AA13" s="154">
        <f>MINVERSE(U13)</f>
        <v>3.8709677419354835</v>
      </c>
      <c r="AF13" s="167">
        <f>_xll.qlCalendarAdvance(Calendar,AF12,"1d","mf",,Trigger)</f>
        <v>42052</v>
      </c>
      <c r="AG13" s="188">
        <f>_xll.qlDayCounterYearFraction(DayCounter,SettlementDate,AF13,,,Trigger)</f>
        <v>3.888888888888889E-2</v>
      </c>
      <c r="AH13" s="168">
        <f t="shared" si="0"/>
        <v>4.465316597393761E-4</v>
      </c>
      <c r="AI13" s="168">
        <f t="shared" si="1"/>
        <v>3.8039716789589243E-4</v>
      </c>
      <c r="AJ13" s="140">
        <f t="shared" si="2"/>
        <v>3.8724836057053234E-4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6" t="s">
        <v>69</v>
      </c>
      <c r="O14" s="256" t="s">
        <v>68</v>
      </c>
      <c r="P14" s="256" t="s">
        <v>83</v>
      </c>
      <c r="AF14" s="167">
        <f>_xll.qlCalendarAdvance(Calendar,AF13,"1d","mf",,Trigger)</f>
        <v>42053</v>
      </c>
      <c r="AG14" s="188">
        <f>_xll.qlDayCounterYearFraction(DayCounter,SettlementDate,AF14,,,Trigger)</f>
        <v>4.1666666666666664E-2</v>
      </c>
      <c r="AH14" s="168">
        <f t="shared" si="0"/>
        <v>4.465316597393761E-4</v>
      </c>
      <c r="AI14" s="168">
        <f t="shared" si="1"/>
        <v>3.8243207533723036E-4</v>
      </c>
      <c r="AJ14" s="140">
        <f t="shared" si="2"/>
        <v>3.8876879425507431E-4</v>
      </c>
    </row>
    <row r="15" spans="1:36" ht="12" customHeight="1" x14ac:dyDescent="0.2">
      <c r="C15" s="179" t="s">
        <v>30</v>
      </c>
      <c r="D15" s="173">
        <f t="shared" ref="D15:D21" si="5">SettlementDate</f>
        <v>42038</v>
      </c>
      <c r="E15" s="174">
        <f>_xll.qlCalendarAdvance(Calendar,SettlementDate,C15,"Following",,Trigger)</f>
        <v>42039</v>
      </c>
      <c r="J15" s="242">
        <f>_xll.qlDayCounterYearFraction(DayCounter,D15,E15,,,Trigger)</f>
        <v>2.7777777777777779E-3</v>
      </c>
      <c r="K15" s="237">
        <f>_xll.qlYieldTSDiscount(Discounting,D15,,AllTriggers)</f>
        <v>0.99999229902156028</v>
      </c>
      <c r="L15" s="283">
        <f>_xll.qlYieldTSDiscount(Discounting,E15,,AllTriggers)</f>
        <v>0.99999037407899893</v>
      </c>
      <c r="M15" s="248">
        <f>(K15/L15-1)/J15</f>
        <v>6.9298599274958406E-4</v>
      </c>
      <c r="N15" s="244">
        <f>((1+M15*J15)*EXP($W$13*J15)-1)/J15</f>
        <v>1.1395187890084202E-3</v>
      </c>
      <c r="O15" s="244">
        <f>((1+J15*M15)*EXP($W$10*J15+0.5*$W$9*J15^2)-1)/J15</f>
        <v>1.0459127625583875E-3</v>
      </c>
      <c r="P15" s="244">
        <f t="shared" ref="P15:P21" si="6">((1+J15*M15)*EXP($W$5*J15+0.5*$W$4*J15^2+1/3*$W$3*J15^3)-1)/J15</f>
        <v>1.0608172874526645E-3</v>
      </c>
      <c r="AF15" s="167">
        <f>_xll.qlCalendarAdvance(Calendar,AF14,"1d","mf",,Trigger)</f>
        <v>42054</v>
      </c>
      <c r="AG15" s="188">
        <f>_xll.qlDayCounterYearFraction(DayCounter,SettlementDate,AF15,,,Trigger)</f>
        <v>4.4444444444444446E-2</v>
      </c>
      <c r="AH15" s="168">
        <f t="shared" si="0"/>
        <v>4.465316597393761E-4</v>
      </c>
      <c r="AI15" s="168">
        <f t="shared" si="1"/>
        <v>3.8446698277856835E-4</v>
      </c>
      <c r="AJ15" s="140">
        <f t="shared" si="2"/>
        <v>3.9030054259071541E-4</v>
      </c>
    </row>
    <row r="16" spans="1:36" ht="12" customHeight="1" x14ac:dyDescent="0.2">
      <c r="C16" s="177" t="s">
        <v>31</v>
      </c>
      <c r="D16" s="138">
        <f>SettlementDate</f>
        <v>42038</v>
      </c>
      <c r="E16" s="175">
        <f>_xll.qlCalendarAdvance(Calendar,SettlementDate,C16,"Following",,Trigger)</f>
        <v>42045</v>
      </c>
      <c r="J16" s="188">
        <f>_xll.qlDayCounterYearFraction(DayCounter,D16,E16,,,Trigger)</f>
        <v>1.9444444444444445E-2</v>
      </c>
      <c r="K16" s="238">
        <f>_xll.qlYieldTSDiscount(Discounting,D16,,AllTriggers)</f>
        <v>0.99999229902156028</v>
      </c>
      <c r="L16" s="284">
        <f>_xll.qlYieldTSDiscount(Discounting,E16,,AllTriggers)</f>
        <v>0.99997882996664811</v>
      </c>
      <c r="M16" s="248">
        <f t="shared" ref="M16:M21" si="7">(K16/L16-1)/J16</f>
        <v>6.9270891730128473E-4</v>
      </c>
      <c r="N16" s="245">
        <f t="shared" ref="N16:N20" si="8">((1+M16*J16)*EXP($W$13*J16)-1)/J16</f>
        <v>1.1392485300846086E-3</v>
      </c>
      <c r="O16" s="245">
        <f t="shared" ref="O16:O20" si="9">((1+J16*M16)*EXP($W$10*J16+0.5*$W$9*J16^2)-1)/J16</f>
        <v>1.0517456462201733E-3</v>
      </c>
      <c r="P16" s="245">
        <f t="shared" si="6"/>
        <v>1.0647053028023379E-3</v>
      </c>
      <c r="AF16" s="167">
        <f>_xll.qlCalendarAdvance(Calendar,AF15,"1d","mf",,Trigger)</f>
        <v>42055</v>
      </c>
      <c r="AG16" s="188">
        <f>_xll.qlDayCounterYearFraction(DayCounter,SettlementDate,AF16,,,Trigger)</f>
        <v>4.7222222222222221E-2</v>
      </c>
      <c r="AH16" s="168">
        <f t="shared" si="0"/>
        <v>4.465316597393761E-4</v>
      </c>
      <c r="AI16" s="168">
        <f t="shared" si="1"/>
        <v>3.8650189021990629E-4</v>
      </c>
      <c r="AJ16" s="140">
        <f t="shared" si="2"/>
        <v>3.918436055774557E-4</v>
      </c>
    </row>
    <row r="17" spans="3:36" ht="12" customHeight="1" x14ac:dyDescent="0.2">
      <c r="C17" s="177" t="s">
        <v>32</v>
      </c>
      <c r="D17" s="138">
        <f t="shared" si="5"/>
        <v>42038</v>
      </c>
      <c r="E17" s="175">
        <f>_xll.qlCalendarAdvance(Calendar,SettlementDate,C17,"Following",,Trigger)</f>
        <v>42052</v>
      </c>
      <c r="J17" s="188">
        <f>_xll.qlDayCounterYearFraction(DayCounter,D17,E17,,,Trigger)</f>
        <v>3.888888888888889E-2</v>
      </c>
      <c r="K17" s="238">
        <f>_xll.qlYieldTSDiscount(Discounting,D17,,AllTriggers)</f>
        <v>0.99999229902156028</v>
      </c>
      <c r="L17" s="284">
        <f>_xll.qlYieldTSDiscount(Discounting,E17,,AllTriggers)</f>
        <v>0.99996538213390307</v>
      </c>
      <c r="M17" s="248">
        <f t="shared" si="7"/>
        <v>6.9217250129253007E-4</v>
      </c>
      <c r="N17" s="245">
        <f t="shared" si="8"/>
        <v>1.1387200578529186E-3</v>
      </c>
      <c r="O17" s="245">
        <f t="shared" si="9"/>
        <v>1.0583377800932325E-3</v>
      </c>
      <c r="P17" s="245">
        <f t="shared" si="6"/>
        <v>1.0691999516154738E-3</v>
      </c>
      <c r="AF17" s="167">
        <f>_xll.qlCalendarAdvance(Calendar,AF16,"1d","mf",,Trigger)</f>
        <v>42058</v>
      </c>
      <c r="AG17" s="188">
        <f>_xll.qlDayCounterYearFraction(DayCounter,SettlementDate,AF17,,,Trigger)</f>
        <v>5.5555555555555552E-2</v>
      </c>
      <c r="AH17" s="168">
        <f t="shared" si="0"/>
        <v>4.465316597393761E-4</v>
      </c>
      <c r="AI17" s="168">
        <f t="shared" si="1"/>
        <v>3.926066125439202E-4</v>
      </c>
      <c r="AJ17" s="140">
        <f t="shared" si="2"/>
        <v>3.9654068244427136E-4</v>
      </c>
    </row>
    <row r="18" spans="3:36" ht="12" customHeight="1" x14ac:dyDescent="0.2">
      <c r="C18" s="177" t="s">
        <v>33</v>
      </c>
      <c r="D18" s="138">
        <f t="shared" si="5"/>
        <v>42038</v>
      </c>
      <c r="E18" s="175">
        <f>_xll.qlCalendarAdvance(Calendar,SettlementDate,C18,"Following",,Trigger)</f>
        <v>42059</v>
      </c>
      <c r="J18" s="188">
        <f>_xll.qlDayCounterYearFraction(DayCounter,D18,E18,,,Trigger)</f>
        <v>5.8333333333333334E-2</v>
      </c>
      <c r="K18" s="238">
        <f>_xll.qlYieldTSDiscount(Discounting,D18,,AllTriggers)</f>
        <v>0.99999229902156028</v>
      </c>
      <c r="L18" s="284">
        <f>_xll.qlYieldTSDiscount(Discounting,E18,,AllTriggers)</f>
        <v>0.99995196891186278</v>
      </c>
      <c r="M18" s="248">
        <f t="shared" si="7"/>
        <v>6.914065181070786E-4</v>
      </c>
      <c r="N18" s="245">
        <f t="shared" si="8"/>
        <v>1.1379620032224225E-3</v>
      </c>
      <c r="O18" s="245">
        <f t="shared" si="9"/>
        <v>1.0647006290095565E-3</v>
      </c>
      <c r="P18" s="245">
        <f t="shared" si="6"/>
        <v>1.0736500475529351E-3</v>
      </c>
      <c r="AF18" s="167">
        <f>_xll.qlCalendarAdvance(Calendar,AF17,"1d","mf",,Trigger)</f>
        <v>42059</v>
      </c>
      <c r="AG18" s="188">
        <f>_xll.qlDayCounterYearFraction(DayCounter,SettlementDate,AF18,,,Trigger)</f>
        <v>5.8333333333333334E-2</v>
      </c>
      <c r="AH18" s="168">
        <f t="shared" si="0"/>
        <v>4.465316597393761E-4</v>
      </c>
      <c r="AI18" s="168">
        <f t="shared" si="1"/>
        <v>3.9464151998525813E-4</v>
      </c>
      <c r="AJ18" s="140">
        <f t="shared" si="2"/>
        <v>3.9812900403540823E-4</v>
      </c>
    </row>
    <row r="19" spans="3:36" ht="12" customHeight="1" x14ac:dyDescent="0.2">
      <c r="C19" s="177" t="s">
        <v>27</v>
      </c>
      <c r="D19" s="138">
        <f t="shared" si="5"/>
        <v>42038</v>
      </c>
      <c r="E19" s="175">
        <f>_xll.qlCalendarAdvance(Calendar,SettlementDate,C19,"mf",TRUE,Trigger)</f>
        <v>42066</v>
      </c>
      <c r="J19" s="188">
        <f>_xll.qlDayCounterYearFraction(DayCounter,D19,E19,,,Trigger)</f>
        <v>7.7777777777777779E-2</v>
      </c>
      <c r="K19" s="238">
        <f>_xll.qlYieldTSDiscount(Discounting,D19,,AllTriggers)</f>
        <v>0.99999229902156028</v>
      </c>
      <c r="L19" s="284">
        <f>_xll.qlYieldTSDiscount(Discounting,E19,,AllTriggers)</f>
        <v>0.99993860368834908</v>
      </c>
      <c r="M19" s="248">
        <f t="shared" si="7"/>
        <v>6.9041095854371903E-4</v>
      </c>
      <c r="N19" s="245">
        <f t="shared" si="8"/>
        <v>1.1369743510024144E-3</v>
      </c>
      <c r="O19" s="245">
        <f t="shared" si="9"/>
        <v>1.0708341809045102E-3</v>
      </c>
      <c r="P19" s="245">
        <f t="shared" si="6"/>
        <v>1.0780555889417748E-3</v>
      </c>
      <c r="AF19" s="167">
        <f>_xll.qlCalendarAdvance(Calendar,AF18,"1d","mf",,Trigger)</f>
        <v>42060</v>
      </c>
      <c r="AG19" s="188">
        <f>_xll.qlDayCounterYearFraction(DayCounter,SettlementDate,AF19,,,Trigger)</f>
        <v>6.1111111111111109E-2</v>
      </c>
      <c r="AH19" s="168">
        <f t="shared" si="0"/>
        <v>4.465316597393761E-4</v>
      </c>
      <c r="AI19" s="168">
        <f t="shared" si="1"/>
        <v>3.9667642742659612E-4</v>
      </c>
      <c r="AJ19" s="140">
        <f t="shared" si="2"/>
        <v>3.9972864027764424E-4</v>
      </c>
    </row>
    <row r="20" spans="3:36" ht="12" customHeight="1" x14ac:dyDescent="0.2">
      <c r="C20" s="177" t="s">
        <v>34</v>
      </c>
      <c r="D20" s="138">
        <f t="shared" si="5"/>
        <v>42038</v>
      </c>
      <c r="E20" s="175">
        <f>_xll.qlCalendarAdvance(Calendar,SettlementDate,C20,"mf",TRUE,Trigger)</f>
        <v>42101</v>
      </c>
      <c r="J20" s="188">
        <f>_xll.qlDayCounterYearFraction(DayCounter,D20,E20,,,Trigger)</f>
        <v>0.17499999999999999</v>
      </c>
      <c r="K20" s="238">
        <f>_xll.qlYieldTSDiscount(Discounting,D20,,AllTriggers)</f>
        <v>0.99999229902156028</v>
      </c>
      <c r="L20" s="284">
        <f>_xll.qlYieldTSDiscount(Discounting,E20,,AllTriggers)</f>
        <v>0.9998770801091833</v>
      </c>
      <c r="M20" s="248">
        <f t="shared" si="7"/>
        <v>6.5847472465233438E-4</v>
      </c>
      <c r="N20" s="245">
        <f t="shared" si="8"/>
        <v>1.1050752887444204E-3</v>
      </c>
      <c r="O20" s="245">
        <f t="shared" si="9"/>
        <v>1.0745458557564244E-3</v>
      </c>
      <c r="P20" s="245">
        <f t="shared" si="6"/>
        <v>1.0758987253797361E-3</v>
      </c>
      <c r="AF20" s="167">
        <f>_xll.qlCalendarAdvance(Calendar,AF19,"1d","mf",,Trigger)</f>
        <v>42061</v>
      </c>
      <c r="AG20" s="188">
        <f>_xll.qlDayCounterYearFraction(DayCounter,SettlementDate,AF20,,,Trigger)</f>
        <v>6.3888888888888884E-2</v>
      </c>
      <c r="AH20" s="168">
        <f t="shared" si="0"/>
        <v>4.465316597393761E-4</v>
      </c>
      <c r="AI20" s="168">
        <f t="shared" si="1"/>
        <v>3.9871133486793405E-4</v>
      </c>
      <c r="AJ20" s="140">
        <f t="shared" si="2"/>
        <v>4.0133959117097932E-4</v>
      </c>
    </row>
    <row r="21" spans="3:36" ht="12" customHeight="1" thickBot="1" x14ac:dyDescent="0.25">
      <c r="C21" s="178" t="s">
        <v>28</v>
      </c>
      <c r="D21" s="142">
        <f t="shared" si="5"/>
        <v>42038</v>
      </c>
      <c r="E21" s="176">
        <f>_xll.qlCalendarAdvance(Calendar,SettlementDate,C21,"mf",TRUE,Trigger)</f>
        <v>42129</v>
      </c>
      <c r="J21" s="189">
        <f>_xll.qlDayCounterYearFraction(DayCounter,D21,E21,,,Trigger)</f>
        <v>0.25277777777777777</v>
      </c>
      <c r="K21" s="239">
        <f>_xll.qlYieldTSDiscount(Discounting,D21,,AllTriggers)</f>
        <v>0.99999229902156028</v>
      </c>
      <c r="L21" s="285">
        <f>_xll.qlYieldTSDiscount(Discounting,E21,,AllTriggers)</f>
        <v>0.99984159800003181</v>
      </c>
      <c r="M21" s="249">
        <f t="shared" si="7"/>
        <v>5.9627431643128877E-4</v>
      </c>
      <c r="N21" s="257">
        <f>((1+M21*J21)*EXP($W$13*J21)-1)/J21</f>
        <v>1.0428984851021791E-3</v>
      </c>
      <c r="O21" s="257">
        <f>((1+J21*M21)*EXP($W$10*J21+0.5*$W$9*J21^2)-1)/J21</f>
        <v>1.0408630417393103E-3</v>
      </c>
      <c r="P21" s="257">
        <f t="shared" si="6"/>
        <v>1.04084760861025E-3</v>
      </c>
      <c r="AF21" s="167">
        <f>_xll.qlCalendarAdvance(Calendar,AF20,"1d","mf",,Trigger)</f>
        <v>42062</v>
      </c>
      <c r="AG21" s="188">
        <f>_xll.qlDayCounterYearFraction(DayCounter,SettlementDate,AF21,,,Trigger)</f>
        <v>6.6666666666666666E-2</v>
      </c>
      <c r="AH21" s="168">
        <f t="shared" si="0"/>
        <v>4.465316597393761E-4</v>
      </c>
      <c r="AI21" s="168">
        <f t="shared" si="1"/>
        <v>4.0074624230927204E-4</v>
      </c>
      <c r="AJ21" s="140">
        <f t="shared" si="2"/>
        <v>4.0296185671541364E-4</v>
      </c>
    </row>
    <row r="22" spans="3:36" ht="12" customHeight="1" thickBot="1" x14ac:dyDescent="0.25">
      <c r="AF22" s="167">
        <f>_xll.qlCalendarAdvance(Calendar,AF21,"1d","mf",,Trigger)</f>
        <v>42065</v>
      </c>
      <c r="AG22" s="188">
        <f>_xll.qlDayCounterYearFraction(DayCounter,SettlementDate,AF22,,,Trigger)</f>
        <v>7.4999999999999997E-2</v>
      </c>
      <c r="AH22" s="168">
        <f t="shared" si="0"/>
        <v>4.465316597393761E-4</v>
      </c>
      <c r="AI22" s="168">
        <f t="shared" si="1"/>
        <v>4.068509646332859E-4</v>
      </c>
      <c r="AJ22" s="140">
        <f t="shared" si="2"/>
        <v>4.0789654125531134E-4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42066</v>
      </c>
      <c r="AG23" s="188">
        <f>_xll.qlDayCounterYearFraction(DayCounter,SettlementDate,AF23,,,Trigger)</f>
        <v>7.7777777777777779E-2</v>
      </c>
      <c r="AH23" s="168">
        <f t="shared" si="0"/>
        <v>4.465316597393761E-4</v>
      </c>
      <c r="AI23" s="168">
        <f t="shared" si="1"/>
        <v>4.0888587207462389E-4</v>
      </c>
      <c r="AJ23" s="140">
        <f t="shared" si="2"/>
        <v>4.0956406540414224E-4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42067</v>
      </c>
      <c r="AG24" s="188">
        <f>_xll.qlDayCounterYearFraction(DayCounter,SettlementDate,AF24,,,Trigger)</f>
        <v>8.0555555555555561E-2</v>
      </c>
      <c r="AH24" s="168">
        <f t="shared" si="0"/>
        <v>4.465316597393761E-4</v>
      </c>
      <c r="AI24" s="168">
        <f t="shared" si="1"/>
        <v>4.1092077951596182E-4</v>
      </c>
      <c r="AJ24" s="140">
        <f t="shared" si="2"/>
        <v>4.1124290420407227E-4</v>
      </c>
    </row>
    <row r="25" spans="3:36" ht="12" customHeight="1" x14ac:dyDescent="0.2">
      <c r="C25" s="168">
        <f t="shared" ref="C25:C31" si="10">IF($C$24="FLAT",N15,IF($C$24="linear",O15,P15))</f>
        <v>1.0608172874526645E-3</v>
      </c>
      <c r="AF25" s="167">
        <f>_xll.qlCalendarAdvance(Calendar,AF24,"1d","mf",,Trigger)</f>
        <v>42068</v>
      </c>
      <c r="AG25" s="188">
        <f>_xll.qlDayCounterYearFraction(DayCounter,SettlementDate,AF25,,,Trigger)</f>
        <v>8.3333333333333329E-2</v>
      </c>
      <c r="AH25" s="168">
        <f t="shared" si="0"/>
        <v>4.465316597393761E-4</v>
      </c>
      <c r="AI25" s="168">
        <f t="shared" si="1"/>
        <v>4.1295568695729975E-4</v>
      </c>
      <c r="AJ25" s="140">
        <f t="shared" si="2"/>
        <v>4.1293305765510144E-4</v>
      </c>
    </row>
    <row r="26" spans="3:36" ht="12" customHeight="1" x14ac:dyDescent="0.2">
      <c r="C26" s="168">
        <f t="shared" si="10"/>
        <v>1.0647053028023379E-3</v>
      </c>
      <c r="AF26" s="167">
        <f>_xll.qlCalendarAdvance(Calendar,AF25,"1d","mf",,Trigger)</f>
        <v>42069</v>
      </c>
      <c r="AG26" s="188">
        <f>_xll.qlDayCounterYearFraction(DayCounter,SettlementDate,AF26,,,Trigger)</f>
        <v>8.611111111111111E-2</v>
      </c>
      <c r="AH26" s="168">
        <f t="shared" si="0"/>
        <v>4.465316597393761E-4</v>
      </c>
      <c r="AI26" s="168">
        <f t="shared" si="1"/>
        <v>4.1499059439863774E-4</v>
      </c>
      <c r="AJ26" s="140">
        <f t="shared" si="2"/>
        <v>4.1463452575722973E-4</v>
      </c>
    </row>
    <row r="27" spans="3:36" ht="12" customHeight="1" x14ac:dyDescent="0.2">
      <c r="C27" s="168">
        <f t="shared" si="10"/>
        <v>1.0691999516154738E-3</v>
      </c>
      <c r="AF27" s="167">
        <f>_xll.qlCalendarAdvance(Calendar,AF26,"1d","mf",,Trigger)</f>
        <v>42072</v>
      </c>
      <c r="AG27" s="188">
        <f>_xll.qlDayCounterYearFraction(DayCounter,SettlementDate,AF27,,,Trigger)</f>
        <v>9.4444444444444442E-2</v>
      </c>
      <c r="AH27" s="168">
        <f t="shared" si="0"/>
        <v>4.465316597393761E-4</v>
      </c>
      <c r="AI27" s="168">
        <f t="shared" si="1"/>
        <v>4.210953167226516E-4</v>
      </c>
      <c r="AJ27" s="140">
        <f t="shared" si="2"/>
        <v>4.1980681797020947E-4</v>
      </c>
    </row>
    <row r="28" spans="3:36" ht="12" customHeight="1" x14ac:dyDescent="0.2">
      <c r="C28" s="168">
        <f t="shared" si="10"/>
        <v>1.0736500475529351E-3</v>
      </c>
      <c r="AF28" s="167">
        <f>_xll.qlCalendarAdvance(Calendar,AF27,"1d","mf",,Trigger)</f>
        <v>42073</v>
      </c>
      <c r="AG28" s="188">
        <f>_xll.qlDayCounterYearFraction(DayCounter,SettlementDate,AF28,,,Trigger)</f>
        <v>9.7222222222222224E-2</v>
      </c>
      <c r="AH28" s="168">
        <f t="shared" si="0"/>
        <v>4.465316597393761E-4</v>
      </c>
      <c r="AI28" s="168">
        <f t="shared" si="1"/>
        <v>4.2313022416398959E-4</v>
      </c>
      <c r="AJ28" s="140">
        <f t="shared" si="2"/>
        <v>4.2155354467673435E-4</v>
      </c>
    </row>
    <row r="29" spans="3:36" ht="12" customHeight="1" x14ac:dyDescent="0.2">
      <c r="C29" s="168">
        <f t="shared" si="10"/>
        <v>1.0780555889417748E-3</v>
      </c>
      <c r="AF29" s="167">
        <f>_xll.qlCalendarAdvance(Calendar,AF28,"1d","mf",,Trigger)</f>
        <v>42074</v>
      </c>
      <c r="AG29" s="188">
        <f>_xll.qlDayCounterYearFraction(DayCounter,SettlementDate,AF29,,,Trigger)</f>
        <v>0.1</v>
      </c>
      <c r="AH29" s="168">
        <f t="shared" si="0"/>
        <v>4.465316597393761E-4</v>
      </c>
      <c r="AI29" s="168">
        <f t="shared" si="1"/>
        <v>4.2516513160532757E-4</v>
      </c>
      <c r="AJ29" s="140">
        <f t="shared" si="2"/>
        <v>4.2331158603435841E-4</v>
      </c>
    </row>
    <row r="30" spans="3:36" ht="12" customHeight="1" x14ac:dyDescent="0.2">
      <c r="C30" s="168">
        <f t="shared" si="10"/>
        <v>1.0758987253797361E-3</v>
      </c>
      <c r="AF30" s="167">
        <f>_xll.qlCalendarAdvance(Calendar,AF29,"1d","mf",,Trigger)</f>
        <v>42075</v>
      </c>
      <c r="AG30" s="188">
        <f>_xll.qlDayCounterYearFraction(DayCounter,SettlementDate,AF30,,,Trigger)</f>
        <v>0.10277777777777777</v>
      </c>
      <c r="AH30" s="168">
        <f t="shared" si="0"/>
        <v>4.465316597393761E-4</v>
      </c>
      <c r="AI30" s="168">
        <f t="shared" si="1"/>
        <v>4.2720003904666551E-4</v>
      </c>
      <c r="AJ30" s="140">
        <f t="shared" si="2"/>
        <v>4.2508094204308155E-4</v>
      </c>
    </row>
    <row r="31" spans="3:36" ht="12" customHeight="1" x14ac:dyDescent="0.2">
      <c r="C31" s="194">
        <f t="shared" si="10"/>
        <v>1.04084760861025E-3</v>
      </c>
      <c r="AF31" s="167">
        <f>_xll.qlCalendarAdvance(Calendar,AF30,"1d","mf",,Trigger)</f>
        <v>42076</v>
      </c>
      <c r="AG31" s="188">
        <f>_xll.qlDayCounterYearFraction(DayCounter,SettlementDate,AF31,,,Trigger)</f>
        <v>0.10555555555555556</v>
      </c>
      <c r="AH31" s="168">
        <f t="shared" si="0"/>
        <v>4.465316597393761E-4</v>
      </c>
      <c r="AI31" s="168">
        <f t="shared" si="1"/>
        <v>4.2923494648800344E-4</v>
      </c>
      <c r="AJ31" s="140">
        <f t="shared" si="2"/>
        <v>4.2686161270290388E-4</v>
      </c>
    </row>
    <row r="32" spans="3:36" ht="12" customHeight="1" x14ac:dyDescent="0.2">
      <c r="AF32" s="167">
        <f>_xll.qlCalendarAdvance(Calendar,AF31,"1d","mf",,Trigger)</f>
        <v>42079</v>
      </c>
      <c r="AG32" s="188">
        <f>_xll.qlDayCounterYearFraction(DayCounter,SettlementDate,AF32,,,Trigger)</f>
        <v>0.11388888888888889</v>
      </c>
      <c r="AH32" s="168">
        <f t="shared" si="0"/>
        <v>4.465316597393761E-4</v>
      </c>
      <c r="AI32" s="168">
        <f t="shared" si="1"/>
        <v>4.3533966881201735E-4</v>
      </c>
      <c r="AJ32" s="140">
        <f t="shared" si="2"/>
        <v>4.3227151258896571E-4</v>
      </c>
    </row>
    <row r="33" spans="13:36" x14ac:dyDescent="0.2">
      <c r="AF33" s="167">
        <f>_xll.qlCalendarAdvance(Calendar,AF32,"1d","mf",,Trigger)</f>
        <v>42080</v>
      </c>
      <c r="AG33" s="188">
        <f>_xll.qlDayCounterYearFraction(DayCounter,SettlementDate,AF33,,,Trigger)</f>
        <v>0.11666666666666667</v>
      </c>
      <c r="AH33" s="168">
        <f t="shared" si="0"/>
        <v>4.465316597393761E-4</v>
      </c>
      <c r="AI33" s="168">
        <f t="shared" si="1"/>
        <v>4.3737457625335529E-4</v>
      </c>
      <c r="AJ33" s="140">
        <f t="shared" si="2"/>
        <v>4.3409744185318462E-4</v>
      </c>
    </row>
    <row r="34" spans="13:36" x14ac:dyDescent="0.2">
      <c r="AF34" s="167">
        <f>_xll.qlCalendarAdvance(Calendar,AF33,"1d","mf",,Trigger)</f>
        <v>42081</v>
      </c>
      <c r="AG34" s="188">
        <f>_xll.qlDayCounterYearFraction(DayCounter,SettlementDate,AF34,,,Trigger)</f>
        <v>0.11944444444444445</v>
      </c>
      <c r="AH34" s="168">
        <f t="shared" si="0"/>
        <v>4.465316597393761E-4</v>
      </c>
      <c r="AI34" s="168">
        <f t="shared" si="1"/>
        <v>4.3940948369469327E-4</v>
      </c>
      <c r="AJ34" s="140">
        <f t="shared" si="2"/>
        <v>4.3593468576850266E-4</v>
      </c>
    </row>
    <row r="35" spans="13:36" x14ac:dyDescent="0.2">
      <c r="AF35" s="167">
        <f>_xll.qlCalendarAdvance(Calendar,AF34,"1d","mf",,Trigger)</f>
        <v>42082</v>
      </c>
      <c r="AG35" s="188">
        <f>_xll.qlDayCounterYearFraction(DayCounter,SettlementDate,AF35,,,Trigger)</f>
        <v>0.12222222222222222</v>
      </c>
      <c r="AH35" s="168">
        <f t="shared" si="0"/>
        <v>4.465316597393761E-4</v>
      </c>
      <c r="AI35" s="168">
        <f t="shared" si="1"/>
        <v>4.4144439113603126E-4</v>
      </c>
      <c r="AJ35" s="140">
        <f t="shared" ref="AJ35:AJ65" si="11">($W$5+$W$4*AG35+$W$3*AG35^2)</f>
        <v>4.3778324433491983E-4</v>
      </c>
    </row>
    <row r="36" spans="13:36" x14ac:dyDescent="0.2">
      <c r="AF36" s="167">
        <f>_xll.qlCalendarAdvance(Calendar,AF35,"1d","mf",,Trigger)</f>
        <v>42083</v>
      </c>
      <c r="AG36" s="188">
        <f>_xll.qlDayCounterYearFraction(DayCounter,SettlementDate,AF36,,,Trigger)</f>
        <v>0.125</v>
      </c>
      <c r="AH36" s="168">
        <f t="shared" si="0"/>
        <v>4.465316597393761E-4</v>
      </c>
      <c r="AI36" s="168">
        <f t="shared" si="1"/>
        <v>4.434792985773692E-4</v>
      </c>
      <c r="AJ36" s="140">
        <f t="shared" si="11"/>
        <v>4.3964311755243619E-4</v>
      </c>
    </row>
    <row r="37" spans="13:36" x14ac:dyDescent="0.2">
      <c r="AF37" s="167">
        <f>_xll.qlCalendarAdvance(Calendar,AF36,"1d","mf",,Trigger)</f>
        <v>42086</v>
      </c>
      <c r="AG37" s="188">
        <f>_xll.qlDayCounterYearFraction(DayCounter,SettlementDate,AF37,,,Trigger)</f>
        <v>0.13333333333333333</v>
      </c>
      <c r="AH37" s="168">
        <f t="shared" si="0"/>
        <v>4.465316597393761E-4</v>
      </c>
      <c r="AI37" s="168">
        <f t="shared" si="1"/>
        <v>4.4958402090138311E-4</v>
      </c>
      <c r="AJ37" s="140">
        <f t="shared" si="11"/>
        <v>4.4529062511158011E-4</v>
      </c>
    </row>
    <row r="38" spans="13:36" x14ac:dyDescent="0.2">
      <c r="AF38" s="167">
        <f>_xll.qlCalendarAdvance(Calendar,AF37,"1d","mf",,Trigger)</f>
        <v>42087</v>
      </c>
      <c r="AG38" s="188">
        <f>_xll.qlDayCounterYearFraction(DayCounter,SettlementDate,AF38,,,Trigger)</f>
        <v>0.1361111111111111</v>
      </c>
      <c r="AH38" s="168">
        <f t="shared" si="0"/>
        <v>4.465316597393761E-4</v>
      </c>
      <c r="AI38" s="168">
        <f t="shared" si="1"/>
        <v>4.5161892834272104E-4</v>
      </c>
      <c r="AJ38" s="140">
        <f t="shared" si="11"/>
        <v>4.4719575693349299E-4</v>
      </c>
    </row>
    <row r="39" spans="13:36" x14ac:dyDescent="0.2">
      <c r="AF39" s="167">
        <f>_xll.qlCalendarAdvance(Calendar,AF38,"1d","mf",,Trigger)</f>
        <v>42088</v>
      </c>
      <c r="AG39" s="188">
        <f>_xll.qlDayCounterYearFraction(DayCounter,SettlementDate,AF39,,,Trigger)</f>
        <v>0.1388888888888889</v>
      </c>
      <c r="AH39" s="168">
        <f t="shared" si="0"/>
        <v>4.465316597393761E-4</v>
      </c>
      <c r="AI39" s="168">
        <f t="shared" si="1"/>
        <v>4.5365383578405897E-4</v>
      </c>
      <c r="AJ39" s="140">
        <f t="shared" si="11"/>
        <v>4.4911220340650501E-4</v>
      </c>
    </row>
    <row r="40" spans="13:36" x14ac:dyDescent="0.2">
      <c r="AF40" s="167">
        <f>_xll.qlCalendarAdvance(Calendar,AF39,"1d","mf",,Trigger)</f>
        <v>42089</v>
      </c>
      <c r="AG40" s="188">
        <f>_xll.qlDayCounterYearFraction(DayCounter,SettlementDate,AF40,,,Trigger)</f>
        <v>0.14166666666666666</v>
      </c>
      <c r="AH40" s="168">
        <f t="shared" si="0"/>
        <v>4.465316597393761E-4</v>
      </c>
      <c r="AI40" s="168">
        <f t="shared" si="1"/>
        <v>4.5568874322539696E-4</v>
      </c>
      <c r="AJ40" s="140">
        <f t="shared" si="11"/>
        <v>4.5103996453061627E-4</v>
      </c>
    </row>
    <row r="41" spans="13:36" x14ac:dyDescent="0.2">
      <c r="M41" s="149"/>
      <c r="N41" s="149"/>
      <c r="AF41" s="167">
        <f>_xll.qlCalendarAdvance(Calendar,AF40,"1d","mf",,Trigger)</f>
        <v>42090</v>
      </c>
      <c r="AG41" s="188">
        <f>_xll.qlDayCounterYearFraction(DayCounter,SettlementDate,AF41,,,Trigger)</f>
        <v>0.14444444444444443</v>
      </c>
      <c r="AH41" s="168">
        <f t="shared" si="0"/>
        <v>4.465316597393761E-4</v>
      </c>
      <c r="AI41" s="168">
        <f t="shared" si="1"/>
        <v>4.577236506667349E-4</v>
      </c>
      <c r="AJ41" s="140">
        <f t="shared" si="11"/>
        <v>4.529790403058266E-4</v>
      </c>
    </row>
    <row r="42" spans="13:36" x14ac:dyDescent="0.2">
      <c r="AF42" s="167">
        <f>_xll.qlCalendarAdvance(Calendar,AF41,"1d","mf",,Trigger)</f>
        <v>42093</v>
      </c>
      <c r="AG42" s="188">
        <f>_xll.qlDayCounterYearFraction(DayCounter,SettlementDate,AF42,,,Trigger)</f>
        <v>0.15277777777777779</v>
      </c>
      <c r="AH42" s="168">
        <f t="shared" si="0"/>
        <v>4.465316597393761E-4</v>
      </c>
      <c r="AI42" s="168">
        <f t="shared" si="1"/>
        <v>4.6382837299074881E-4</v>
      </c>
      <c r="AJ42" s="140">
        <f t="shared" si="11"/>
        <v>4.5886415553805256E-4</v>
      </c>
    </row>
    <row r="43" spans="13:36" ht="11.25" customHeight="1" x14ac:dyDescent="0.2">
      <c r="AF43" s="167">
        <f>_xll.qlCalendarAdvance(Calendar,AF42,"1d","mf",,Trigger)</f>
        <v>42094</v>
      </c>
      <c r="AG43" s="188">
        <f>_xll.qlDayCounterYearFraction(DayCounter,SettlementDate,AF43,,,Trigger)</f>
        <v>0.15555555555555556</v>
      </c>
      <c r="AH43" s="168">
        <f t="shared" si="0"/>
        <v>4.465316597393761E-4</v>
      </c>
      <c r="AI43" s="168">
        <f t="shared" si="1"/>
        <v>4.6586328043208679E-4</v>
      </c>
      <c r="AJ43" s="140">
        <f t="shared" si="11"/>
        <v>4.6084848991765953E-4</v>
      </c>
    </row>
    <row r="44" spans="13:36" x14ac:dyDescent="0.2">
      <c r="Q44" s="192"/>
      <c r="AF44" s="167">
        <f>_xll.qlCalendarAdvance(Calendar,AF43,"1d","mf",,Trigger)</f>
        <v>42095</v>
      </c>
      <c r="AG44" s="188">
        <f>_xll.qlDayCounterYearFraction(DayCounter,SettlementDate,AF44,,,Trigger)</f>
        <v>0.15833333333333333</v>
      </c>
      <c r="AH44" s="168">
        <f t="shared" si="0"/>
        <v>4.465316597393761E-4</v>
      </c>
      <c r="AI44" s="168">
        <f t="shared" si="1"/>
        <v>4.6789818787342473E-4</v>
      </c>
      <c r="AJ44" s="140">
        <f t="shared" si="11"/>
        <v>4.6284413894836552E-4</v>
      </c>
    </row>
    <row r="45" spans="13:36" x14ac:dyDescent="0.2">
      <c r="Q45" s="192"/>
      <c r="AF45" s="167">
        <f>_xll.qlCalendarAdvance(Calendar,AF44,"1d","mf",,Trigger)</f>
        <v>42096</v>
      </c>
      <c r="AG45" s="188">
        <f>_xll.qlDayCounterYearFraction(DayCounter,SettlementDate,AF45,,,Trigger)</f>
        <v>0.16111111111111112</v>
      </c>
      <c r="AH45" s="168">
        <f t="shared" si="0"/>
        <v>4.465316597393761E-4</v>
      </c>
      <c r="AI45" s="168">
        <f t="shared" si="1"/>
        <v>4.6993309531476266E-4</v>
      </c>
      <c r="AJ45" s="140">
        <f t="shared" si="11"/>
        <v>4.6485110263017081E-4</v>
      </c>
    </row>
    <row r="46" spans="13:36" x14ac:dyDescent="0.2">
      <c r="Q46" s="192"/>
      <c r="AF46" s="167">
        <f>_xll.qlCalendarAdvance(Calendar,AF45,"1d","mf",,Trigger)</f>
        <v>42101</v>
      </c>
      <c r="AG46" s="188">
        <f>_xll.qlDayCounterYearFraction(DayCounter,SettlementDate,AF46,,,Trigger)</f>
        <v>0.17499999999999999</v>
      </c>
      <c r="AH46" s="168">
        <f t="shared" si="0"/>
        <v>4.465316597393761E-4</v>
      </c>
      <c r="AI46" s="168">
        <f t="shared" si="1"/>
        <v>4.8010763252145244E-4</v>
      </c>
      <c r="AJ46" s="140">
        <f t="shared" si="11"/>
        <v>4.7505564080568412E-4</v>
      </c>
    </row>
    <row r="47" spans="13:36" x14ac:dyDescent="0.2">
      <c r="Q47" s="192"/>
      <c r="AF47" s="167">
        <f>_xll.qlCalendarAdvance(Calendar,AF46,"1d","mf",,Trigger)</f>
        <v>42102</v>
      </c>
      <c r="AG47" s="188">
        <f>_xll.qlDayCounterYearFraction(DayCounter,SettlementDate,AF47,,,Trigger)</f>
        <v>0.17777777777777778</v>
      </c>
      <c r="AH47" s="168">
        <f t="shared" si="0"/>
        <v>4.465316597393761E-4</v>
      </c>
      <c r="AI47" s="168">
        <f t="shared" si="1"/>
        <v>4.8214253996279048E-4</v>
      </c>
      <c r="AJ47" s="140">
        <f t="shared" si="11"/>
        <v>4.7713049239408425E-4</v>
      </c>
    </row>
    <row r="48" spans="13:36" x14ac:dyDescent="0.2">
      <c r="Q48" s="192"/>
      <c r="AF48" s="167">
        <f>_xll.qlCalendarAdvance(Calendar,AF47,"1d","mf",,Trigger)</f>
        <v>42103</v>
      </c>
      <c r="AG48" s="188">
        <f>_xll.qlDayCounterYearFraction(DayCounter,SettlementDate,AF48,,,Trigger)</f>
        <v>0.18055555555555555</v>
      </c>
      <c r="AH48" s="168">
        <f t="shared" si="0"/>
        <v>4.465316597393761E-4</v>
      </c>
      <c r="AI48" s="168">
        <f t="shared" si="1"/>
        <v>4.8417744740412842E-4</v>
      </c>
      <c r="AJ48" s="140">
        <f t="shared" si="11"/>
        <v>4.7921665863358352E-4</v>
      </c>
    </row>
    <row r="49" spans="13:36" x14ac:dyDescent="0.2">
      <c r="AF49" s="167">
        <f>_xll.qlCalendarAdvance(Calendar,AF48,"1d","mf",,Trigger)</f>
        <v>42104</v>
      </c>
      <c r="AG49" s="188">
        <f>_xll.qlDayCounterYearFraction(DayCounter,SettlementDate,AF49,,,Trigger)</f>
        <v>0.18333333333333332</v>
      </c>
      <c r="AH49" s="168">
        <f t="shared" si="0"/>
        <v>4.465316597393761E-4</v>
      </c>
      <c r="AI49" s="168">
        <f t="shared" si="1"/>
        <v>4.8621235484546635E-4</v>
      </c>
      <c r="AJ49" s="140">
        <f t="shared" si="11"/>
        <v>4.8131413952418186E-4</v>
      </c>
    </row>
    <row r="50" spans="13:36" x14ac:dyDescent="0.2">
      <c r="AF50" s="167">
        <f>_xll.qlCalendarAdvance(Calendar,AF49,"1d","mf",,Trigger)</f>
        <v>42107</v>
      </c>
      <c r="AG50" s="188">
        <f>_xll.qlDayCounterYearFraction(DayCounter,SettlementDate,AF50,,,Trigger)</f>
        <v>0.19166666666666668</v>
      </c>
      <c r="AH50" s="168">
        <f t="shared" si="0"/>
        <v>4.465316597393761E-4</v>
      </c>
      <c r="AI50" s="168">
        <f t="shared" si="1"/>
        <v>4.9231707716948026E-4</v>
      </c>
      <c r="AJ50" s="140">
        <f t="shared" si="11"/>
        <v>4.8767447010257195E-4</v>
      </c>
    </row>
    <row r="51" spans="13:36" x14ac:dyDescent="0.2">
      <c r="AF51" s="167">
        <f>_xll.qlCalendarAdvance(Calendar,AF50,"1d","mf",,Trigger)</f>
        <v>42108</v>
      </c>
      <c r="AG51" s="188">
        <f>_xll.qlDayCounterYearFraction(DayCounter,SettlementDate,AF51,,,Trigger)</f>
        <v>0.19444444444444445</v>
      </c>
      <c r="AH51" s="168">
        <f t="shared" si="0"/>
        <v>4.465316597393761E-4</v>
      </c>
      <c r="AI51" s="168">
        <f t="shared" si="1"/>
        <v>4.943519846108182E-4</v>
      </c>
      <c r="AJ51" s="140">
        <f t="shared" si="11"/>
        <v>4.8981720959756687E-4</v>
      </c>
    </row>
    <row r="52" spans="13:36" x14ac:dyDescent="0.2">
      <c r="AF52" s="167">
        <f>_xll.qlCalendarAdvance(Calendar,AF51,"1d","mf",,Trigger)</f>
        <v>42109</v>
      </c>
      <c r="AG52" s="188">
        <f>_xll.qlDayCounterYearFraction(DayCounter,SettlementDate,AF52,,,Trigger)</f>
        <v>0.19722222222222222</v>
      </c>
      <c r="AH52" s="168">
        <f t="shared" si="0"/>
        <v>4.465316597393761E-4</v>
      </c>
      <c r="AI52" s="168">
        <f t="shared" si="1"/>
        <v>4.9638689205215613E-4</v>
      </c>
      <c r="AJ52" s="140">
        <f t="shared" si="11"/>
        <v>4.9197126374366104E-4</v>
      </c>
    </row>
    <row r="53" spans="13:36" x14ac:dyDescent="0.2">
      <c r="AF53" s="167">
        <f>_xll.qlCalendarAdvance(Calendar,AF52,"1d","mf",,Trigger)</f>
        <v>42110</v>
      </c>
      <c r="AG53" s="188">
        <f>_xll.qlDayCounterYearFraction(DayCounter,SettlementDate,AF53,,,Trigger)</f>
        <v>0.2</v>
      </c>
      <c r="AH53" s="168">
        <f t="shared" si="0"/>
        <v>4.465316597393761E-4</v>
      </c>
      <c r="AI53" s="168">
        <f t="shared" si="1"/>
        <v>4.9842179949349417E-4</v>
      </c>
      <c r="AJ53" s="140">
        <f t="shared" si="11"/>
        <v>4.9413663254085428E-4</v>
      </c>
    </row>
    <row r="54" spans="13:36" x14ac:dyDescent="0.2">
      <c r="AF54" s="167">
        <f>_xll.qlCalendarAdvance(Calendar,AF53,"1d","mf",,Trigger)</f>
        <v>42111</v>
      </c>
      <c r="AG54" s="188">
        <f>_xll.qlDayCounterYearFraction(DayCounter,SettlementDate,AF54,,,Trigger)</f>
        <v>0.20277777777777778</v>
      </c>
      <c r="AH54" s="168">
        <f t="shared" si="0"/>
        <v>4.465316597393761E-4</v>
      </c>
      <c r="AI54" s="168">
        <f t="shared" si="1"/>
        <v>5.0045670693483211E-4</v>
      </c>
      <c r="AJ54" s="140">
        <f t="shared" si="11"/>
        <v>4.963133159891467E-4</v>
      </c>
    </row>
    <row r="55" spans="13:36" x14ac:dyDescent="0.2">
      <c r="AF55" s="167">
        <f>_xll.qlCalendarAdvance(Calendar,AF54,"1d","mf",,Trigger)</f>
        <v>42114</v>
      </c>
      <c r="AG55" s="188">
        <f>_xll.qlDayCounterYearFraction(DayCounter,SettlementDate,AF55,,,Trigger)</f>
        <v>0.21111111111111111</v>
      </c>
      <c r="AH55" s="168">
        <f t="shared" si="0"/>
        <v>4.465316597393761E-4</v>
      </c>
      <c r="AI55" s="168">
        <f t="shared" si="1"/>
        <v>5.0656142925884591E-4</v>
      </c>
      <c r="AJ55" s="140">
        <f t="shared" si="11"/>
        <v>5.0291125424061878E-4</v>
      </c>
    </row>
    <row r="56" spans="13:36" x14ac:dyDescent="0.2">
      <c r="AF56" s="167">
        <f>_xll.qlCalendarAdvance(Calendar,AF55,"1d","mf",,Trigger)</f>
        <v>42115</v>
      </c>
      <c r="AG56" s="188">
        <f>_xll.qlDayCounterYearFraction(DayCounter,SettlementDate,AF56,,,Trigger)</f>
        <v>0.21388888888888888</v>
      </c>
      <c r="AH56" s="168">
        <f t="shared" si="0"/>
        <v>4.465316597393761E-4</v>
      </c>
      <c r="AI56" s="168">
        <f t="shared" si="1"/>
        <v>5.0859633670018395E-4</v>
      </c>
      <c r="AJ56" s="140">
        <f t="shared" si="11"/>
        <v>5.0513319629330773E-4</v>
      </c>
    </row>
    <row r="57" spans="13:36" x14ac:dyDescent="0.2">
      <c r="AF57" s="167">
        <f>_xll.qlCalendarAdvance(Calendar,AF56,"1d","mf",,Trigger)</f>
        <v>42116</v>
      </c>
      <c r="AG57" s="188">
        <f>_xll.qlDayCounterYearFraction(DayCounter,SettlementDate,AF57,,,Trigger)</f>
        <v>0.21666666666666667</v>
      </c>
      <c r="AH57" s="168">
        <f t="shared" si="0"/>
        <v>4.465316597393761E-4</v>
      </c>
      <c r="AI57" s="168">
        <f t="shared" si="1"/>
        <v>5.1063124414152188E-4</v>
      </c>
      <c r="AJ57" s="140">
        <f t="shared" si="11"/>
        <v>5.0736645299709598E-4</v>
      </c>
    </row>
    <row r="58" spans="13:36" x14ac:dyDescent="0.2">
      <c r="AF58" s="167">
        <f>_xll.qlCalendarAdvance(Calendar,AF57,"1d","mf",,Trigger)</f>
        <v>42117</v>
      </c>
      <c r="AG58" s="188">
        <f>_xll.qlDayCounterYearFraction(DayCounter,SettlementDate,AF58,,,Trigger)</f>
        <v>0.21944444444444444</v>
      </c>
      <c r="AH58" s="168">
        <f t="shared" si="0"/>
        <v>4.465316597393761E-4</v>
      </c>
      <c r="AI58" s="168">
        <f t="shared" si="1"/>
        <v>5.1266615158285982E-4</v>
      </c>
      <c r="AJ58" s="140">
        <f t="shared" si="11"/>
        <v>5.096110243519832E-4</v>
      </c>
    </row>
    <row r="59" spans="13:36" x14ac:dyDescent="0.2">
      <c r="AF59" s="167">
        <f>_xll.qlCalendarAdvance(Calendar,AF58,"1d","mf",,Trigger)</f>
        <v>42118</v>
      </c>
      <c r="AG59" s="188">
        <f>_xll.qlDayCounterYearFraction(DayCounter,SettlementDate,AF59,,,Trigger)</f>
        <v>0.22222222222222221</v>
      </c>
      <c r="AH59" s="168">
        <f t="shared" si="0"/>
        <v>4.465316597393761E-4</v>
      </c>
      <c r="AI59" s="168">
        <f t="shared" si="1"/>
        <v>5.1470105902419786E-4</v>
      </c>
      <c r="AJ59" s="140">
        <f t="shared" si="11"/>
        <v>5.118669103579696E-4</v>
      </c>
    </row>
    <row r="60" spans="13:36" x14ac:dyDescent="0.2">
      <c r="M60" s="149"/>
      <c r="AF60" s="167">
        <f>_xll.qlCalendarAdvance(Calendar,AF59,"1d","mf",,Trigger)</f>
        <v>42121</v>
      </c>
      <c r="AG60" s="188">
        <f>_xll.qlDayCounterYearFraction(DayCounter,SettlementDate,AF60,,,Trigger)</f>
        <v>0.23055555555555557</v>
      </c>
      <c r="AH60" s="168">
        <f t="shared" si="0"/>
        <v>4.465316597393761E-4</v>
      </c>
      <c r="AI60" s="168">
        <f t="shared" si="1"/>
        <v>5.2080578134821166E-4</v>
      </c>
      <c r="AJ60" s="140">
        <f t="shared" si="11"/>
        <v>5.1870245628252382E-4</v>
      </c>
    </row>
    <row r="61" spans="13:36" x14ac:dyDescent="0.2">
      <c r="M61" s="149"/>
      <c r="AF61" s="167">
        <f>_xll.qlCalendarAdvance(Calendar,AF60,"1d","mf",,Trigger)</f>
        <v>42122</v>
      </c>
      <c r="AG61" s="188">
        <f>_xll.qlDayCounterYearFraction(DayCounter,SettlementDate,AF61,,,Trigger)</f>
        <v>0.23333333333333334</v>
      </c>
      <c r="AH61" s="168">
        <f t="shared" si="0"/>
        <v>4.465316597393761E-4</v>
      </c>
      <c r="AI61" s="168">
        <f t="shared" si="1"/>
        <v>5.228406887895496E-4</v>
      </c>
      <c r="AJ61" s="140">
        <f t="shared" si="11"/>
        <v>5.2100360089290686E-4</v>
      </c>
    </row>
    <row r="62" spans="13:36" x14ac:dyDescent="0.2">
      <c r="M62" s="149"/>
      <c r="AF62" s="167">
        <f>_xll.qlCalendarAdvance(Calendar,AF61,"1d","mf",,Trigger)</f>
        <v>42123</v>
      </c>
      <c r="AG62" s="188">
        <f>_xll.qlDayCounterYearFraction(DayCounter,SettlementDate,AF62,,,Trigger)</f>
        <v>0.2361111111111111</v>
      </c>
      <c r="AH62" s="168">
        <f t="shared" si="0"/>
        <v>4.465316597393761E-4</v>
      </c>
      <c r="AI62" s="168">
        <f t="shared" si="1"/>
        <v>5.2487559623088764E-4</v>
      </c>
      <c r="AJ62" s="140">
        <f t="shared" si="11"/>
        <v>5.2331606015438897E-4</v>
      </c>
    </row>
    <row r="63" spans="13:36" x14ac:dyDescent="0.2">
      <c r="M63" s="149"/>
      <c r="AF63" s="167">
        <f>_xll.qlCalendarAdvance(Calendar,AF62,"1d","mf",,Trigger)</f>
        <v>42124</v>
      </c>
      <c r="AG63" s="188">
        <f>_xll.qlDayCounterYearFraction(DayCounter,SettlementDate,AF63,,,Trigger)</f>
        <v>0.2388888888888889</v>
      </c>
      <c r="AH63" s="168">
        <f t="shared" si="0"/>
        <v>4.465316597393761E-4</v>
      </c>
      <c r="AI63" s="168">
        <f t="shared" si="1"/>
        <v>5.2691050367222557E-4</v>
      </c>
      <c r="AJ63" s="140">
        <f t="shared" si="11"/>
        <v>5.2563983406697028E-4</v>
      </c>
    </row>
    <row r="64" spans="13:36" x14ac:dyDescent="0.2">
      <c r="M64" s="149"/>
      <c r="AF64" s="167">
        <f>_xll.qlCalendarAdvance(Calendar,AF63,"1d","mf",,Trigger)</f>
        <v>42125</v>
      </c>
      <c r="AG64" s="188">
        <f>_xll.qlDayCounterYearFraction(DayCounter,SettlementDate,AF64,,,Trigger)</f>
        <v>0.24166666666666667</v>
      </c>
      <c r="AH64" s="168">
        <f t="shared" si="0"/>
        <v>4.465316597393761E-4</v>
      </c>
      <c r="AI64" s="168">
        <f t="shared" si="1"/>
        <v>5.2894541111356351E-4</v>
      </c>
      <c r="AJ64" s="140">
        <f t="shared" si="11"/>
        <v>5.2797492263065066E-4</v>
      </c>
    </row>
    <row r="65" spans="13:36" ht="12" thickBot="1" x14ac:dyDescent="0.25">
      <c r="M65" s="149"/>
      <c r="AF65" s="169">
        <f>_xll.qlCalendarAdvance(Calendar,AF64,"1d","mf",,Trigger)</f>
        <v>42129</v>
      </c>
      <c r="AG65" s="189">
        <f>_xll.qlDayCounterYearFraction(DayCounter,SettlementDate,AF65,,,Trigger)</f>
        <v>0.25277777777777777</v>
      </c>
      <c r="AH65" s="170">
        <f t="shared" si="0"/>
        <v>4.465316597393761E-4</v>
      </c>
      <c r="AI65" s="170">
        <f t="shared" si="1"/>
        <v>5.3708504087891535E-4</v>
      </c>
      <c r="AJ65" s="143">
        <f t="shared" si="11"/>
        <v>5.3742842339636393E-4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46" t="s">
        <v>70</v>
      </c>
      <c r="AB2" s="346"/>
      <c r="AC2" s="346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42038</v>
      </c>
      <c r="E3" s="220">
        <f>_xll.qlInterestRateIndexMaturity($D$10,D3)</f>
        <v>42219</v>
      </c>
      <c r="F3" s="316">
        <f>_xll.qlYieldTSDiscount(Discounting,D3,,AllTriggers)</f>
        <v>0.99999229902156028</v>
      </c>
      <c r="G3" s="316">
        <f>_xll.qlYieldTSDiscount(Discounting,E3,,AllTriggers)</f>
        <v>0.99974441718661378</v>
      </c>
      <c r="H3" s="319">
        <f>_xll.qlDayCounterYearFraction(DayCounter,D3,E3,,,Trigger)</f>
        <v>0.50277777777777777</v>
      </c>
      <c r="I3" s="322">
        <f>(F3/G3-1)/H3</f>
        <v>4.9315068493214218E-4</v>
      </c>
      <c r="J3" s="288">
        <f>'Delta 6M '!P3</f>
        <v>4.6647862166292219E-4</v>
      </c>
      <c r="K3" s="240">
        <f>_xll.qlDayCounterYearFraction(DayCounter,SettlementDate,D3,,,Trigger)</f>
        <v>0</v>
      </c>
      <c r="L3" s="240">
        <f>_xll.qlDayCounterYearFraction(DayCounter,SettlementDate,E3,,,Trigger)</f>
        <v>0.50277777777777777</v>
      </c>
      <c r="M3" s="240">
        <f>L3-K3</f>
        <v>0.50277777777777777</v>
      </c>
      <c r="N3" s="240">
        <f>(L3^2-K3^2)/2</f>
        <v>0.12639274691358024</v>
      </c>
      <c r="O3" s="240">
        <f>(L3^3-K3^3)/3</f>
        <v>4.2364976280292642E-2</v>
      </c>
      <c r="P3" s="221" t="b">
        <f>IF(D12="fixing",TRUE,FALSE)</f>
        <v>0</v>
      </c>
      <c r="R3" s="347" t="s">
        <v>67</v>
      </c>
      <c r="S3" s="151">
        <f t="array" ref="S3:S5">_xll.ohFilter(O3:O7,P3:P7)</f>
        <v>4.2364976280292642E-2</v>
      </c>
      <c r="T3" s="152">
        <f t="array" ref="T3:T5">_xll.ohFilter(N3:N7,P3:P7)</f>
        <v>0.12639274691358024</v>
      </c>
      <c r="U3" s="153">
        <f t="array" ref="U3:U5">_xll.ohFilter(M3:M7,P3:P7)</f>
        <v>0.50277777777777777</v>
      </c>
      <c r="V3" s="147"/>
      <c r="W3" s="155">
        <f t="array" ref="W3:W5">MMULT(AA3:AC5,Y3:Y5)</f>
        <v>-3.0828126897326641E-3</v>
      </c>
      <c r="X3" s="156"/>
      <c r="Y3" s="324">
        <f t="array" ref="Y3:Y5">_xll.ohFilter(J3:J7,P3:P7)</f>
        <v>4.6647862166292219E-4</v>
      </c>
      <c r="AA3" s="151">
        <f t="array" ref="AA3:AC5">MINVERSE(S3:U5)</f>
        <v>145.58234296869506</v>
      </c>
      <c r="AB3" s="152">
        <v>-265.66254898383198</v>
      </c>
      <c r="AC3" s="153">
        <v>123.12297779066267</v>
      </c>
      <c r="AF3" s="164">
        <f>SettlementDate</f>
        <v>42038</v>
      </c>
      <c r="AG3" s="188">
        <f>_xll.qlDayCounterYearFraction(DayCounter,SettlementDate,AF3,,,Trigger)</f>
        <v>0</v>
      </c>
      <c r="AH3" s="165">
        <f t="shared" ref="AH3:AH34" si="0">$W$13</f>
        <v>9.2780278341796682E-4</v>
      </c>
      <c r="AI3" s="165">
        <f t="shared" ref="AI3:AI34" si="1">$W$10+$W$9*AG3</f>
        <v>6.9445775001881257E-4</v>
      </c>
      <c r="AJ3" s="166">
        <f t="shared" ref="AJ3:AJ34" si="2">($W$5+$W$4*AG3+$W$3*AG3^2)</f>
        <v>4.944114392309313E-4</v>
      </c>
    </row>
    <row r="4" spans="1:36" ht="12" customHeight="1" x14ac:dyDescent="0.2">
      <c r="A4" s="135">
        <v>0</v>
      </c>
      <c r="B4" s="282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42038</v>
      </c>
      <c r="E4" s="138">
        <f>_xll.qlInterestRateIndexMaturity($D$10,D4)</f>
        <v>42219</v>
      </c>
      <c r="F4" s="317">
        <f>_xll.qlYieldTSDiscount(Discounting,D4,,AllTriggers)</f>
        <v>0.99999229902156028</v>
      </c>
      <c r="G4" s="317">
        <f>_xll.qlYieldTSDiscount(Discounting,E4,,AllTriggers)</f>
        <v>0.99974441718661378</v>
      </c>
      <c r="H4" s="320">
        <f>_xll.qlDayCounterYearFraction(DayCounter,D4,E4,,,Trigger)</f>
        <v>0.50277777777777777</v>
      </c>
      <c r="I4" s="139">
        <f t="shared" ref="I4:I7" si="3">(F4/G4-1)/H4</f>
        <v>4.9315068493214218E-4</v>
      </c>
      <c r="J4" s="289">
        <f>LN((1+(_xll.qlInterpolationInterpolate(B6Minterpolation,D4,TRUE,AllTriggers)+I4)*H4)/(1+I4*H4))</f>
        <v>4.6647862166292219E-4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0.50277777777777777</v>
      </c>
      <c r="M4" s="188">
        <f>L4-K4</f>
        <v>0.50277777777777777</v>
      </c>
      <c r="N4" s="188">
        <f>(L4^2-K4^2)/2</f>
        <v>0.12639274691358024</v>
      </c>
      <c r="O4" s="188">
        <f>(L4^3-K4^3)/3</f>
        <v>4.2364976280292642E-2</v>
      </c>
      <c r="P4" s="171" t="b">
        <f>IF(D12="fixing",FALSE,TRUE)</f>
        <v>1</v>
      </c>
      <c r="R4" s="347"/>
      <c r="S4" s="151">
        <v>6.7916780978509381E-2</v>
      </c>
      <c r="T4" s="152">
        <v>0.17037037037037039</v>
      </c>
      <c r="U4" s="153">
        <v>0.51111111111111107</v>
      </c>
      <c r="V4" s="148" t="s">
        <v>24</v>
      </c>
      <c r="W4" s="155">
        <v>2.7573008097836194E-3</v>
      </c>
      <c r="X4" s="148" t="s">
        <v>25</v>
      </c>
      <c r="Y4" s="324">
        <v>5.1308682599038042E-4</v>
      </c>
      <c r="AA4" s="151">
        <v>-110.64805073887491</v>
      </c>
      <c r="AB4" s="152">
        <v>181.4976401636938</v>
      </c>
      <c r="AC4" s="153">
        <v>-73.050648122313092</v>
      </c>
      <c r="AF4" s="167">
        <f>_xll.qlCalendarAdvance(Calendar,AF3,"1d","mf",,Trigger)</f>
        <v>42039</v>
      </c>
      <c r="AG4" s="188">
        <f>_xll.qlDayCounterYearFraction(DayCounter,SettlementDate,AF4,,,Trigger)</f>
        <v>2.7777777777777779E-3</v>
      </c>
      <c r="AH4" s="168">
        <f t="shared" si="0"/>
        <v>9.2780278341796682E-4</v>
      </c>
      <c r="AI4" s="168">
        <f t="shared" si="1"/>
        <v>6.9703614817791921E-4</v>
      </c>
      <c r="AJ4" s="140">
        <f t="shared" si="2"/>
        <v>5.0204682101204527E-4</v>
      </c>
    </row>
    <row r="5" spans="1:36" ht="12" customHeight="1" x14ac:dyDescent="0.2">
      <c r="A5" s="150">
        <v>1</v>
      </c>
      <c r="B5" s="282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42066</v>
      </c>
      <c r="E5" s="138">
        <f>_xll.qlInterestRateIndexMaturity($D$10,D5)</f>
        <v>42250</v>
      </c>
      <c r="F5" s="317">
        <f>_xll.qlYieldTSDiscount(Discounting,D5,,AllTriggers)</f>
        <v>0.99993860368834908</v>
      </c>
      <c r="G5" s="317">
        <f>_xll.qlYieldTSDiscount(Discounting,E5,,AllTriggers)</f>
        <v>0.9997108938048811</v>
      </c>
      <c r="H5" s="320">
        <f>_xll.qlDayCounterYearFraction(DayCounter,D5,E5,,,Trigger)</f>
        <v>0.51111111111111107</v>
      </c>
      <c r="I5" s="139">
        <f t="shared" si="3"/>
        <v>4.4564817686892189E-4</v>
      </c>
      <c r="J5" s="289">
        <f>LN((1+(_xll.qlInterpolationInterpolate(B6Minterpolation,D5,TRUE,AllTriggers)+I5)*H5)/(1+I5*H5))</f>
        <v>5.1308682599038042E-4</v>
      </c>
      <c r="K5" s="188">
        <f>_xll.qlDayCounterYearFraction(DayCounter,SettlementDate,D5,,,Trigger)</f>
        <v>7.7777777777777779E-2</v>
      </c>
      <c r="L5" s="188">
        <f>_xll.qlDayCounterYearFraction(DayCounter,SettlementDate,E5,,,Trigger)</f>
        <v>0.58888888888888891</v>
      </c>
      <c r="M5" s="188">
        <f>L5-K5</f>
        <v>0.51111111111111107</v>
      </c>
      <c r="N5" s="188">
        <f>(L5^2-K5^2)/2</f>
        <v>0.17037037037037039</v>
      </c>
      <c r="O5" s="188">
        <f>(L5^3-K5^3)/3</f>
        <v>6.7916780978509381E-2</v>
      </c>
      <c r="P5" s="171" t="b">
        <v>1</v>
      </c>
      <c r="R5" s="347"/>
      <c r="S5" s="151">
        <v>0.10457310956790124</v>
      </c>
      <c r="T5" s="152">
        <v>0.21815972222222221</v>
      </c>
      <c r="U5" s="153">
        <v>0.5083333333333333</v>
      </c>
      <c r="V5" s="150"/>
      <c r="W5" s="155">
        <v>4.944114392309313E-4</v>
      </c>
      <c r="X5" s="148"/>
      <c r="Y5" s="324">
        <v>5.3047848450716434E-4</v>
      </c>
      <c r="AA5" s="151">
        <v>17.537605989258051</v>
      </c>
      <c r="AB5" s="152">
        <v>-23.241277217952963</v>
      </c>
      <c r="AC5" s="153">
        <v>7.9895536833204241</v>
      </c>
      <c r="AF5" s="167">
        <f>_xll.qlCalendarAdvance(Calendar,AF4,"1d","mf",,Trigger)</f>
        <v>42040</v>
      </c>
      <c r="AG5" s="188">
        <f>_xll.qlDayCounterYearFraction(DayCounter,SettlementDate,AF5,,,Trigger)</f>
        <v>5.5555555555555558E-3</v>
      </c>
      <c r="AH5" s="168">
        <f t="shared" si="0"/>
        <v>9.2780278341796682E-4</v>
      </c>
      <c r="AI5" s="168">
        <f t="shared" si="1"/>
        <v>6.9961454633702595E-4</v>
      </c>
      <c r="AJ5" s="140">
        <f t="shared" si="2"/>
        <v>5.0963462852325603E-4</v>
      </c>
    </row>
    <row r="6" spans="1:36" ht="12" customHeight="1" x14ac:dyDescent="0.2">
      <c r="A6" s="150">
        <v>2</v>
      </c>
      <c r="B6" s="282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42101</v>
      </c>
      <c r="E6" s="138">
        <f>_xll.qlInterestRateIndexMaturity($D$10,D6)</f>
        <v>42284</v>
      </c>
      <c r="F6" s="317">
        <f>_xll.qlYieldTSDiscount(Discounting,D6,,AllTriggers)</f>
        <v>0.9998770801091833</v>
      </c>
      <c r="G6" s="317">
        <f>_xll.qlYieldTSDiscount(Discounting,E6,,AllTriggers)</f>
        <v>0.99967079341798082</v>
      </c>
      <c r="H6" s="320">
        <f>_xll.qlDayCounterYearFraction(DayCounter,D6,E6,,,Trigger)</f>
        <v>0.5083333333333333</v>
      </c>
      <c r="I6" s="139">
        <f t="shared" si="3"/>
        <v>4.0594352361250733E-4</v>
      </c>
      <c r="J6" s="289">
        <f>LN((1+(_xll.qlInterpolationInterpolate(B6Minterpolation,D6,TRUE,AllTriggers)+I6)*H6)/(1+I6*H6))</f>
        <v>5.3047848450716434E-4</v>
      </c>
      <c r="K6" s="188">
        <f>_xll.qlDayCounterYearFraction(DayCounter,SettlementDate,D6,,,Trigger)</f>
        <v>0.17499999999999999</v>
      </c>
      <c r="L6" s="188">
        <f>_xll.qlDayCounterYearFraction(DayCounter,SettlementDate,E6,,,Trigger)</f>
        <v>0.68333333333333335</v>
      </c>
      <c r="M6" s="188">
        <f>L6-K6</f>
        <v>0.5083333333333333</v>
      </c>
      <c r="N6" s="188">
        <f>(L6^2-K6^2)/2</f>
        <v>0.21815972222222221</v>
      </c>
      <c r="O6" s="188">
        <f>(L6^3-K6^3)/3</f>
        <v>0.10457310956790124</v>
      </c>
      <c r="P6" s="171" t="b">
        <v>1</v>
      </c>
      <c r="W6" s="157"/>
      <c r="X6" s="185"/>
      <c r="Y6" s="158"/>
      <c r="AF6" s="167">
        <f>_xll.qlCalendarAdvance(Calendar,AF5,"1d","mf",,Trigger)</f>
        <v>42041</v>
      </c>
      <c r="AG6" s="188">
        <f>_xll.qlDayCounterYearFraction(DayCounter,SettlementDate,AF6,,,Trigger)</f>
        <v>8.3333333333333332E-3</v>
      </c>
      <c r="AH6" s="168">
        <f t="shared" si="0"/>
        <v>9.2780278341796682E-4</v>
      </c>
      <c r="AI6" s="168">
        <f t="shared" si="1"/>
        <v>7.0219294449613259E-4</v>
      </c>
      <c r="AJ6" s="140">
        <f t="shared" si="2"/>
        <v>5.1717486176456337E-4</v>
      </c>
    </row>
    <row r="7" spans="1:36" ht="12" customHeight="1" thickBot="1" x14ac:dyDescent="0.25">
      <c r="A7" s="150">
        <v>3</v>
      </c>
      <c r="B7" s="282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42129</v>
      </c>
      <c r="E7" s="142">
        <f>_xll.qlInterestRateIndexMaturity($D$10,D7)</f>
        <v>42313</v>
      </c>
      <c r="F7" s="318">
        <f>_xll.qlYieldTSDiscount(Discounting,D7,,AllTriggers)</f>
        <v>0.99984159800003181</v>
      </c>
      <c r="G7" s="318">
        <f>_xll.qlYieldTSDiscount(Discounting,E7,,AllTriggers)</f>
        <v>0.99963458160637109</v>
      </c>
      <c r="H7" s="321">
        <f>_xll.qlDayCounterYearFraction(DayCounter,D7,E7,,,Trigger)</f>
        <v>0.51111111111111107</v>
      </c>
      <c r="I7" s="323">
        <f t="shared" si="3"/>
        <v>4.0518013482762269E-4</v>
      </c>
      <c r="J7" s="290">
        <f>LN((1+(_xll.qlInterpolationInterpolate(B6Minterpolation,D7,TRUE,AllTriggers)+I7)*H7)/(1+I7*H7))</f>
        <v>5.3354430569838268E-4</v>
      </c>
      <c r="K7" s="189">
        <f>_xll.qlDayCounterYearFraction(DayCounter,SettlementDate,D7,,,Trigger)</f>
        <v>0.25277777777777777</v>
      </c>
      <c r="L7" s="189">
        <f>_xll.qlDayCounterYearFraction(DayCounter,SettlementDate,E7,,,Trigger)</f>
        <v>0.76388888888888884</v>
      </c>
      <c r="M7" s="189">
        <f>L7-K7</f>
        <v>0.51111111111111107</v>
      </c>
      <c r="N7" s="189">
        <f>(L7^2-K7^2)/2</f>
        <v>0.25981481481481483</v>
      </c>
      <c r="O7" s="189">
        <f>(L7^3-K7^3)/3</f>
        <v>0.14319918838591675</v>
      </c>
      <c r="P7" s="172" t="b">
        <v>0</v>
      </c>
      <c r="W7" s="157"/>
      <c r="X7" s="185"/>
      <c r="Y7" s="158"/>
      <c r="AF7" s="167">
        <f>_xll.qlCalendarAdvance(Calendar,AF6,"1d","mf",,Trigger)</f>
        <v>42044</v>
      </c>
      <c r="AG7" s="188">
        <f>_xll.qlDayCounterYearFraction(DayCounter,SettlementDate,AF7,,,Trigger)</f>
        <v>1.6666666666666666E-2</v>
      </c>
      <c r="AH7" s="168">
        <f t="shared" si="0"/>
        <v>9.2780278341796682E-4</v>
      </c>
      <c r="AI7" s="168">
        <f t="shared" si="1"/>
        <v>7.0992813897345262E-4</v>
      </c>
      <c r="AJ7" s="140">
        <f t="shared" si="2"/>
        <v>5.3951011586906585E-4</v>
      </c>
    </row>
    <row r="8" spans="1:36" ht="12" customHeight="1" thickBot="1" x14ac:dyDescent="0.25">
      <c r="B8" s="276"/>
      <c r="C8" s="276"/>
      <c r="D8" s="277"/>
      <c r="E8" s="277"/>
      <c r="F8" s="277"/>
      <c r="G8" s="277"/>
      <c r="H8" s="277"/>
      <c r="I8" s="277"/>
      <c r="J8" s="278"/>
      <c r="K8" s="279"/>
      <c r="L8" s="279"/>
      <c r="M8" s="279"/>
      <c r="N8" s="279"/>
      <c r="O8" s="279"/>
      <c r="P8" s="280"/>
      <c r="W8" s="186" t="s">
        <v>72</v>
      </c>
      <c r="X8" s="185"/>
      <c r="Y8" s="158"/>
      <c r="AF8" s="167">
        <f>_xll.qlCalendarAdvance(Calendar,AF7,"1d","mf",,Trigger)</f>
        <v>42045</v>
      </c>
      <c r="AG8" s="188">
        <f>_xll.qlDayCounterYearFraction(DayCounter,SettlementDate,AF8,,,Trigger)</f>
        <v>1.9444444444444445E-2</v>
      </c>
      <c r="AH8" s="168">
        <f t="shared" si="0"/>
        <v>9.2780278341796682E-4</v>
      </c>
      <c r="AI8" s="168">
        <f t="shared" si="1"/>
        <v>7.1250653713255936E-4</v>
      </c>
      <c r="AJ8" s="140">
        <f t="shared" si="2"/>
        <v>5.4686005203076016E-4</v>
      </c>
    </row>
    <row r="9" spans="1:36" ht="12" customHeight="1" x14ac:dyDescent="0.2">
      <c r="C9" s="144" t="s">
        <v>98</v>
      </c>
      <c r="D9" s="182" t="s">
        <v>29</v>
      </c>
      <c r="R9" s="346" t="s">
        <v>68</v>
      </c>
      <c r="S9" s="187"/>
      <c r="T9" s="151">
        <f t="array" ref="T9:T10">_xll.ohFilter(N3:N7,P3:P7)</f>
        <v>0.12639274691358024</v>
      </c>
      <c r="U9" s="153">
        <f t="array" ref="U9:U10">_xll.ohFilter(M3:M7,P3:P7)</f>
        <v>0.50277777777777777</v>
      </c>
      <c r="V9" s="348" t="s">
        <v>24</v>
      </c>
      <c r="W9" s="155">
        <f t="array" ref="W9:W10">MMULT(AA9:AB10,Y9:Y10)</f>
        <v>9.2822333727840545E-4</v>
      </c>
      <c r="X9" s="348" t="s">
        <v>25</v>
      </c>
      <c r="Y9" s="324">
        <f t="array" ref="Y9:Y10">_xll.ohFilter(J3:J7,P3:P7)</f>
        <v>4.6647862166292219E-4</v>
      </c>
      <c r="AA9" s="151">
        <f t="array" ref="AA9:AB10">MINVERSE(T9:U10)</f>
        <v>-24.271935574491977</v>
      </c>
      <c r="AB9" s="153">
        <v>23.876197494473086</v>
      </c>
      <c r="AF9" s="167">
        <f>_xll.qlCalendarAdvance(Calendar,AF8,"1d","mf",,Trigger)</f>
        <v>42046</v>
      </c>
      <c r="AG9" s="188">
        <f>_xll.qlDayCounterYearFraction(DayCounter,SettlementDate,AF9,,,Trigger)</f>
        <v>2.2222222222222223E-2</v>
      </c>
      <c r="AH9" s="168">
        <f t="shared" si="0"/>
        <v>9.2780278341796682E-4</v>
      </c>
      <c r="AI9" s="168">
        <f t="shared" si="1"/>
        <v>7.15084935291666E-4</v>
      </c>
      <c r="AJ9" s="140">
        <f t="shared" si="2"/>
        <v>5.5416241392255115E-4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46"/>
      <c r="S10" s="187"/>
      <c r="T10" s="151">
        <v>0.17037037037037039</v>
      </c>
      <c r="U10" s="153">
        <v>0.51111111111111107</v>
      </c>
      <c r="V10" s="348"/>
      <c r="W10" s="155">
        <v>6.9445775001881257E-4</v>
      </c>
      <c r="X10" s="348"/>
      <c r="Y10" s="324">
        <v>5.1308682599038042E-4</v>
      </c>
      <c r="AA10" s="151">
        <v>8.0906451914973285</v>
      </c>
      <c r="AB10" s="153">
        <v>-6.0022107590272631</v>
      </c>
      <c r="AF10" s="167">
        <f>_xll.qlCalendarAdvance(Calendar,AF9,"1d","mf",,Trigger)</f>
        <v>42047</v>
      </c>
      <c r="AG10" s="188">
        <f>_xll.qlDayCounterYearFraction(DayCounter,SettlementDate,AF10,,,Trigger)</f>
        <v>2.5000000000000001E-2</v>
      </c>
      <c r="AH10" s="168">
        <f t="shared" si="0"/>
        <v>9.2780278341796682E-4</v>
      </c>
      <c r="AI10" s="168">
        <f t="shared" si="1"/>
        <v>7.1766333345077275E-4</v>
      </c>
      <c r="AJ10" s="140">
        <f t="shared" si="2"/>
        <v>5.6141720154443894E-4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42048</v>
      </c>
      <c r="AG11" s="188">
        <f>_xll.qlDayCounterYearFraction(DayCounter,SettlementDate,AF11,,,Trigger)</f>
        <v>2.7777777777777776E-2</v>
      </c>
      <c r="AH11" s="168">
        <f t="shared" si="0"/>
        <v>9.2780278341796682E-4</v>
      </c>
      <c r="AI11" s="168">
        <f t="shared" si="1"/>
        <v>7.2024173160987939E-4</v>
      </c>
      <c r="AJ11" s="140">
        <f t="shared" si="2"/>
        <v>5.686244148964232E-4</v>
      </c>
    </row>
    <row r="12" spans="1:36" ht="12" customHeight="1" thickBot="1" x14ac:dyDescent="0.25">
      <c r="C12" s="163" t="s">
        <v>91</v>
      </c>
      <c r="D12" s="246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42051</v>
      </c>
      <c r="AG12" s="188">
        <f>_xll.qlDayCounterYearFraction(DayCounter,SettlementDate,AF12,,,Trigger)</f>
        <v>3.6111111111111108E-2</v>
      </c>
      <c r="AH12" s="168">
        <f t="shared" si="0"/>
        <v>9.2780278341796682E-4</v>
      </c>
      <c r="AI12" s="168">
        <f t="shared" si="1"/>
        <v>7.2797692608719941E-4</v>
      </c>
      <c r="AJ12" s="140">
        <f t="shared" si="2"/>
        <v>5.8996060933295686E-4</v>
      </c>
    </row>
    <row r="13" spans="1:36" ht="12" customHeight="1" thickBot="1" x14ac:dyDescent="0.25">
      <c r="N13" s="253" t="str">
        <f>"Synthetic Deposits "&amp;D9</f>
        <v>Synthetic Deposits 6M</v>
      </c>
      <c r="O13" s="254"/>
      <c r="P13" s="255"/>
      <c r="Q13" s="149"/>
      <c r="R13" s="180" t="s">
        <v>69</v>
      </c>
      <c r="U13" s="154">
        <f t="array" ref="U13">_xll.ohFilter(M3:M7,P3:P7)</f>
        <v>0.50277777777777777</v>
      </c>
      <c r="V13" s="180" t="s">
        <v>24</v>
      </c>
      <c r="W13" s="155">
        <f>MMULT(AA13,Y13)</f>
        <v>9.2780278341796682E-4</v>
      </c>
      <c r="X13" s="180" t="s">
        <v>25</v>
      </c>
      <c r="Y13" s="324">
        <f t="array" ref="Y13">_xll.ohFilter(J3:J7,P3:P7)</f>
        <v>4.6647862166292219E-4</v>
      </c>
      <c r="AA13" s="154">
        <f>MINVERSE(U13)</f>
        <v>1.988950276243094</v>
      </c>
      <c r="AF13" s="167">
        <f>_xll.qlCalendarAdvance(Calendar,AF12,"1d","mf",,Trigger)</f>
        <v>42052</v>
      </c>
      <c r="AG13" s="188">
        <f>_xll.qlDayCounterYearFraction(DayCounter,SettlementDate,AF13,,,Trigger)</f>
        <v>3.888888888888889E-2</v>
      </c>
      <c r="AH13" s="168">
        <f t="shared" si="0"/>
        <v>9.2780278341796682E-4</v>
      </c>
      <c r="AI13" s="168">
        <f t="shared" si="1"/>
        <v>7.3055532424630616E-4</v>
      </c>
      <c r="AJ13" s="140">
        <f t="shared" si="2"/>
        <v>5.969775256053282E-4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6" t="s">
        <v>69</v>
      </c>
      <c r="O14" s="247" t="s">
        <v>68</v>
      </c>
      <c r="P14" s="247" t="s">
        <v>83</v>
      </c>
      <c r="Q14" s="149"/>
      <c r="AF14" s="167">
        <f>_xll.qlCalendarAdvance(Calendar,AF13,"1d","mf",,Trigger)</f>
        <v>42053</v>
      </c>
      <c r="AG14" s="188">
        <f>_xll.qlDayCounterYearFraction(DayCounter,SettlementDate,AF14,,,Trigger)</f>
        <v>4.1666666666666664E-2</v>
      </c>
      <c r="AH14" s="168">
        <f t="shared" si="0"/>
        <v>9.2780278341796682E-4</v>
      </c>
      <c r="AI14" s="168">
        <f t="shared" si="1"/>
        <v>7.331337224054128E-4</v>
      </c>
      <c r="AJ14" s="140">
        <f t="shared" si="2"/>
        <v>6.0394686760779622E-4</v>
      </c>
    </row>
    <row r="15" spans="1:36" ht="12" customHeight="1" x14ac:dyDescent="0.2">
      <c r="C15" s="179" t="s">
        <v>30</v>
      </c>
      <c r="D15" s="173">
        <f t="shared" ref="D15:D24" si="5">SettlementDate</f>
        <v>42038</v>
      </c>
      <c r="E15" s="174">
        <f>_xll.qlCalendarAdvance(Calendar,SettlementDate,C15,"Following",,Trigger)</f>
        <v>42039</v>
      </c>
      <c r="J15" s="242">
        <f>_xll.qlDayCounterYearFraction(DayCounter,D15,E15,,,Trigger)</f>
        <v>2.7777777777777779E-3</v>
      </c>
      <c r="K15" s="237">
        <f>_xll.qlYieldTSDiscount(Discounting,D15,,AllTriggers)</f>
        <v>0.99999229902156028</v>
      </c>
      <c r="L15" s="237">
        <f>_xll.qlYieldTSDiscount(Discounting,E15,,AllTriggers)</f>
        <v>0.99999037407899893</v>
      </c>
      <c r="M15" s="243">
        <f>(K15/L15-1)/J15</f>
        <v>6.9298599274958406E-4</v>
      </c>
      <c r="N15" s="244">
        <f t="shared" ref="N15:N24" si="6">((1+M15*J15)*EXP($W$13*J15)-1)/J15</f>
        <v>1.6207917577659714E-3</v>
      </c>
      <c r="O15" s="244">
        <f>((1+J15*M15)*EXP($W$10*J15+0.5*$W$9*J15^2)-1)/J15</f>
        <v>1.3887349534336124E-3</v>
      </c>
      <c r="P15" s="244">
        <f>((1+J15*M15)*EXP($W$5*J15+0.5*$W$4*J15^2+1/3*$W$3*J15^3)-1)/J15</f>
        <v>1.1912203912078922E-3</v>
      </c>
      <c r="Q15" s="149"/>
      <c r="AF15" s="167">
        <f>_xll.qlCalendarAdvance(Calendar,AF14,"1d","mf",,Trigger)</f>
        <v>42054</v>
      </c>
      <c r="AG15" s="188">
        <f>_xll.qlDayCounterYearFraction(DayCounter,SettlementDate,AF15,,,Trigger)</f>
        <v>4.4444444444444446E-2</v>
      </c>
      <c r="AH15" s="168">
        <f t="shared" si="0"/>
        <v>9.2780278341796682E-4</v>
      </c>
      <c r="AI15" s="168">
        <f t="shared" si="1"/>
        <v>7.3571212056451943E-4</v>
      </c>
      <c r="AJ15" s="140">
        <f t="shared" si="2"/>
        <v>6.1086863534036103E-4</v>
      </c>
    </row>
    <row r="16" spans="1:36" ht="12" customHeight="1" x14ac:dyDescent="0.2">
      <c r="C16" s="177" t="s">
        <v>31</v>
      </c>
      <c r="D16" s="138">
        <f>SettlementDate</f>
        <v>42038</v>
      </c>
      <c r="E16" s="175">
        <f>_xll.qlCalendarAdvance(Calendar,SettlementDate,C16,"Following",,Trigger)</f>
        <v>42045</v>
      </c>
      <c r="J16" s="188">
        <f>_xll.qlDayCounterYearFraction(DayCounter,D16,E16,,,Trigger)</f>
        <v>1.9444444444444445E-2</v>
      </c>
      <c r="K16" s="238">
        <f>_xll.qlYieldTSDiscount(Discounting,D16,,AllTriggers)</f>
        <v>0.99999229902156028</v>
      </c>
      <c r="L16" s="238">
        <f>_xll.qlYieldTSDiscount(Discounting,E16,,AllTriggers)</f>
        <v>0.99997882996664811</v>
      </c>
      <c r="M16" s="160">
        <f t="shared" ref="M16:M24" si="7">(K16/L16-1)/J16</f>
        <v>6.9270891730128473E-4</v>
      </c>
      <c r="N16" s="245">
        <f t="shared" si="6"/>
        <v>1.6205325668458162E-3</v>
      </c>
      <c r="O16" s="245">
        <f t="shared" ref="O16:O24" si="8">((1+J16*M16)*EXP($W$10*J16+0.5*$W$9*J16^2)-1)/J16</f>
        <v>1.3962053478052841E-3</v>
      </c>
      <c r="P16" s="245">
        <f t="shared" ref="P16:P24" si="9">((1+J16*M16)*EXP($W$5*J16+0.5*$W$4*J16^2+1/3*$W$3*J16^3)-1)/J16</f>
        <v>1.2135485771023824E-3</v>
      </c>
      <c r="Q16" s="149"/>
      <c r="AF16" s="167">
        <f>_xll.qlCalendarAdvance(Calendar,AF15,"1d","mf",,Trigger)</f>
        <v>42055</v>
      </c>
      <c r="AG16" s="188">
        <f>_xll.qlDayCounterYearFraction(DayCounter,SettlementDate,AF16,,,Trigger)</f>
        <v>4.7222222222222221E-2</v>
      </c>
      <c r="AH16" s="168">
        <f t="shared" si="0"/>
        <v>9.2780278341796682E-4</v>
      </c>
      <c r="AI16" s="168">
        <f t="shared" si="1"/>
        <v>7.3829051872362618E-4</v>
      </c>
      <c r="AJ16" s="140">
        <f t="shared" si="2"/>
        <v>6.1774282880302242E-4</v>
      </c>
    </row>
    <row r="17" spans="3:36" ht="12" customHeight="1" x14ac:dyDescent="0.2">
      <c r="C17" s="177" t="s">
        <v>32</v>
      </c>
      <c r="D17" s="138">
        <f t="shared" si="5"/>
        <v>42038</v>
      </c>
      <c r="E17" s="175">
        <f>_xll.qlCalendarAdvance(Calendar,SettlementDate,C17,"Following",,Trigger)</f>
        <v>42052</v>
      </c>
      <c r="J17" s="188">
        <f>_xll.qlDayCounterYearFraction(DayCounter,D17,E17,,,Trigger)</f>
        <v>3.888888888888889E-2</v>
      </c>
      <c r="K17" s="238">
        <f>_xll.qlYieldTSDiscount(Discounting,D17,,AllTriggers)</f>
        <v>0.99999229902156028</v>
      </c>
      <c r="L17" s="238">
        <f>_xll.qlYieldTSDiscount(Discounting,E17,,AllTriggers)</f>
        <v>0.99996538213390307</v>
      </c>
      <c r="M17" s="160">
        <f t="shared" si="7"/>
        <v>6.9217250129253007E-4</v>
      </c>
      <c r="N17" s="245">
        <f t="shared" si="6"/>
        <v>1.6200169979211207E-3</v>
      </c>
      <c r="O17" s="245">
        <f t="shared" si="8"/>
        <v>1.404708089179125E-3</v>
      </c>
      <c r="P17" s="245">
        <f t="shared" si="9"/>
        <v>1.2386645468520641E-3</v>
      </c>
      <c r="Q17" s="149"/>
      <c r="AF17" s="167">
        <f>_xll.qlCalendarAdvance(Calendar,AF16,"1d","mf",,Trigger)</f>
        <v>42058</v>
      </c>
      <c r="AG17" s="188">
        <f>_xll.qlDayCounterYearFraction(DayCounter,SettlementDate,AF17,,,Trigger)</f>
        <v>5.5555555555555552E-2</v>
      </c>
      <c r="AH17" s="168">
        <f t="shared" si="0"/>
        <v>9.2780278341796682E-4</v>
      </c>
      <c r="AI17" s="168">
        <f t="shared" si="1"/>
        <v>7.460257132009462E-4</v>
      </c>
      <c r="AJ17" s="140">
        <f t="shared" si="2"/>
        <v>6.3807996357158716E-4</v>
      </c>
    </row>
    <row r="18" spans="3:36" ht="12" customHeight="1" x14ac:dyDescent="0.2">
      <c r="C18" s="177" t="s">
        <v>33</v>
      </c>
      <c r="D18" s="138">
        <f t="shared" si="5"/>
        <v>42038</v>
      </c>
      <c r="E18" s="175">
        <f>_xll.qlCalendarAdvance(Calendar,SettlementDate,C18,"Following",,Trigger)</f>
        <v>42059</v>
      </c>
      <c r="J18" s="188">
        <f>_xll.qlDayCounterYearFraction(DayCounter,D18,E18,,,Trigger)</f>
        <v>5.8333333333333334E-2</v>
      </c>
      <c r="K18" s="238">
        <f>_xll.qlYieldTSDiscount(Discounting,D18,,AllTriggers)</f>
        <v>0.99999229902156028</v>
      </c>
      <c r="L18" s="238">
        <f>_xll.qlYieldTSDiscount(Discounting,E18,,AllTriggers)</f>
        <v>0.99995196891186278</v>
      </c>
      <c r="M18" s="160">
        <f t="shared" si="7"/>
        <v>6.914065181070786E-4</v>
      </c>
      <c r="N18" s="245">
        <f t="shared" si="6"/>
        <v>1.6192718303667927E-3</v>
      </c>
      <c r="O18" s="245">
        <f t="shared" si="8"/>
        <v>1.4129817348124923E-3</v>
      </c>
      <c r="P18" s="245">
        <f t="shared" si="9"/>
        <v>1.2627750864816331E-3</v>
      </c>
      <c r="Q18" s="149"/>
      <c r="AF18" s="167">
        <f>_xll.qlCalendarAdvance(Calendar,AF17,"1d","mf",,Trigger)</f>
        <v>42059</v>
      </c>
      <c r="AG18" s="188">
        <f>_xll.qlDayCounterYearFraction(DayCounter,SettlementDate,AF18,,,Trigger)</f>
        <v>5.8333333333333334E-2</v>
      </c>
      <c r="AH18" s="168">
        <f t="shared" si="0"/>
        <v>9.2780278341796682E-4</v>
      </c>
      <c r="AI18" s="168">
        <f t="shared" si="1"/>
        <v>7.4860411136005284E-4</v>
      </c>
      <c r="AJ18" s="140">
        <f t="shared" si="2"/>
        <v>6.4476385995463552E-4</v>
      </c>
    </row>
    <row r="19" spans="3:36" ht="12" customHeight="1" x14ac:dyDescent="0.2">
      <c r="C19" s="177" t="s">
        <v>27</v>
      </c>
      <c r="D19" s="138">
        <f t="shared" si="5"/>
        <v>42038</v>
      </c>
      <c r="E19" s="175">
        <f>_xll.qlCalendarAdvance(Calendar,SettlementDate,C19,"mf",TRUE,Trigger)</f>
        <v>42066</v>
      </c>
      <c r="J19" s="188">
        <f>_xll.qlDayCounterYearFraction(DayCounter,D19,E19,,,Trigger)</f>
        <v>7.7777777777777779E-2</v>
      </c>
      <c r="K19" s="238">
        <f>_xll.qlYieldTSDiscount(Discounting,D19,,AllTriggers)</f>
        <v>0.99999229902156028</v>
      </c>
      <c r="L19" s="238">
        <f>_xll.qlYieldTSDiscount(Discounting,E19,,AllTriggers)</f>
        <v>0.99993860368834908</v>
      </c>
      <c r="M19" s="160">
        <f t="shared" si="7"/>
        <v>6.9041095854371903E-4</v>
      </c>
      <c r="N19" s="245">
        <f t="shared" si="6"/>
        <v>1.6182970425601287E-3</v>
      </c>
      <c r="O19" s="245">
        <f t="shared" si="8"/>
        <v>1.4210262695489384E-3</v>
      </c>
      <c r="P19" s="245">
        <f t="shared" si="9"/>
        <v>1.2858801529483774E-3</v>
      </c>
      <c r="Q19" s="149"/>
      <c r="AF19" s="167">
        <f>_xll.qlCalendarAdvance(Calendar,AF18,"1d","mf",,Trigger)</f>
        <v>42060</v>
      </c>
      <c r="AG19" s="188">
        <f>_xll.qlDayCounterYearFraction(DayCounter,SettlementDate,AF19,,,Trigger)</f>
        <v>6.1111111111111109E-2</v>
      </c>
      <c r="AH19" s="168">
        <f t="shared" si="0"/>
        <v>9.2780278341796682E-4</v>
      </c>
      <c r="AI19" s="168">
        <f t="shared" si="1"/>
        <v>7.5118250951915959E-4</v>
      </c>
      <c r="AJ19" s="140">
        <f t="shared" si="2"/>
        <v>6.5140018206778045E-4</v>
      </c>
    </row>
    <row r="20" spans="3:36" ht="12" customHeight="1" x14ac:dyDescent="0.2">
      <c r="C20" s="177" t="s">
        <v>34</v>
      </c>
      <c r="D20" s="138">
        <f t="shared" si="5"/>
        <v>42038</v>
      </c>
      <c r="E20" s="175">
        <f>_xll.qlCalendarAdvance(Calendar,SettlementDate,C20,"mf",TRUE,Trigger)</f>
        <v>42101</v>
      </c>
      <c r="J20" s="188">
        <f>_xll.qlDayCounterYearFraction(DayCounter,D20,E20,,,Trigger)</f>
        <v>0.17499999999999999</v>
      </c>
      <c r="K20" s="238">
        <f>_xll.qlYieldTSDiscount(Discounting,D20,,AllTriggers)</f>
        <v>0.99999229902156028</v>
      </c>
      <c r="L20" s="238">
        <f>_xll.qlYieldTSDiscount(Discounting,E20,,AllTriggers)</f>
        <v>0.9998770801091833</v>
      </c>
      <c r="M20" s="160">
        <f t="shared" si="7"/>
        <v>6.5847472465233438E-4</v>
      </c>
      <c r="N20" s="245">
        <f t="shared" si="6"/>
        <v>1.586459755970842E-3</v>
      </c>
      <c r="O20" s="245">
        <f t="shared" si="8"/>
        <v>1.4342940553976496E-3</v>
      </c>
      <c r="P20" s="245">
        <f t="shared" si="9"/>
        <v>1.3628041513223468E-3</v>
      </c>
      <c r="Q20" s="149"/>
      <c r="AF20" s="167">
        <f>_xll.qlCalendarAdvance(Calendar,AF19,"1d","mf",,Trigger)</f>
        <v>42061</v>
      </c>
      <c r="AG20" s="188">
        <f>_xll.qlDayCounterYearFraction(DayCounter,SettlementDate,AF20,,,Trigger)</f>
        <v>6.3888888888888884E-2</v>
      </c>
      <c r="AH20" s="168">
        <f t="shared" si="0"/>
        <v>9.2780278341796682E-4</v>
      </c>
      <c r="AI20" s="168">
        <f t="shared" si="1"/>
        <v>7.5376090767826623E-4</v>
      </c>
      <c r="AJ20" s="140">
        <f t="shared" si="2"/>
        <v>6.5798892991102218E-4</v>
      </c>
    </row>
    <row r="21" spans="3:36" ht="12" customHeight="1" x14ac:dyDescent="0.2">
      <c r="C21" s="177" t="s">
        <v>28</v>
      </c>
      <c r="D21" s="138">
        <f t="shared" si="5"/>
        <v>42038</v>
      </c>
      <c r="E21" s="175">
        <f>_xll.qlCalendarAdvance(Calendar,SettlementDate,C21,"mf",TRUE,Trigger)</f>
        <v>42129</v>
      </c>
      <c r="J21" s="188">
        <f>_xll.qlDayCounterYearFraction(DayCounter,D21,E21,,,Trigger)</f>
        <v>0.25277777777777777</v>
      </c>
      <c r="K21" s="238">
        <f>_xll.qlYieldTSDiscount(Discounting,D21,,AllTriggers)</f>
        <v>0.99999229902156028</v>
      </c>
      <c r="L21" s="238">
        <f>_xll.qlYieldTSDiscount(Discounting,E21,,AllTriggers)</f>
        <v>0.99984159800003181</v>
      </c>
      <c r="M21" s="160">
        <f t="shared" si="7"/>
        <v>5.9627431643128877E-4</v>
      </c>
      <c r="N21" s="245">
        <f t="shared" si="6"/>
        <v>1.5243257655651221E-3</v>
      </c>
      <c r="O21" s="245">
        <f t="shared" si="8"/>
        <v>1.4082548431759957E-3</v>
      </c>
      <c r="P21" s="245">
        <f t="shared" si="9"/>
        <v>1.3737110386549832E-3</v>
      </c>
      <c r="Q21" s="149"/>
      <c r="AF21" s="167">
        <f>_xll.qlCalendarAdvance(Calendar,AF20,"1d","mf",,Trigger)</f>
        <v>42062</v>
      </c>
      <c r="AG21" s="188">
        <f>_xll.qlDayCounterYearFraction(DayCounter,SettlementDate,AF21,,,Trigger)</f>
        <v>6.6666666666666666E-2</v>
      </c>
      <c r="AH21" s="168">
        <f t="shared" si="0"/>
        <v>9.2780278341796682E-4</v>
      </c>
      <c r="AI21" s="168">
        <f t="shared" si="1"/>
        <v>7.5633930583737297E-4</v>
      </c>
      <c r="AJ21" s="140">
        <f t="shared" si="2"/>
        <v>6.6453010348436071E-4</v>
      </c>
    </row>
    <row r="22" spans="3:36" ht="12" customHeight="1" x14ac:dyDescent="0.2">
      <c r="C22" s="177" t="s">
        <v>35</v>
      </c>
      <c r="D22" s="138">
        <f t="shared" si="5"/>
        <v>42038</v>
      </c>
      <c r="E22" s="175">
        <f>_xll.qlCalendarAdvance(Calendar,SettlementDate,C22,"mf",TRUE,Trigger)</f>
        <v>42158</v>
      </c>
      <c r="J22" s="188">
        <f>_xll.qlDayCounterYearFraction(DayCounter,D22,E22,,,Trigger)</f>
        <v>0.33333333333333331</v>
      </c>
      <c r="K22" s="238">
        <f>_xll.qlYieldTSDiscount(Discounting,D22,,AllTriggers)</f>
        <v>0.99999229902156028</v>
      </c>
      <c r="L22" s="238">
        <f>_xll.qlYieldTSDiscount(Discounting,E22,,AllTriggers)</f>
        <v>0.99981151118664457</v>
      </c>
      <c r="M22" s="160">
        <f t="shared" si="7"/>
        <v>5.4246575347360881E-4</v>
      </c>
      <c r="N22" s="245">
        <f t="shared" si="6"/>
        <v>1.4705798143741511E-3</v>
      </c>
      <c r="O22" s="245">
        <f t="shared" si="8"/>
        <v>1.3919011523959579E-3</v>
      </c>
      <c r="P22" s="245">
        <f t="shared" si="9"/>
        <v>1.3825185026954401E-3</v>
      </c>
      <c r="Q22" s="149"/>
      <c r="AF22" s="167">
        <f>_xll.qlCalendarAdvance(Calendar,AF21,"1d","mf",,Trigger)</f>
        <v>42065</v>
      </c>
      <c r="AG22" s="188">
        <f>_xll.qlDayCounterYearFraction(DayCounter,SettlementDate,AF22,,,Trigger)</f>
        <v>7.4999999999999997E-2</v>
      </c>
      <c r="AH22" s="168">
        <f t="shared" si="0"/>
        <v>9.2780278341796682E-4</v>
      </c>
      <c r="AI22" s="168">
        <f t="shared" si="1"/>
        <v>7.64074500314693E-4</v>
      </c>
      <c r="AJ22" s="140">
        <f t="shared" si="2"/>
        <v>6.8386817858495652E-4</v>
      </c>
    </row>
    <row r="23" spans="3:36" ht="12" customHeight="1" x14ac:dyDescent="0.2">
      <c r="C23" s="177" t="s">
        <v>36</v>
      </c>
      <c r="D23" s="138">
        <f t="shared" si="5"/>
        <v>42038</v>
      </c>
      <c r="E23" s="175">
        <f>_xll.qlCalendarAdvance(Calendar,SettlementDate,C23,"mf",TRUE,Trigger)</f>
        <v>42188</v>
      </c>
      <c r="J23" s="188">
        <f>_xll.qlDayCounterYearFraction(DayCounter,D23,E23,,,Trigger)</f>
        <v>0.41666666666666669</v>
      </c>
      <c r="K23" s="238">
        <f>_xll.qlYieldTSDiscount(Discounting,D23,,AllTriggers)</f>
        <v>0.99999229902156028</v>
      </c>
      <c r="L23" s="238">
        <f>_xll.qlYieldTSDiscount(Discounting,E23,,AllTriggers)</f>
        <v>0.99977659379755945</v>
      </c>
      <c r="M23" s="160">
        <f t="shared" si="7"/>
        <v>5.1780821916977968E-4</v>
      </c>
      <c r="N23" s="245">
        <f t="shared" si="6"/>
        <v>1.4459905781091464E-3</v>
      </c>
      <c r="O23" s="245">
        <f t="shared" si="8"/>
        <v>1.4060016607365001E-3</v>
      </c>
      <c r="P23" s="245">
        <f t="shared" si="9"/>
        <v>1.40861117384663E-3</v>
      </c>
      <c r="Q23" s="149"/>
      <c r="AF23" s="167">
        <f>_xll.qlCalendarAdvance(Calendar,AF22,"1d","mf",,Trigger)</f>
        <v>42066</v>
      </c>
      <c r="AG23" s="188">
        <f>_xll.qlDayCounterYearFraction(DayCounter,SettlementDate,AF23,,,Trigger)</f>
        <v>7.7777777777777779E-2</v>
      </c>
      <c r="AH23" s="168">
        <f t="shared" si="0"/>
        <v>9.2780278341796682E-4</v>
      </c>
      <c r="AI23" s="168">
        <f t="shared" si="1"/>
        <v>7.6665289847379964E-4</v>
      </c>
      <c r="AJ23" s="140">
        <f t="shared" si="2"/>
        <v>6.902190550786819E-4</v>
      </c>
    </row>
    <row r="24" spans="3:36" ht="12" customHeight="1" thickBot="1" x14ac:dyDescent="0.25">
      <c r="C24" s="178" t="s">
        <v>29</v>
      </c>
      <c r="D24" s="142">
        <f t="shared" si="5"/>
        <v>42038</v>
      </c>
      <c r="E24" s="176">
        <f>_xll.qlCalendarAdvance(Calendar,SettlementDate,C24,"mf",TRUE,Trigger)</f>
        <v>42219</v>
      </c>
      <c r="J24" s="189">
        <f>_xll.qlDayCounterYearFraction(DayCounter,D24,E24,,,Trigger)</f>
        <v>0.50277777777777777</v>
      </c>
      <c r="K24" s="239">
        <f>_xll.qlYieldTSDiscount(Discounting,D24,,AllTriggers)</f>
        <v>0.99999229902156028</v>
      </c>
      <c r="L24" s="239">
        <f>_xll.qlYieldTSDiscount(Discounting,E24,,AllTriggers)</f>
        <v>0.99974441718661378</v>
      </c>
      <c r="M24" s="161">
        <f t="shared" si="7"/>
        <v>4.9315068493214218E-4</v>
      </c>
      <c r="N24" s="257">
        <f t="shared" si="6"/>
        <v>1.4214000000000238E-3</v>
      </c>
      <c r="O24" s="257">
        <f t="shared" si="8"/>
        <v>1.4214000000000238E-3</v>
      </c>
      <c r="P24" s="257">
        <f t="shared" si="9"/>
        <v>1.4214000000000238E-3</v>
      </c>
      <c r="AF24" s="167">
        <f>_xll.qlCalendarAdvance(Calendar,AF23,"1d","mf",,Trigger)</f>
        <v>42067</v>
      </c>
      <c r="AG24" s="188">
        <f>_xll.qlDayCounterYearFraction(DayCounter,SettlementDate,AF24,,,Trigger)</f>
        <v>8.0555555555555561E-2</v>
      </c>
      <c r="AH24" s="168">
        <f t="shared" si="0"/>
        <v>9.2780278341796682E-4</v>
      </c>
      <c r="AI24" s="168">
        <f t="shared" si="1"/>
        <v>7.6923129663290638E-4</v>
      </c>
      <c r="AJ24" s="140">
        <f t="shared" si="2"/>
        <v>6.9652235730250386E-4</v>
      </c>
    </row>
    <row r="25" spans="3:36" ht="12" customHeight="1" thickBot="1" x14ac:dyDescent="0.25">
      <c r="AF25" s="167">
        <f>_xll.qlCalendarAdvance(Calendar,AF24,"1d","mf",,Trigger)</f>
        <v>42068</v>
      </c>
      <c r="AG25" s="188">
        <f>_xll.qlDayCounterYearFraction(DayCounter,SettlementDate,AF25,,,Trigger)</f>
        <v>8.3333333333333329E-2</v>
      </c>
      <c r="AH25" s="168">
        <f t="shared" si="0"/>
        <v>9.2780278341796682E-4</v>
      </c>
      <c r="AI25" s="168">
        <f t="shared" si="1"/>
        <v>7.7180969479201302E-4</v>
      </c>
      <c r="AJ25" s="140">
        <f t="shared" si="2"/>
        <v>7.0277808525642273E-4</v>
      </c>
    </row>
    <row r="26" spans="3:36" ht="12" customHeight="1" x14ac:dyDescent="0.2">
      <c r="C26" s="190" t="s">
        <v>82</v>
      </c>
      <c r="AF26" s="167">
        <f>_xll.qlCalendarAdvance(Calendar,AF25,"1d","mf",,Trigger)</f>
        <v>42069</v>
      </c>
      <c r="AG26" s="188">
        <f>_xll.qlDayCounterYearFraction(DayCounter,SettlementDate,AF26,,,Trigger)</f>
        <v>8.611111111111111E-2</v>
      </c>
      <c r="AH26" s="168">
        <f t="shared" si="0"/>
        <v>9.2780278341796682E-4</v>
      </c>
      <c r="AI26" s="168">
        <f t="shared" si="1"/>
        <v>7.7438809295111966E-4</v>
      </c>
      <c r="AJ26" s="140">
        <f t="shared" si="2"/>
        <v>7.0898623894043828E-4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42072</v>
      </c>
      <c r="AG27" s="188">
        <f>_xll.qlDayCounterYearFraction(DayCounter,SettlementDate,AF27,,,Trigger)</f>
        <v>9.4444444444444442E-2</v>
      </c>
      <c r="AH27" s="168">
        <f t="shared" si="0"/>
        <v>9.2780278341796682E-4</v>
      </c>
      <c r="AI27" s="168">
        <f t="shared" si="1"/>
        <v>7.8212328742843979E-4</v>
      </c>
      <c r="AJ27" s="140">
        <f t="shared" si="2"/>
        <v>7.2732525437306506E-4</v>
      </c>
    </row>
    <row r="28" spans="3:36" ht="12" customHeight="1" x14ac:dyDescent="0.2">
      <c r="C28" s="168">
        <f t="shared" ref="C28:C37" si="10">IF($C$27="FLAT",N15,IF($C$27="linear",O15,P15))</f>
        <v>1.1912203912078922E-3</v>
      </c>
      <c r="AF28" s="167">
        <f>_xll.qlCalendarAdvance(Calendar,AF27,"1d","mf",,Trigger)</f>
        <v>42073</v>
      </c>
      <c r="AG28" s="188">
        <f>_xll.qlDayCounterYearFraction(DayCounter,SettlementDate,AF28,,,Trigger)</f>
        <v>9.7222222222222224E-2</v>
      </c>
      <c r="AH28" s="168">
        <f t="shared" si="0"/>
        <v>9.2780278341796682E-4</v>
      </c>
      <c r="AI28" s="168">
        <f t="shared" si="1"/>
        <v>7.8470168558754643E-4</v>
      </c>
      <c r="AJ28" s="140">
        <f t="shared" si="2"/>
        <v>7.3334311097746757E-4</v>
      </c>
    </row>
    <row r="29" spans="3:36" ht="12" customHeight="1" x14ac:dyDescent="0.2">
      <c r="C29" s="168">
        <f t="shared" si="10"/>
        <v>1.2135485771023824E-3</v>
      </c>
      <c r="AF29" s="167">
        <f>_xll.qlCalendarAdvance(Calendar,AF28,"1d","mf",,Trigger)</f>
        <v>42074</v>
      </c>
      <c r="AG29" s="188">
        <f>_xll.qlDayCounterYearFraction(DayCounter,SettlementDate,AF29,,,Trigger)</f>
        <v>0.1</v>
      </c>
      <c r="AH29" s="168">
        <f t="shared" si="0"/>
        <v>9.2780278341796682E-4</v>
      </c>
      <c r="AI29" s="168">
        <f t="shared" si="1"/>
        <v>7.8728008374665307E-4</v>
      </c>
      <c r="AJ29" s="140">
        <f t="shared" si="2"/>
        <v>7.3931339331196656E-4</v>
      </c>
    </row>
    <row r="30" spans="3:36" ht="12" customHeight="1" x14ac:dyDescent="0.2">
      <c r="C30" s="168">
        <f t="shared" si="10"/>
        <v>1.2386645468520641E-3</v>
      </c>
      <c r="AF30" s="167">
        <f>_xll.qlCalendarAdvance(Calendar,AF29,"1d","mf",,Trigger)</f>
        <v>42075</v>
      </c>
      <c r="AG30" s="188">
        <f>_xll.qlDayCounterYearFraction(DayCounter,SettlementDate,AF30,,,Trigger)</f>
        <v>0.10277777777777777</v>
      </c>
      <c r="AH30" s="168">
        <f t="shared" si="0"/>
        <v>9.2780278341796682E-4</v>
      </c>
      <c r="AI30" s="168">
        <f t="shared" si="1"/>
        <v>7.8985848190575982E-4</v>
      </c>
      <c r="AJ30" s="140">
        <f t="shared" si="2"/>
        <v>7.4523610137656234E-4</v>
      </c>
    </row>
    <row r="31" spans="3:36" ht="12" customHeight="1" x14ac:dyDescent="0.2">
      <c r="C31" s="168">
        <f t="shared" si="10"/>
        <v>1.2627750864816331E-3</v>
      </c>
      <c r="AF31" s="167">
        <f>_xll.qlCalendarAdvance(Calendar,AF30,"1d","mf",,Trigger)</f>
        <v>42076</v>
      </c>
      <c r="AG31" s="188">
        <f>_xll.qlDayCounterYearFraction(DayCounter,SettlementDate,AF31,,,Trigger)</f>
        <v>0.10555555555555556</v>
      </c>
      <c r="AH31" s="168">
        <f t="shared" si="0"/>
        <v>9.2780278341796682E-4</v>
      </c>
      <c r="AI31" s="168">
        <f t="shared" si="1"/>
        <v>7.9243688006486645E-4</v>
      </c>
      <c r="AJ31" s="140">
        <f t="shared" si="2"/>
        <v>7.5111123517125492E-4</v>
      </c>
    </row>
    <row r="32" spans="3:36" ht="12" customHeight="1" x14ac:dyDescent="0.2">
      <c r="C32" s="168">
        <f t="shared" si="10"/>
        <v>1.2858801529483774E-3</v>
      </c>
      <c r="AF32" s="167">
        <f>_xll.qlCalendarAdvance(Calendar,AF31,"1d","mf",,Trigger)</f>
        <v>42079</v>
      </c>
      <c r="AG32" s="188">
        <f>_xll.qlDayCounterYearFraction(DayCounter,SettlementDate,AF32,,,Trigger)</f>
        <v>0.11388888888888889</v>
      </c>
      <c r="AH32" s="168">
        <f t="shared" si="0"/>
        <v>9.2780278341796682E-4</v>
      </c>
      <c r="AI32" s="168">
        <f t="shared" si="1"/>
        <v>8.0017207454218648E-4</v>
      </c>
      <c r="AJ32" s="140">
        <f t="shared" si="2"/>
        <v>7.6845119093591277E-4</v>
      </c>
    </row>
    <row r="33" spans="3:36" ht="12" customHeight="1" x14ac:dyDescent="0.2">
      <c r="C33" s="168">
        <f t="shared" si="10"/>
        <v>1.3628041513223468E-3</v>
      </c>
      <c r="AF33" s="167">
        <f>_xll.qlCalendarAdvance(Calendar,AF32,"1d","mf",,Trigger)</f>
        <v>42080</v>
      </c>
      <c r="AG33" s="188">
        <f>_xll.qlDayCounterYearFraction(DayCounter,SettlementDate,AF33,,,Trigger)</f>
        <v>0.11666666666666667</v>
      </c>
      <c r="AH33" s="168">
        <f t="shared" si="0"/>
        <v>9.2780278341796682E-4</v>
      </c>
      <c r="AI33" s="168">
        <f t="shared" si="1"/>
        <v>8.0275047270129323E-4</v>
      </c>
      <c r="AJ33" s="140">
        <f t="shared" si="2"/>
        <v>7.7413602765099231E-4</v>
      </c>
    </row>
    <row r="34" spans="3:36" ht="12" customHeight="1" x14ac:dyDescent="0.2">
      <c r="C34" s="168">
        <f t="shared" si="10"/>
        <v>1.3737110386549832E-3</v>
      </c>
      <c r="AF34" s="167">
        <f>_xll.qlCalendarAdvance(Calendar,AF33,"1d","mf",,Trigger)</f>
        <v>42081</v>
      </c>
      <c r="AG34" s="188">
        <f>_xll.qlDayCounterYearFraction(DayCounter,SettlementDate,AF34,,,Trigger)</f>
        <v>0.11944444444444445</v>
      </c>
      <c r="AH34" s="168">
        <f t="shared" si="0"/>
        <v>9.2780278341796682E-4</v>
      </c>
      <c r="AI34" s="168">
        <f t="shared" si="1"/>
        <v>8.0532887086039986E-4</v>
      </c>
      <c r="AJ34" s="140">
        <f t="shared" si="2"/>
        <v>7.7977329009616843E-4</v>
      </c>
    </row>
    <row r="35" spans="3:36" ht="12" customHeight="1" x14ac:dyDescent="0.2">
      <c r="C35" s="168">
        <f t="shared" si="10"/>
        <v>1.3825185026954401E-3</v>
      </c>
      <c r="AF35" s="167">
        <f>_xll.qlCalendarAdvance(Calendar,AF34,"1d","mf",,Trigger)</f>
        <v>42082</v>
      </c>
      <c r="AG35" s="188">
        <f>_xll.qlDayCounterYearFraction(DayCounter,SettlementDate,AF35,,,Trigger)</f>
        <v>0.12222222222222222</v>
      </c>
      <c r="AH35" s="168">
        <f t="shared" ref="AH35:AH66" si="11">$W$13</f>
        <v>9.2780278341796682E-4</v>
      </c>
      <c r="AI35" s="168">
        <f t="shared" ref="AI35:AI66" si="12">$W$10+$W$9*AG35</f>
        <v>8.0790726901950661E-4</v>
      </c>
      <c r="AJ35" s="140">
        <f t="shared" ref="AJ35:AJ66" si="13">($W$5+$W$4*AG35+$W$3*AG35^2)</f>
        <v>7.8536297827144124E-4</v>
      </c>
    </row>
    <row r="36" spans="3:36" ht="12" customHeight="1" x14ac:dyDescent="0.2">
      <c r="C36" s="168">
        <f t="shared" si="10"/>
        <v>1.40861117384663E-3</v>
      </c>
      <c r="AF36" s="167">
        <f>_xll.qlCalendarAdvance(Calendar,AF35,"1d","mf",,Trigger)</f>
        <v>42083</v>
      </c>
      <c r="AG36" s="188">
        <f>_xll.qlDayCounterYearFraction(DayCounter,SettlementDate,AF36,,,Trigger)</f>
        <v>0.125</v>
      </c>
      <c r="AH36" s="168">
        <f t="shared" si="11"/>
        <v>9.2780278341796682E-4</v>
      </c>
      <c r="AI36" s="168">
        <f t="shared" si="12"/>
        <v>8.1048566717861325E-4</v>
      </c>
      <c r="AJ36" s="140">
        <f t="shared" si="13"/>
        <v>7.9090509217681084E-4</v>
      </c>
    </row>
    <row r="37" spans="3:36" ht="12" customHeight="1" thickBot="1" x14ac:dyDescent="0.25">
      <c r="C37" s="170">
        <f t="shared" si="10"/>
        <v>1.4214000000000238E-3</v>
      </c>
      <c r="AF37" s="167">
        <f>_xll.qlCalendarAdvance(Calendar,AF36,"1d","mf",,Trigger)</f>
        <v>42086</v>
      </c>
      <c r="AG37" s="188">
        <f>_xll.qlDayCounterYearFraction(DayCounter,SettlementDate,AF37,,,Trigger)</f>
        <v>0.13333333333333333</v>
      </c>
      <c r="AH37" s="168">
        <f t="shared" si="11"/>
        <v>9.2780278341796682E-4</v>
      </c>
      <c r="AI37" s="168">
        <f t="shared" si="12"/>
        <v>8.1822086165593327E-4</v>
      </c>
      <c r="AJ37" s="140">
        <f t="shared" si="13"/>
        <v>8.0724598827349977E-4</v>
      </c>
    </row>
    <row r="38" spans="3:36" x14ac:dyDescent="0.2">
      <c r="AF38" s="167">
        <f>_xll.qlCalendarAdvance(Calendar,AF37,"1d","mf",,Trigger)</f>
        <v>42087</v>
      </c>
      <c r="AG38" s="188">
        <f>_xll.qlDayCounterYearFraction(DayCounter,SettlementDate,AF38,,,Trigger)</f>
        <v>0.1361111111111111</v>
      </c>
      <c r="AH38" s="168">
        <f t="shared" si="11"/>
        <v>9.2780278341796682E-4</v>
      </c>
      <c r="AI38" s="168">
        <f t="shared" si="12"/>
        <v>8.2079925981504002E-4</v>
      </c>
      <c r="AJ38" s="140">
        <f t="shared" si="13"/>
        <v>8.1259780509925622E-4</v>
      </c>
    </row>
    <row r="39" spans="3:36" x14ac:dyDescent="0.2">
      <c r="AF39" s="167">
        <f>_xll.qlCalendarAdvance(Calendar,AF38,"1d","mf",,Trigger)</f>
        <v>42088</v>
      </c>
      <c r="AG39" s="188">
        <f>_xll.qlDayCounterYearFraction(DayCounter,SettlementDate,AF39,,,Trigger)</f>
        <v>0.1388888888888889</v>
      </c>
      <c r="AH39" s="168">
        <f t="shared" si="11"/>
        <v>9.2780278341796682E-4</v>
      </c>
      <c r="AI39" s="168">
        <f t="shared" si="12"/>
        <v>8.2337765797414666E-4</v>
      </c>
      <c r="AJ39" s="140">
        <f t="shared" si="13"/>
        <v>8.1790204765510937E-4</v>
      </c>
    </row>
    <row r="40" spans="3:36" x14ac:dyDescent="0.2">
      <c r="AF40" s="167">
        <f>_xll.qlCalendarAdvance(Calendar,AF39,"1d","mf",,Trigger)</f>
        <v>42089</v>
      </c>
      <c r="AG40" s="188">
        <f>_xll.qlDayCounterYearFraction(DayCounter,SettlementDate,AF40,,,Trigger)</f>
        <v>0.14166666666666666</v>
      </c>
      <c r="AH40" s="168">
        <f t="shared" si="11"/>
        <v>9.2780278341796682E-4</v>
      </c>
      <c r="AI40" s="168">
        <f t="shared" si="12"/>
        <v>8.259560561332533E-4</v>
      </c>
      <c r="AJ40" s="140">
        <f t="shared" si="13"/>
        <v>8.2315871594105931E-4</v>
      </c>
    </row>
    <row r="41" spans="3:36" x14ac:dyDescent="0.2">
      <c r="N41" s="149"/>
      <c r="O41" s="149"/>
      <c r="AF41" s="167">
        <f>_xll.qlCalendarAdvance(Calendar,AF40,"1d","mf",,Trigger)</f>
        <v>42090</v>
      </c>
      <c r="AG41" s="188">
        <f>_xll.qlDayCounterYearFraction(DayCounter,SettlementDate,AF41,,,Trigger)</f>
        <v>0.14444444444444443</v>
      </c>
      <c r="AH41" s="168">
        <f t="shared" si="11"/>
        <v>9.2780278341796682E-4</v>
      </c>
      <c r="AI41" s="168">
        <f t="shared" si="12"/>
        <v>8.2853445429236004E-4</v>
      </c>
      <c r="AJ41" s="140">
        <f t="shared" si="13"/>
        <v>8.2836780995710593E-4</v>
      </c>
    </row>
    <row r="42" spans="3:36" x14ac:dyDescent="0.2">
      <c r="AF42" s="167">
        <f>_xll.qlCalendarAdvance(Calendar,AF41,"1d","mf",,Trigger)</f>
        <v>42093</v>
      </c>
      <c r="AG42" s="188">
        <f>_xll.qlDayCounterYearFraction(DayCounter,SettlementDate,AF42,,,Trigger)</f>
        <v>0.15277777777777779</v>
      </c>
      <c r="AH42" s="168">
        <f t="shared" si="11"/>
        <v>9.2780278341796682E-4</v>
      </c>
      <c r="AI42" s="168">
        <f t="shared" si="12"/>
        <v>8.3626964876968007E-4</v>
      </c>
      <c r="AJ42" s="140">
        <f t="shared" si="13"/>
        <v>8.4370964638582604E-4</v>
      </c>
    </row>
    <row r="43" spans="3:36" ht="11.25" customHeight="1" x14ac:dyDescent="0.2">
      <c r="AF43" s="167">
        <f>_xll.qlCalendarAdvance(Calendar,AF42,"1d","mf",,Trigger)</f>
        <v>42094</v>
      </c>
      <c r="AG43" s="188">
        <f>_xll.qlDayCounterYearFraction(DayCounter,SettlementDate,AF43,,,Trigger)</f>
        <v>0.15555555555555556</v>
      </c>
      <c r="AH43" s="168">
        <f t="shared" si="11"/>
        <v>9.2780278341796682E-4</v>
      </c>
      <c r="AI43" s="168">
        <f t="shared" si="12"/>
        <v>8.3884804692878671E-4</v>
      </c>
      <c r="AJ43" s="140">
        <f t="shared" si="13"/>
        <v>8.4872844332225953E-4</v>
      </c>
    </row>
    <row r="44" spans="3:36" x14ac:dyDescent="0.2">
      <c r="AF44" s="167">
        <f>_xll.qlCalendarAdvance(Calendar,AF43,"1d","mf",,Trigger)</f>
        <v>42095</v>
      </c>
      <c r="AG44" s="188">
        <f>_xll.qlDayCounterYearFraction(DayCounter,SettlementDate,AF44,,,Trigger)</f>
        <v>0.15833333333333333</v>
      </c>
      <c r="AH44" s="168">
        <f t="shared" si="11"/>
        <v>9.2780278341796682E-4</v>
      </c>
      <c r="AI44" s="168">
        <f t="shared" si="12"/>
        <v>8.4142644508789345E-4</v>
      </c>
      <c r="AJ44" s="140">
        <f t="shared" si="13"/>
        <v>8.5369966598878959E-4</v>
      </c>
    </row>
    <row r="45" spans="3:36" x14ac:dyDescent="0.2">
      <c r="AF45" s="167">
        <f>_xll.qlCalendarAdvance(Calendar,AF44,"1d","mf",,Trigger)</f>
        <v>42096</v>
      </c>
      <c r="AG45" s="188">
        <f>_xll.qlDayCounterYearFraction(DayCounter,SettlementDate,AF45,,,Trigger)</f>
        <v>0.16111111111111112</v>
      </c>
      <c r="AH45" s="168">
        <f t="shared" si="11"/>
        <v>9.2780278341796682E-4</v>
      </c>
      <c r="AI45" s="168">
        <f t="shared" si="12"/>
        <v>8.4400484324700009E-4</v>
      </c>
      <c r="AJ45" s="140">
        <f t="shared" si="13"/>
        <v>8.5862331438541655E-4</v>
      </c>
    </row>
    <row r="46" spans="3:36" x14ac:dyDescent="0.2">
      <c r="AF46" s="167">
        <f>_xll.qlCalendarAdvance(Calendar,AF45,"1d","mf",,Trigger)</f>
        <v>42101</v>
      </c>
      <c r="AG46" s="188">
        <f>_xll.qlDayCounterYearFraction(DayCounter,SettlementDate,AF46,,,Trigger)</f>
        <v>0.17499999999999999</v>
      </c>
      <c r="AH46" s="168">
        <f t="shared" si="11"/>
        <v>9.2780278341796682E-4</v>
      </c>
      <c r="AI46" s="168">
        <f t="shared" si="12"/>
        <v>8.568968340425335E-4</v>
      </c>
      <c r="AJ46" s="140">
        <f t="shared" si="13"/>
        <v>8.825279423200019E-4</v>
      </c>
    </row>
    <row r="47" spans="3:36" x14ac:dyDescent="0.2">
      <c r="AF47" s="167">
        <f>_xll.qlCalendarAdvance(Calendar,AF46,"1d","mf",,Trigger)</f>
        <v>42102</v>
      </c>
      <c r="AG47" s="188">
        <f>_xll.qlDayCounterYearFraction(DayCounter,SettlementDate,AF47,,,Trigger)</f>
        <v>0.17777777777777778</v>
      </c>
      <c r="AH47" s="168">
        <f t="shared" si="11"/>
        <v>9.2780278341796682E-4</v>
      </c>
      <c r="AI47" s="168">
        <f t="shared" si="12"/>
        <v>8.5947523220164025E-4</v>
      </c>
      <c r="AJ47" s="140">
        <f t="shared" si="13"/>
        <v>8.8716614509720909E-4</v>
      </c>
    </row>
    <row r="48" spans="3:36" x14ac:dyDescent="0.2">
      <c r="AF48" s="167">
        <f>_xll.qlCalendarAdvance(Calendar,AF47,"1d","mf",,Trigger)</f>
        <v>42103</v>
      </c>
      <c r="AG48" s="188">
        <f>_xll.qlDayCounterYearFraction(DayCounter,SettlementDate,AF48,,,Trigger)</f>
        <v>0.18055555555555555</v>
      </c>
      <c r="AH48" s="168">
        <f t="shared" si="11"/>
        <v>9.2780278341796682E-4</v>
      </c>
      <c r="AI48" s="168">
        <f t="shared" si="12"/>
        <v>8.6205363036074689E-4</v>
      </c>
      <c r="AJ48" s="140">
        <f t="shared" si="13"/>
        <v>8.9175677360451287E-4</v>
      </c>
    </row>
    <row r="49" spans="14:36" x14ac:dyDescent="0.2">
      <c r="AF49" s="167">
        <f>_xll.qlCalendarAdvance(Calendar,AF48,"1d","mf",,Trigger)</f>
        <v>42104</v>
      </c>
      <c r="AG49" s="188">
        <f>_xll.qlDayCounterYearFraction(DayCounter,SettlementDate,AF49,,,Trigger)</f>
        <v>0.18333333333333332</v>
      </c>
      <c r="AH49" s="168">
        <f t="shared" si="11"/>
        <v>9.2780278341796682E-4</v>
      </c>
      <c r="AI49" s="168">
        <f t="shared" si="12"/>
        <v>8.6463202851985352E-4</v>
      </c>
      <c r="AJ49" s="140">
        <f t="shared" si="13"/>
        <v>8.9629982784191365E-4</v>
      </c>
    </row>
    <row r="50" spans="14:36" x14ac:dyDescent="0.2">
      <c r="AF50" s="167">
        <f>_xll.qlCalendarAdvance(Calendar,AF49,"1d","mf",,Trigger)</f>
        <v>42107</v>
      </c>
      <c r="AG50" s="188">
        <f>_xll.qlDayCounterYearFraction(DayCounter,SettlementDate,AF50,,,Trigger)</f>
        <v>0.19166666666666668</v>
      </c>
      <c r="AH50" s="168">
        <f t="shared" si="11"/>
        <v>9.2780278341796682E-4</v>
      </c>
      <c r="AI50" s="168">
        <f t="shared" si="12"/>
        <v>8.7236722299717366E-4</v>
      </c>
      <c r="AJ50" s="140">
        <f t="shared" si="13"/>
        <v>9.096435449346958E-4</v>
      </c>
    </row>
    <row r="51" spans="14:36" x14ac:dyDescent="0.2">
      <c r="AF51" s="167">
        <f>_xll.qlCalendarAdvance(Calendar,AF50,"1d","mf",,Trigger)</f>
        <v>42108</v>
      </c>
      <c r="AG51" s="188">
        <f>_xll.qlDayCounterYearFraction(DayCounter,SettlementDate,AF51,,,Trigger)</f>
        <v>0.19444444444444445</v>
      </c>
      <c r="AH51" s="168">
        <f t="shared" si="11"/>
        <v>9.2780278341796682E-4</v>
      </c>
      <c r="AI51" s="168">
        <f t="shared" si="12"/>
        <v>8.7494562115628029E-4</v>
      </c>
      <c r="AJ51" s="140">
        <f t="shared" si="13"/>
        <v>9.1399630209248344E-4</v>
      </c>
    </row>
    <row r="52" spans="14:36" x14ac:dyDescent="0.2">
      <c r="AF52" s="167">
        <f>_xll.qlCalendarAdvance(Calendar,AF51,"1d","mf",,Trigger)</f>
        <v>42109</v>
      </c>
      <c r="AG52" s="188">
        <f>_xll.qlDayCounterYearFraction(DayCounter,SettlementDate,AF52,,,Trigger)</f>
        <v>0.19722222222222222</v>
      </c>
      <c r="AH52" s="168">
        <f t="shared" si="11"/>
        <v>9.2780278341796682E-4</v>
      </c>
      <c r="AI52" s="168">
        <f t="shared" si="12"/>
        <v>8.7752401931538693E-4</v>
      </c>
      <c r="AJ52" s="140">
        <f t="shared" si="13"/>
        <v>9.1830148498036766E-4</v>
      </c>
    </row>
    <row r="53" spans="14:36" x14ac:dyDescent="0.2">
      <c r="AF53" s="167">
        <f>_xll.qlCalendarAdvance(Calendar,AF52,"1d","mf",,Trigger)</f>
        <v>42110</v>
      </c>
      <c r="AG53" s="188">
        <f>_xll.qlDayCounterYearFraction(DayCounter,SettlementDate,AF53,,,Trigger)</f>
        <v>0.2</v>
      </c>
      <c r="AH53" s="168">
        <f t="shared" si="11"/>
        <v>9.2780278341796682E-4</v>
      </c>
      <c r="AI53" s="168">
        <f t="shared" si="12"/>
        <v>8.8010241747449368E-4</v>
      </c>
      <c r="AJ53" s="140">
        <f t="shared" si="13"/>
        <v>9.2255909359834846E-4</v>
      </c>
    </row>
    <row r="54" spans="14:36" x14ac:dyDescent="0.2">
      <c r="AF54" s="167">
        <f>_xll.qlCalendarAdvance(Calendar,AF53,"1d","mf",,Trigger)</f>
        <v>42111</v>
      </c>
      <c r="AG54" s="188">
        <f>_xll.qlDayCounterYearFraction(DayCounter,SettlementDate,AF54,,,Trigger)</f>
        <v>0.20277777777777778</v>
      </c>
      <c r="AH54" s="168">
        <f t="shared" si="11"/>
        <v>9.2780278341796682E-4</v>
      </c>
      <c r="AI54" s="168">
        <f t="shared" si="12"/>
        <v>8.8268081563360032E-4</v>
      </c>
      <c r="AJ54" s="140">
        <f t="shared" si="13"/>
        <v>9.2676912794642627E-4</v>
      </c>
    </row>
    <row r="55" spans="14:36" x14ac:dyDescent="0.2">
      <c r="AF55" s="167">
        <f>_xll.qlCalendarAdvance(Calendar,AF54,"1d","mf",,Trigger)</f>
        <v>42114</v>
      </c>
      <c r="AG55" s="188">
        <f>_xll.qlDayCounterYearFraction(DayCounter,SettlementDate,AF55,,,Trigger)</f>
        <v>0.21111111111111111</v>
      </c>
      <c r="AH55" s="168">
        <f t="shared" si="11"/>
        <v>9.2780278341796682E-4</v>
      </c>
      <c r="AI55" s="168">
        <f t="shared" si="12"/>
        <v>8.9041601011092034E-4</v>
      </c>
      <c r="AJ55" s="140">
        <f t="shared" si="13"/>
        <v>9.3911378537123961E-4</v>
      </c>
    </row>
    <row r="56" spans="14:36" x14ac:dyDescent="0.2">
      <c r="AF56" s="167">
        <f>_xll.qlCalendarAdvance(Calendar,AF55,"1d","mf",,Trigger)</f>
        <v>42115</v>
      </c>
      <c r="AG56" s="188">
        <f>_xll.qlDayCounterYearFraction(DayCounter,SettlementDate,AF56,,,Trigger)</f>
        <v>0.21388888888888888</v>
      </c>
      <c r="AH56" s="168">
        <f t="shared" si="11"/>
        <v>9.2780278341796682E-4</v>
      </c>
      <c r="AI56" s="168">
        <f t="shared" si="12"/>
        <v>8.9299440827002709E-4</v>
      </c>
      <c r="AJ56" s="140">
        <f t="shared" si="13"/>
        <v>9.4313352263970427E-4</v>
      </c>
    </row>
    <row r="57" spans="14:36" x14ac:dyDescent="0.2">
      <c r="AF57" s="167">
        <f>_xll.qlCalendarAdvance(Calendar,AF56,"1d","mf",,Trigger)</f>
        <v>42116</v>
      </c>
      <c r="AG57" s="188">
        <f>_xll.qlDayCounterYearFraction(DayCounter,SettlementDate,AF57,,,Trigger)</f>
        <v>0.21666666666666667</v>
      </c>
      <c r="AH57" s="168">
        <f t="shared" si="11"/>
        <v>9.2780278341796682E-4</v>
      </c>
      <c r="AI57" s="168">
        <f t="shared" si="12"/>
        <v>8.9557280642913373E-4</v>
      </c>
      <c r="AJ57" s="140">
        <f t="shared" si="13"/>
        <v>9.4710568563826541E-4</v>
      </c>
    </row>
    <row r="58" spans="14:36" x14ac:dyDescent="0.2">
      <c r="AF58" s="167">
        <f>_xll.qlCalendarAdvance(Calendar,AF57,"1d","mf",,Trigger)</f>
        <v>42117</v>
      </c>
      <c r="AG58" s="188">
        <f>_xll.qlDayCounterYearFraction(DayCounter,SettlementDate,AF58,,,Trigger)</f>
        <v>0.21944444444444444</v>
      </c>
      <c r="AH58" s="168">
        <f t="shared" si="11"/>
        <v>9.2780278341796682E-4</v>
      </c>
      <c r="AI58" s="168">
        <f t="shared" si="12"/>
        <v>8.9815120458824047E-4</v>
      </c>
      <c r="AJ58" s="140">
        <f t="shared" si="13"/>
        <v>9.5103027436692334E-4</v>
      </c>
    </row>
    <row r="59" spans="14:36" x14ac:dyDescent="0.2">
      <c r="AF59" s="167">
        <f>_xll.qlCalendarAdvance(Calendar,AF58,"1d","mf",,Trigger)</f>
        <v>42118</v>
      </c>
      <c r="AG59" s="188">
        <f>_xll.qlDayCounterYearFraction(DayCounter,SettlementDate,AF59,,,Trigger)</f>
        <v>0.22222222222222221</v>
      </c>
      <c r="AH59" s="168">
        <f t="shared" si="11"/>
        <v>9.2780278341796682E-4</v>
      </c>
      <c r="AI59" s="168">
        <f t="shared" si="12"/>
        <v>9.0072960274734711E-4</v>
      </c>
      <c r="AJ59" s="140">
        <f t="shared" si="13"/>
        <v>9.5490728882567817E-4</v>
      </c>
    </row>
    <row r="60" spans="14:36" x14ac:dyDescent="0.2">
      <c r="N60" s="149"/>
      <c r="AF60" s="167">
        <f>_xll.qlCalendarAdvance(Calendar,AF59,"1d","mf",,Trigger)</f>
        <v>42121</v>
      </c>
      <c r="AG60" s="188">
        <f>_xll.qlDayCounterYearFraction(DayCounter,SettlementDate,AF60,,,Trigger)</f>
        <v>0.23055555555555557</v>
      </c>
      <c r="AH60" s="168">
        <f t="shared" si="11"/>
        <v>9.2780278341796682E-4</v>
      </c>
      <c r="AI60" s="168">
        <f t="shared" si="12"/>
        <v>9.0846479722466714E-4</v>
      </c>
      <c r="AJ60" s="140">
        <f t="shared" si="13"/>
        <v>9.6625288658252248E-4</v>
      </c>
    </row>
    <row r="61" spans="14:36" x14ac:dyDescent="0.2">
      <c r="N61" s="149"/>
      <c r="AF61" s="167">
        <f>_xll.qlCalendarAdvance(Calendar,AF60,"1d","mf",,Trigger)</f>
        <v>42122</v>
      </c>
      <c r="AG61" s="188">
        <f>_xll.qlDayCounterYearFraction(DayCounter,SettlementDate,AF61,,,Trigger)</f>
        <v>0.23333333333333334</v>
      </c>
      <c r="AH61" s="168">
        <f t="shared" si="11"/>
        <v>9.2780278341796682E-4</v>
      </c>
      <c r="AI61" s="168">
        <f t="shared" si="12"/>
        <v>9.1104319538377388E-4</v>
      </c>
      <c r="AJ61" s="140">
        <f t="shared" si="13"/>
        <v>9.6993960396166417E-4</v>
      </c>
    </row>
    <row r="62" spans="14:36" x14ac:dyDescent="0.2">
      <c r="N62" s="149"/>
      <c r="AF62" s="167">
        <f>_xll.qlCalendarAdvance(Calendar,AF61,"1d","mf",,Trigger)</f>
        <v>42123</v>
      </c>
      <c r="AG62" s="188">
        <f>_xll.qlDayCounterYearFraction(DayCounter,SettlementDate,AF62,,,Trigger)</f>
        <v>0.2361111111111111</v>
      </c>
      <c r="AH62" s="168">
        <f t="shared" si="11"/>
        <v>9.2780278341796682E-4</v>
      </c>
      <c r="AI62" s="168">
        <f t="shared" si="12"/>
        <v>9.1362159354288052E-4</v>
      </c>
      <c r="AJ62" s="140">
        <f t="shared" si="13"/>
        <v>9.7357874707090244E-4</v>
      </c>
    </row>
    <row r="63" spans="14:36" x14ac:dyDescent="0.2">
      <c r="N63" s="149"/>
      <c r="AF63" s="167">
        <f>_xll.qlCalendarAdvance(Calendar,AF62,"1d","mf",,Trigger)</f>
        <v>42124</v>
      </c>
      <c r="AG63" s="188">
        <f>_xll.qlDayCounterYearFraction(DayCounter,SettlementDate,AF63,,,Trigger)</f>
        <v>0.2388888888888889</v>
      </c>
      <c r="AH63" s="168">
        <f t="shared" si="11"/>
        <v>9.2780278341796682E-4</v>
      </c>
      <c r="AI63" s="168">
        <f t="shared" si="12"/>
        <v>9.1619999170198716E-4</v>
      </c>
      <c r="AJ63" s="140">
        <f t="shared" si="13"/>
        <v>9.7717031591023728E-4</v>
      </c>
    </row>
    <row r="64" spans="14:36" x14ac:dyDescent="0.2">
      <c r="N64" s="149"/>
      <c r="AF64" s="167">
        <f>_xll.qlCalendarAdvance(Calendar,AF63,"1d","mf",,Trigger)</f>
        <v>42125</v>
      </c>
      <c r="AG64" s="188">
        <f>_xll.qlDayCounterYearFraction(DayCounter,SettlementDate,AF64,,,Trigger)</f>
        <v>0.24166666666666667</v>
      </c>
      <c r="AH64" s="168">
        <f t="shared" si="11"/>
        <v>9.2780278341796682E-4</v>
      </c>
      <c r="AI64" s="168">
        <f t="shared" si="12"/>
        <v>9.1877838986109391E-4</v>
      </c>
      <c r="AJ64" s="140">
        <f t="shared" si="13"/>
        <v>9.8071431047966925E-4</v>
      </c>
    </row>
    <row r="65" spans="14:36" x14ac:dyDescent="0.2">
      <c r="N65" s="149"/>
      <c r="AF65" s="167">
        <f>_xll.qlCalendarAdvance(Calendar,AF64,"1d","mf",,Trigger)</f>
        <v>42129</v>
      </c>
      <c r="AG65" s="188">
        <f>_xll.qlDayCounterYearFraction(DayCounter,SettlementDate,AF65,,,Trigger)</f>
        <v>0.25277777777777777</v>
      </c>
      <c r="AH65" s="168">
        <f t="shared" si="11"/>
        <v>9.2780278341796682E-4</v>
      </c>
      <c r="AI65" s="168">
        <f t="shared" si="12"/>
        <v>9.2909198249752057E-4</v>
      </c>
      <c r="AJ65" s="140">
        <f t="shared" si="13"/>
        <v>9.9441454605836335E-4</v>
      </c>
    </row>
    <row r="66" spans="14:36" x14ac:dyDescent="0.2">
      <c r="N66" s="149"/>
      <c r="O66" s="149"/>
      <c r="AF66" s="167">
        <f>_xll.qlCalendarAdvance(Calendar,AF65,"1d","mf",,Trigger)</f>
        <v>42130</v>
      </c>
      <c r="AG66" s="188">
        <f>_xll.qlDayCounterYearFraction(DayCounter,SettlementDate,AF66,,,Trigger)</f>
        <v>0.25555555555555554</v>
      </c>
      <c r="AH66" s="168">
        <f t="shared" si="11"/>
        <v>9.2780278341796682E-4</v>
      </c>
      <c r="AI66" s="168">
        <f t="shared" si="12"/>
        <v>9.3167038065662732E-4</v>
      </c>
      <c r="AJ66" s="140">
        <f t="shared" si="13"/>
        <v>9.9772066927827831E-4</v>
      </c>
    </row>
    <row r="67" spans="14:36" x14ac:dyDescent="0.2">
      <c r="N67" s="149"/>
      <c r="O67" s="149"/>
      <c r="AF67" s="167">
        <f>_xll.qlCalendarAdvance(Calendar,AF66,"1d","mf",,Trigger)</f>
        <v>42131</v>
      </c>
      <c r="AG67" s="188">
        <f>_xll.qlDayCounterYearFraction(DayCounter,SettlementDate,AF67,,,Trigger)</f>
        <v>0.25833333333333336</v>
      </c>
      <c r="AH67" s="168">
        <f t="shared" ref="AH67:AH98" si="14">$W$13</f>
        <v>9.2780278341796682E-4</v>
      </c>
      <c r="AI67" s="168">
        <f t="shared" ref="AI67:AI98" si="15">$W$10+$W$9*AG67</f>
        <v>9.3424877881573406E-4</v>
      </c>
      <c r="AJ67" s="140">
        <f t="shared" ref="AJ67:AJ98" si="16">($W$5+$W$4*AG67+$W$3*AG67^2)</f>
        <v>1.0009792182282904E-3</v>
      </c>
    </row>
    <row r="68" spans="14:36" x14ac:dyDescent="0.2">
      <c r="N68" s="149"/>
      <c r="O68" s="149"/>
      <c r="AF68" s="167">
        <f>_xll.qlCalendarAdvance(Calendar,AF67,"1d","mf",,Trigger)</f>
        <v>42132</v>
      </c>
      <c r="AG68" s="188">
        <f>_xll.qlDayCounterYearFraction(DayCounter,SettlementDate,AF68,,,Trigger)</f>
        <v>0.26111111111111113</v>
      </c>
      <c r="AH68" s="168">
        <f t="shared" si="14"/>
        <v>9.2780278341796682E-4</v>
      </c>
      <c r="AI68" s="168">
        <f t="shared" si="15"/>
        <v>9.368271769748407E-4</v>
      </c>
      <c r="AJ68" s="140">
        <f t="shared" si="16"/>
        <v>1.0041901929083994E-3</v>
      </c>
    </row>
    <row r="69" spans="14:36" x14ac:dyDescent="0.2">
      <c r="N69" s="149"/>
      <c r="O69" s="149"/>
      <c r="AF69" s="167">
        <f>_xll.qlCalendarAdvance(Calendar,AF68,"1d","mf",,Trigger)</f>
        <v>42135</v>
      </c>
      <c r="AG69" s="188">
        <f>_xll.qlDayCounterYearFraction(DayCounter,SettlementDate,AF69,,,Trigger)</f>
        <v>0.26944444444444443</v>
      </c>
      <c r="AH69" s="168">
        <f t="shared" si="14"/>
        <v>9.2780278341796682E-4</v>
      </c>
      <c r="AI69" s="168">
        <f t="shared" si="15"/>
        <v>9.4456237145216062E-4</v>
      </c>
      <c r="AJ69" s="140">
        <f t="shared" si="16"/>
        <v>1.0135376713293061E-3</v>
      </c>
    </row>
    <row r="70" spans="14:36" x14ac:dyDescent="0.2">
      <c r="N70" s="149"/>
      <c r="O70" s="149"/>
      <c r="AF70" s="167">
        <f>_xll.qlCalendarAdvance(Calendar,AF69,"1d","mf",,Trigger)</f>
        <v>42136</v>
      </c>
      <c r="AG70" s="188">
        <f>_xll.qlDayCounterYearFraction(DayCounter,SettlementDate,AF70,,,Trigger)</f>
        <v>0.2722222222222222</v>
      </c>
      <c r="AH70" s="168">
        <f t="shared" si="14"/>
        <v>9.2780278341796682E-4</v>
      </c>
      <c r="AI70" s="168">
        <f t="shared" si="15"/>
        <v>9.4714076961126736E-4</v>
      </c>
      <c r="AJ70" s="140">
        <f t="shared" si="16"/>
        <v>1.0165583489298016E-3</v>
      </c>
    </row>
    <row r="71" spans="14:36" x14ac:dyDescent="0.2">
      <c r="N71" s="149"/>
      <c r="O71" s="149"/>
      <c r="AF71" s="167">
        <f>_xll.qlCalendarAdvance(Calendar,AF70,"1d","mf",,Trigger)</f>
        <v>42137</v>
      </c>
      <c r="AG71" s="188">
        <f>_xll.qlDayCounterYearFraction(DayCounter,SettlementDate,AF71,,,Trigger)</f>
        <v>0.27500000000000002</v>
      </c>
      <c r="AH71" s="168">
        <f t="shared" si="14"/>
        <v>9.2780278341796682E-4</v>
      </c>
      <c r="AI71" s="168">
        <f t="shared" si="15"/>
        <v>9.4971916777037411E-4</v>
      </c>
      <c r="AJ71" s="140">
        <f t="shared" si="16"/>
        <v>1.0195314522603938E-3</v>
      </c>
    </row>
    <row r="72" spans="14:36" x14ac:dyDescent="0.2">
      <c r="N72" s="149"/>
      <c r="O72" s="149"/>
      <c r="AF72" s="167">
        <f>_xll.qlCalendarAdvance(Calendar,AF71,"1d","mf",,Trigger)</f>
        <v>42138</v>
      </c>
      <c r="AG72" s="188">
        <f>_xll.qlDayCounterYearFraction(DayCounter,SettlementDate,AF72,,,Trigger)</f>
        <v>0.27777777777777779</v>
      </c>
      <c r="AH72" s="168">
        <f t="shared" si="14"/>
        <v>9.2780278341796682E-4</v>
      </c>
      <c r="AI72" s="168">
        <f t="shared" si="15"/>
        <v>9.5229756592948075E-4</v>
      </c>
      <c r="AJ72" s="140">
        <f t="shared" si="16"/>
        <v>1.0224569813210829E-3</v>
      </c>
    </row>
    <row r="73" spans="14:36" x14ac:dyDescent="0.2">
      <c r="N73" s="149"/>
      <c r="O73" s="149"/>
      <c r="AF73" s="167">
        <f>_xll.qlCalendarAdvance(Calendar,AF72,"1d","mf",,Trigger)</f>
        <v>42139</v>
      </c>
      <c r="AG73" s="188">
        <f>_xll.qlDayCounterYearFraction(DayCounter,SettlementDate,AF73,,,Trigger)</f>
        <v>0.28055555555555556</v>
      </c>
      <c r="AH73" s="168">
        <f t="shared" si="14"/>
        <v>9.2780278341796682E-4</v>
      </c>
      <c r="AI73" s="168">
        <f t="shared" si="15"/>
        <v>9.5487596408858739E-4</v>
      </c>
      <c r="AJ73" s="140">
        <f t="shared" si="16"/>
        <v>1.0253349361118687E-3</v>
      </c>
    </row>
    <row r="74" spans="14:36" x14ac:dyDescent="0.2">
      <c r="N74" s="149"/>
      <c r="O74" s="149"/>
      <c r="AF74" s="167">
        <f>_xll.qlCalendarAdvance(Calendar,AF73,"1d","mf",,Trigger)</f>
        <v>42142</v>
      </c>
      <c r="AG74" s="188">
        <f>_xll.qlDayCounterYearFraction(DayCounter,SettlementDate,AF74,,,Trigger)</f>
        <v>0.28888888888888886</v>
      </c>
      <c r="AH74" s="168">
        <f t="shared" si="14"/>
        <v>9.2780278341796682E-4</v>
      </c>
      <c r="AI74" s="168">
        <f t="shared" si="15"/>
        <v>9.6261115856590752E-4</v>
      </c>
      <c r="AJ74" s="140">
        <f t="shared" si="16"/>
        <v>1.0336833548648065E-3</v>
      </c>
    </row>
    <row r="75" spans="14:36" x14ac:dyDescent="0.2">
      <c r="N75" s="149"/>
      <c r="O75" s="149"/>
      <c r="AF75" s="167">
        <f>_xll.qlCalendarAdvance(Calendar,AF74,"1d","mf",,Trigger)</f>
        <v>42143</v>
      </c>
      <c r="AG75" s="188">
        <f>_xll.qlDayCounterYearFraction(DayCounter,SettlementDate,AF75,,,Trigger)</f>
        <v>0.29166666666666669</v>
      </c>
      <c r="AH75" s="168">
        <f t="shared" si="14"/>
        <v>9.2780278341796682E-4</v>
      </c>
      <c r="AI75" s="168">
        <f t="shared" si="15"/>
        <v>9.6518955672501416E-4</v>
      </c>
      <c r="AJ75" s="140">
        <f t="shared" si="16"/>
        <v>1.0363710125759792E-3</v>
      </c>
    </row>
    <row r="76" spans="14:36" x14ac:dyDescent="0.2">
      <c r="N76" s="149"/>
      <c r="O76" s="149"/>
      <c r="AF76" s="167">
        <f>_xll.qlCalendarAdvance(Calendar,AF75,"1d","mf",,Trigger)</f>
        <v>42144</v>
      </c>
      <c r="AG76" s="188">
        <f>_xll.qlDayCounterYearFraction(DayCounter,SettlementDate,AF76,,,Trigger)</f>
        <v>0.29444444444444445</v>
      </c>
      <c r="AH76" s="168">
        <f t="shared" si="14"/>
        <v>9.2780278341796682E-4</v>
      </c>
      <c r="AI76" s="168">
        <f t="shared" si="15"/>
        <v>9.677679548841208E-4</v>
      </c>
      <c r="AJ76" s="140">
        <f t="shared" si="16"/>
        <v>1.0390110960172485E-3</v>
      </c>
    </row>
    <row r="77" spans="14:36" x14ac:dyDescent="0.2">
      <c r="N77" s="149"/>
      <c r="O77" s="149"/>
      <c r="AF77" s="167">
        <f>_xll.qlCalendarAdvance(Calendar,AF76,"1d","mf",,Trigger)</f>
        <v>42145</v>
      </c>
      <c r="AG77" s="188">
        <f>_xll.qlDayCounterYearFraction(DayCounter,SettlementDate,AF77,,,Trigger)</f>
        <v>0.29722222222222222</v>
      </c>
      <c r="AH77" s="168">
        <f t="shared" si="14"/>
        <v>9.2780278341796682E-4</v>
      </c>
      <c r="AI77" s="168">
        <f t="shared" si="15"/>
        <v>9.7034635304322754E-4</v>
      </c>
      <c r="AJ77" s="140">
        <f t="shared" si="16"/>
        <v>1.0416036051886144E-3</v>
      </c>
    </row>
    <row r="78" spans="14:36" x14ac:dyDescent="0.2">
      <c r="N78" s="149"/>
      <c r="O78" s="149"/>
      <c r="AF78" s="167">
        <f>_xll.qlCalendarAdvance(Calendar,AF77,"1d","mf",,Trigger)</f>
        <v>42146</v>
      </c>
      <c r="AG78" s="188">
        <f>_xll.qlDayCounterYearFraction(DayCounter,SettlementDate,AF78,,,Trigger)</f>
        <v>0.3</v>
      </c>
      <c r="AH78" s="168">
        <f t="shared" si="14"/>
        <v>9.2780278341796682E-4</v>
      </c>
      <c r="AI78" s="168">
        <f t="shared" si="15"/>
        <v>9.7292475120233418E-4</v>
      </c>
      <c r="AJ78" s="140">
        <f t="shared" si="16"/>
        <v>1.0441485400900774E-3</v>
      </c>
    </row>
    <row r="79" spans="14:36" x14ac:dyDescent="0.2">
      <c r="N79" s="149"/>
      <c r="O79" s="149"/>
      <c r="AF79" s="167">
        <f>_xll.qlCalendarAdvance(Calendar,AF78,"1d","mf",,Trigger)</f>
        <v>42150</v>
      </c>
      <c r="AG79" s="188">
        <f>_xll.qlDayCounterYearFraction(DayCounter,SettlementDate,AF79,,,Trigger)</f>
        <v>0.31111111111111112</v>
      </c>
      <c r="AH79" s="168">
        <f t="shared" si="14"/>
        <v>9.2780278341796682E-4</v>
      </c>
      <c r="AI79" s="168">
        <f t="shared" si="15"/>
        <v>9.8323834383876084E-4</v>
      </c>
      <c r="AJ79" s="140">
        <f t="shared" si="16"/>
        <v>1.0538525369968958E-3</v>
      </c>
    </row>
    <row r="80" spans="14:36" x14ac:dyDescent="0.2">
      <c r="N80" s="149"/>
      <c r="O80" s="149"/>
      <c r="AF80" s="167">
        <f>_xll.qlCalendarAdvance(Calendar,AF79,"1d","mf",,Trigger)</f>
        <v>42151</v>
      </c>
      <c r="AG80" s="188">
        <f>_xll.qlDayCounterYearFraction(DayCounter,SettlementDate,AF80,,,Trigger)</f>
        <v>0.31388888888888888</v>
      </c>
      <c r="AH80" s="168">
        <f t="shared" si="14"/>
        <v>9.2780278341796682E-4</v>
      </c>
      <c r="AI80" s="168">
        <f t="shared" si="15"/>
        <v>9.858167419978677E-4</v>
      </c>
      <c r="AJ80" s="140">
        <f t="shared" si="16"/>
        <v>1.0561596005488421E-3</v>
      </c>
    </row>
    <row r="81" spans="14:36" x14ac:dyDescent="0.2">
      <c r="N81" s="149"/>
      <c r="O81" s="149"/>
      <c r="AF81" s="167">
        <f>_xll.qlCalendarAdvance(Calendar,AF80,"1d","mf",,Trigger)</f>
        <v>42152</v>
      </c>
      <c r="AG81" s="188">
        <f>_xll.qlDayCounterYearFraction(DayCounter,SettlementDate,AF81,,,Trigger)</f>
        <v>0.31666666666666665</v>
      </c>
      <c r="AH81" s="168">
        <f t="shared" si="14"/>
        <v>9.2780278341796682E-4</v>
      </c>
      <c r="AI81" s="168">
        <f t="shared" si="15"/>
        <v>9.8839514015697434E-4</v>
      </c>
      <c r="AJ81" s="140">
        <f t="shared" si="16"/>
        <v>1.0584190898308852E-3</v>
      </c>
    </row>
    <row r="82" spans="14:36" x14ac:dyDescent="0.2">
      <c r="N82" s="149"/>
      <c r="O82" s="149"/>
      <c r="AF82" s="167">
        <f>_xll.qlCalendarAdvance(Calendar,AF81,"1d","mf",,Trigger)</f>
        <v>42153</v>
      </c>
      <c r="AG82" s="188">
        <f>_xll.qlDayCounterYearFraction(DayCounter,SettlementDate,AF82,,,Trigger)</f>
        <v>0.31944444444444442</v>
      </c>
      <c r="AH82" s="168">
        <f t="shared" si="14"/>
        <v>9.2780278341796682E-4</v>
      </c>
      <c r="AI82" s="168">
        <f t="shared" si="15"/>
        <v>9.9097353831608097E-4</v>
      </c>
      <c r="AJ82" s="140">
        <f t="shared" si="16"/>
        <v>1.0606310048430251E-3</v>
      </c>
    </row>
    <row r="83" spans="14:36" x14ac:dyDescent="0.2">
      <c r="N83" s="149"/>
      <c r="O83" s="149"/>
      <c r="AF83" s="167">
        <f>_xll.qlCalendarAdvance(Calendar,AF82,"1d","mf",,Trigger)</f>
        <v>42156</v>
      </c>
      <c r="AG83" s="188">
        <f>_xll.qlDayCounterYearFraction(DayCounter,SettlementDate,AF83,,,Trigger)</f>
        <v>0.32777777777777778</v>
      </c>
      <c r="AH83" s="168">
        <f t="shared" si="14"/>
        <v>9.2780278341796682E-4</v>
      </c>
      <c r="AI83" s="168">
        <f t="shared" si="15"/>
        <v>9.9870873279340111E-4</v>
      </c>
      <c r="AJ83" s="140">
        <f t="shared" si="16"/>
        <v>1.066981304260025E-3</v>
      </c>
    </row>
    <row r="84" spans="14:36" x14ac:dyDescent="0.2">
      <c r="N84" s="149"/>
      <c r="O84" s="149"/>
      <c r="AF84" s="167">
        <f>_xll.qlCalendarAdvance(Calendar,AF83,"1d","mf",,Trigger)</f>
        <v>42157</v>
      </c>
      <c r="AG84" s="188">
        <f>_xll.qlDayCounterYearFraction(DayCounter,SettlementDate,AF84,,,Trigger)</f>
        <v>0.33055555555555555</v>
      </c>
      <c r="AH84" s="168">
        <f t="shared" si="14"/>
        <v>9.2780278341796682E-4</v>
      </c>
      <c r="AI84" s="168">
        <f t="shared" si="15"/>
        <v>1.0012871309525077E-3</v>
      </c>
      <c r="AJ84" s="140">
        <f t="shared" si="16"/>
        <v>1.0690029221925516E-3</v>
      </c>
    </row>
    <row r="85" spans="14:36" x14ac:dyDescent="0.2">
      <c r="N85" s="149"/>
      <c r="O85" s="149"/>
      <c r="AF85" s="167">
        <f>_xll.qlCalendarAdvance(Calendar,AF84,"1d","mf",,Trigger)</f>
        <v>42158</v>
      </c>
      <c r="AG85" s="188">
        <f>_xll.qlDayCounterYearFraction(DayCounter,SettlementDate,AF85,,,Trigger)</f>
        <v>0.33333333333333331</v>
      </c>
      <c r="AH85" s="168">
        <f t="shared" si="14"/>
        <v>9.2780278341796682E-4</v>
      </c>
      <c r="AI85" s="168">
        <f t="shared" si="15"/>
        <v>1.0038655291116144E-3</v>
      </c>
      <c r="AJ85" s="140">
        <f t="shared" si="16"/>
        <v>1.0709769658551749E-3</v>
      </c>
    </row>
    <row r="86" spans="14:36" x14ac:dyDescent="0.2">
      <c r="N86" s="149"/>
      <c r="O86" s="149"/>
      <c r="AF86" s="167">
        <f>_xll.qlCalendarAdvance(Calendar,AF85,"1d","mf",,Trigger)</f>
        <v>42159</v>
      </c>
      <c r="AG86" s="188">
        <f>_xll.qlDayCounterYearFraction(DayCounter,SettlementDate,AF86,,,Trigger)</f>
        <v>0.33611111111111114</v>
      </c>
      <c r="AH86" s="168">
        <f t="shared" si="14"/>
        <v>9.2780278341796682E-4</v>
      </c>
      <c r="AI86" s="168">
        <f t="shared" si="15"/>
        <v>1.006443927270721E-3</v>
      </c>
      <c r="AJ86" s="140">
        <f t="shared" si="16"/>
        <v>1.0729034352478951E-3</v>
      </c>
    </row>
    <row r="87" spans="14:36" x14ac:dyDescent="0.2">
      <c r="N87" s="149"/>
      <c r="O87" s="149"/>
      <c r="AF87" s="167">
        <f>_xll.qlCalendarAdvance(Calendar,AF86,"1d","mf",,Trigger)</f>
        <v>42160</v>
      </c>
      <c r="AG87" s="188">
        <f>_xll.qlDayCounterYearFraction(DayCounter,SettlementDate,AF87,,,Trigger)</f>
        <v>0.33888888888888891</v>
      </c>
      <c r="AH87" s="168">
        <f t="shared" si="14"/>
        <v>9.2780278341796682E-4</v>
      </c>
      <c r="AI87" s="168">
        <f t="shared" si="15"/>
        <v>1.0090223254298277E-3</v>
      </c>
      <c r="AJ87" s="140">
        <f t="shared" si="16"/>
        <v>1.0747823303707122E-3</v>
      </c>
    </row>
    <row r="88" spans="14:36" x14ac:dyDescent="0.2">
      <c r="N88" s="149"/>
      <c r="O88" s="149"/>
      <c r="AF88" s="167">
        <f>_xll.qlCalendarAdvance(Calendar,AF87,"1d","mf",,Trigger)</f>
        <v>42163</v>
      </c>
      <c r="AG88" s="188">
        <f>_xll.qlDayCounterYearFraction(DayCounter,SettlementDate,AF88,,,Trigger)</f>
        <v>0.34722222222222221</v>
      </c>
      <c r="AH88" s="168">
        <f t="shared" si="14"/>
        <v>9.2780278341796682E-4</v>
      </c>
      <c r="AI88" s="168">
        <f t="shared" si="15"/>
        <v>1.0167575199071478E-3</v>
      </c>
      <c r="AJ88" s="140">
        <f t="shared" si="16"/>
        <v>1.0801335701197431E-3</v>
      </c>
    </row>
    <row r="89" spans="14:36" x14ac:dyDescent="0.2">
      <c r="N89" s="149"/>
      <c r="O89" s="149"/>
      <c r="AF89" s="167">
        <f>_xll.qlCalendarAdvance(Calendar,AF88,"1d","mf",,Trigger)</f>
        <v>42164</v>
      </c>
      <c r="AG89" s="188">
        <f>_xll.qlDayCounterYearFraction(DayCounter,SettlementDate,AF89,,,Trigger)</f>
        <v>0.35</v>
      </c>
      <c r="AH89" s="168">
        <f t="shared" si="14"/>
        <v>9.2780278341796682E-4</v>
      </c>
      <c r="AI89" s="168">
        <f t="shared" si="15"/>
        <v>1.0193359180662544E-3</v>
      </c>
      <c r="AJ89" s="140">
        <f t="shared" si="16"/>
        <v>1.0818221681629468E-3</v>
      </c>
    </row>
    <row r="90" spans="14:36" x14ac:dyDescent="0.2">
      <c r="N90" s="149"/>
      <c r="O90" s="149"/>
      <c r="AF90" s="167">
        <f>_xll.qlCalendarAdvance(Calendar,AF89,"1d","mf",,Trigger)</f>
        <v>42165</v>
      </c>
      <c r="AG90" s="188">
        <f>_xll.qlDayCounterYearFraction(DayCounter,SettlementDate,AF90,,,Trigger)</f>
        <v>0.3527777777777778</v>
      </c>
      <c r="AH90" s="168">
        <f t="shared" si="14"/>
        <v>9.2780278341796682E-4</v>
      </c>
      <c r="AI90" s="168">
        <f t="shared" si="15"/>
        <v>1.0219143162253611E-3</v>
      </c>
      <c r="AJ90" s="140">
        <f t="shared" si="16"/>
        <v>1.0834631919362471E-3</v>
      </c>
    </row>
    <row r="91" spans="14:36" x14ac:dyDescent="0.2">
      <c r="N91" s="149"/>
      <c r="O91" s="149"/>
      <c r="AF91" s="167">
        <f>_xll.qlCalendarAdvance(Calendar,AF90,"1d","mf",,Trigger)</f>
        <v>42166</v>
      </c>
      <c r="AG91" s="188">
        <f>_xll.qlDayCounterYearFraction(DayCounter,SettlementDate,AF91,,,Trigger)</f>
        <v>0.35555555555555557</v>
      </c>
      <c r="AH91" s="168">
        <f t="shared" si="14"/>
        <v>9.2780278341796682E-4</v>
      </c>
      <c r="AI91" s="168">
        <f t="shared" si="15"/>
        <v>1.0244927143844679E-3</v>
      </c>
      <c r="AJ91" s="140">
        <f t="shared" si="16"/>
        <v>1.0850566414396443E-3</v>
      </c>
    </row>
    <row r="92" spans="14:36" x14ac:dyDescent="0.2">
      <c r="N92" s="149"/>
      <c r="O92" s="149"/>
      <c r="AF92" s="167">
        <f>_xll.qlCalendarAdvance(Calendar,AF91,"1d","mf",,Trigger)</f>
        <v>42167</v>
      </c>
      <c r="AG92" s="188">
        <f>_xll.qlDayCounterYearFraction(DayCounter,SettlementDate,AF92,,,Trigger)</f>
        <v>0.35833333333333334</v>
      </c>
      <c r="AH92" s="168">
        <f t="shared" si="14"/>
        <v>9.2780278341796682E-4</v>
      </c>
      <c r="AI92" s="168">
        <f t="shared" si="15"/>
        <v>1.0270711125435746E-3</v>
      </c>
      <c r="AJ92" s="140">
        <f t="shared" si="16"/>
        <v>1.0866025166731384E-3</v>
      </c>
    </row>
    <row r="93" spans="14:36" x14ac:dyDescent="0.2">
      <c r="N93" s="149"/>
      <c r="O93" s="149"/>
      <c r="AF93" s="167">
        <f>_xll.qlCalendarAdvance(Calendar,AF92,"1d","mf",,Trigger)</f>
        <v>42170</v>
      </c>
      <c r="AG93" s="188">
        <f>_xll.qlDayCounterYearFraction(DayCounter,SettlementDate,AF93,,,Trigger)</f>
        <v>0.36666666666666664</v>
      </c>
      <c r="AH93" s="168">
        <f t="shared" si="14"/>
        <v>9.2780278341796682E-4</v>
      </c>
      <c r="AI93" s="168">
        <f t="shared" si="15"/>
        <v>1.0348063070208945E-3</v>
      </c>
      <c r="AJ93" s="140">
        <f t="shared" si="16"/>
        <v>1.0909546967542002E-3</v>
      </c>
    </row>
    <row r="94" spans="14:36" x14ac:dyDescent="0.2">
      <c r="N94" s="149"/>
      <c r="O94" s="149"/>
      <c r="AF94" s="167">
        <f>_xll.qlCalendarAdvance(Calendar,AF93,"1d","mf",,Trigger)</f>
        <v>42171</v>
      </c>
      <c r="AG94" s="188">
        <f>_xll.qlDayCounterYearFraction(DayCounter,SettlementDate,AF94,,,Trigger)</f>
        <v>0.36944444444444446</v>
      </c>
      <c r="AH94" s="168">
        <f t="shared" si="14"/>
        <v>9.2780278341796682E-4</v>
      </c>
      <c r="AI94" s="168">
        <f t="shared" si="15"/>
        <v>1.0373847051800013E-3</v>
      </c>
      <c r="AJ94" s="140">
        <f t="shared" si="16"/>
        <v>1.0923102749080809E-3</v>
      </c>
    </row>
    <row r="95" spans="14:36" x14ac:dyDescent="0.2">
      <c r="N95" s="149"/>
      <c r="O95" s="149"/>
      <c r="AF95" s="167">
        <f>_xll.qlCalendarAdvance(Calendar,AF94,"1d","mf",,Trigger)</f>
        <v>42172</v>
      </c>
      <c r="AG95" s="188">
        <f>_xll.qlDayCounterYearFraction(DayCounter,SettlementDate,AF95,,,Trigger)</f>
        <v>0.37222222222222223</v>
      </c>
      <c r="AH95" s="168">
        <f t="shared" si="14"/>
        <v>9.2780278341796682E-4</v>
      </c>
      <c r="AI95" s="168">
        <f t="shared" si="15"/>
        <v>1.039963103339108E-3</v>
      </c>
      <c r="AJ95" s="140">
        <f t="shared" si="16"/>
        <v>1.0936182787920586E-3</v>
      </c>
    </row>
    <row r="96" spans="14:36" x14ac:dyDescent="0.2">
      <c r="N96" s="149"/>
      <c r="O96" s="149"/>
      <c r="AF96" s="167">
        <f>_xll.qlCalendarAdvance(Calendar,AF95,"1d","mf",,Trigger)</f>
        <v>42173</v>
      </c>
      <c r="AG96" s="188">
        <f>_xll.qlDayCounterYearFraction(DayCounter,SettlementDate,AF96,,,Trigger)</f>
        <v>0.375</v>
      </c>
      <c r="AH96" s="168">
        <f t="shared" si="14"/>
        <v>9.2780278341796682E-4</v>
      </c>
      <c r="AI96" s="168">
        <f t="shared" si="15"/>
        <v>1.0425415014982146E-3</v>
      </c>
      <c r="AJ96" s="140">
        <f t="shared" si="16"/>
        <v>1.0948787084061327E-3</v>
      </c>
    </row>
    <row r="97" spans="14:36" x14ac:dyDescent="0.2">
      <c r="N97" s="149"/>
      <c r="O97" s="149"/>
      <c r="AF97" s="167">
        <f>_xll.qlCalendarAdvance(Calendar,AF96,"1d","mf",,Trigger)</f>
        <v>42174</v>
      </c>
      <c r="AG97" s="188">
        <f>_xll.qlDayCounterYearFraction(DayCounter,SettlementDate,AF97,,,Trigger)</f>
        <v>0.37777777777777777</v>
      </c>
      <c r="AH97" s="168">
        <f t="shared" si="14"/>
        <v>9.2780278341796682E-4</v>
      </c>
      <c r="AI97" s="168">
        <f t="shared" si="15"/>
        <v>1.0451198996573212E-3</v>
      </c>
      <c r="AJ97" s="140">
        <f t="shared" si="16"/>
        <v>1.0960915637503036E-3</v>
      </c>
    </row>
    <row r="98" spans="14:36" x14ac:dyDescent="0.2">
      <c r="N98" s="149"/>
      <c r="O98" s="149"/>
      <c r="AF98" s="167">
        <f>_xll.qlCalendarAdvance(Calendar,AF97,"1d","mf",,Trigger)</f>
        <v>42177</v>
      </c>
      <c r="AG98" s="188">
        <f>_xll.qlDayCounterYearFraction(DayCounter,SettlementDate,AF98,,,Trigger)</f>
        <v>0.38611111111111113</v>
      </c>
      <c r="AH98" s="168">
        <f t="shared" si="14"/>
        <v>9.2780278341796682E-4</v>
      </c>
      <c r="AI98" s="168">
        <f t="shared" si="15"/>
        <v>1.0528550941346414E-3</v>
      </c>
      <c r="AJ98" s="140">
        <f t="shared" si="16"/>
        <v>1.0994446841633967E-3</v>
      </c>
    </row>
    <row r="99" spans="14:36" x14ac:dyDescent="0.2">
      <c r="N99" s="149"/>
      <c r="O99" s="149"/>
      <c r="AF99" s="167">
        <f>_xll.qlCalendarAdvance(Calendar,AF98,"1d","mf",,Trigger)</f>
        <v>42178</v>
      </c>
      <c r="AG99" s="188">
        <f>_xll.qlDayCounterYearFraction(DayCounter,SettlementDate,AF99,,,Trigger)</f>
        <v>0.3888888888888889</v>
      </c>
      <c r="AH99" s="168">
        <f t="shared" ref="AH99:AH132" si="17">$W$13</f>
        <v>9.2780278341796682E-4</v>
      </c>
      <c r="AI99" s="168">
        <f t="shared" ref="AI99:AI132" si="18">$W$10+$W$9*AG99</f>
        <v>1.055433492293748E-3</v>
      </c>
      <c r="AJ99" s="140">
        <f t="shared" ref="AJ99:AJ132" si="19">($W$5+$W$4*AG99+$W$3*AG99^2)</f>
        <v>1.1004672424279544E-3</v>
      </c>
    </row>
    <row r="100" spans="14:36" x14ac:dyDescent="0.2">
      <c r="N100" s="149"/>
      <c r="O100" s="149"/>
      <c r="AF100" s="167">
        <f>_xll.qlCalendarAdvance(Calendar,AF99,"1d","mf",,Trigger)</f>
        <v>42179</v>
      </c>
      <c r="AG100" s="188">
        <f>_xll.qlDayCounterYearFraction(DayCounter,SettlementDate,AF100,,,Trigger)</f>
        <v>0.39166666666666666</v>
      </c>
      <c r="AH100" s="168">
        <f t="shared" si="17"/>
        <v>9.2780278341796682E-4</v>
      </c>
      <c r="AI100" s="168">
        <f t="shared" si="18"/>
        <v>1.0580118904528547E-3</v>
      </c>
      <c r="AJ100" s="140">
        <f t="shared" si="19"/>
        <v>1.1014422264226087E-3</v>
      </c>
    </row>
    <row r="101" spans="14:36" x14ac:dyDescent="0.2">
      <c r="N101" s="149"/>
      <c r="O101" s="149"/>
      <c r="AF101" s="167">
        <f>_xll.qlCalendarAdvance(Calendar,AF100,"1d","mf",,Trigger)</f>
        <v>42180</v>
      </c>
      <c r="AG101" s="188">
        <f>_xll.qlDayCounterYearFraction(DayCounter,SettlementDate,AF101,,,Trigger)</f>
        <v>0.39444444444444443</v>
      </c>
      <c r="AH101" s="168">
        <f t="shared" si="17"/>
        <v>9.2780278341796682E-4</v>
      </c>
      <c r="AI101" s="168">
        <f t="shared" si="18"/>
        <v>1.0605902886119613E-3</v>
      </c>
      <c r="AJ101" s="140">
        <f t="shared" si="19"/>
        <v>1.1023696361473602E-3</v>
      </c>
    </row>
    <row r="102" spans="14:36" x14ac:dyDescent="0.2">
      <c r="N102" s="149"/>
      <c r="O102" s="149"/>
      <c r="AF102" s="167">
        <f>_xll.qlCalendarAdvance(Calendar,AF101,"1d","mf",,Trigger)</f>
        <v>42181</v>
      </c>
      <c r="AG102" s="188">
        <f>_xll.qlDayCounterYearFraction(DayCounter,SettlementDate,AF102,,,Trigger)</f>
        <v>0.3972222222222222</v>
      </c>
      <c r="AH102" s="168">
        <f t="shared" si="17"/>
        <v>9.2780278341796682E-4</v>
      </c>
      <c r="AI102" s="168">
        <f t="shared" si="18"/>
        <v>1.0631686867710682E-3</v>
      </c>
      <c r="AJ102" s="140">
        <f t="shared" si="19"/>
        <v>1.103249471602208E-3</v>
      </c>
    </row>
    <row r="103" spans="14:36" x14ac:dyDescent="0.2">
      <c r="N103" s="149"/>
      <c r="O103" s="149"/>
      <c r="AF103" s="167">
        <f>_xll.qlCalendarAdvance(Calendar,AF102,"1d","mf",,Trigger)</f>
        <v>42184</v>
      </c>
      <c r="AG103" s="188">
        <f>_xll.qlDayCounterYearFraction(DayCounter,SettlementDate,AF103,,,Trigger)</f>
        <v>0.40555555555555556</v>
      </c>
      <c r="AH103" s="168">
        <f t="shared" si="17"/>
        <v>9.2780278341796682E-4</v>
      </c>
      <c r="AI103" s="168">
        <f t="shared" si="18"/>
        <v>1.0709038812483881E-3</v>
      </c>
      <c r="AJ103" s="140">
        <f t="shared" si="19"/>
        <v>1.1056035323473322E-3</v>
      </c>
    </row>
    <row r="104" spans="14:36" x14ac:dyDescent="0.2">
      <c r="N104" s="149"/>
      <c r="O104" s="149"/>
      <c r="AF104" s="167">
        <f>_xll.qlCalendarAdvance(Calendar,AF103,"1d","mf",,Trigger)</f>
        <v>42185</v>
      </c>
      <c r="AG104" s="188">
        <f>_xll.qlDayCounterYearFraction(DayCounter,SettlementDate,AF104,,,Trigger)</f>
        <v>0.40833333333333333</v>
      </c>
      <c r="AH104" s="168">
        <f t="shared" si="17"/>
        <v>9.2780278341796682E-4</v>
      </c>
      <c r="AI104" s="168">
        <f t="shared" si="18"/>
        <v>1.0734822794074947E-3</v>
      </c>
      <c r="AJ104" s="140">
        <f t="shared" si="19"/>
        <v>1.1062930707225671E-3</v>
      </c>
    </row>
    <row r="105" spans="14:36" x14ac:dyDescent="0.2">
      <c r="N105" s="149"/>
      <c r="O105" s="149"/>
      <c r="AF105" s="167">
        <f>_xll.qlCalendarAdvance(Calendar,AF104,"1d","mf",,Trigger)</f>
        <v>42186</v>
      </c>
      <c r="AG105" s="188">
        <f>_xll.qlDayCounterYearFraction(DayCounter,SettlementDate,AF105,,,Trigger)</f>
        <v>0.41111111111111109</v>
      </c>
      <c r="AH105" s="168">
        <f t="shared" si="17"/>
        <v>9.2780278341796682E-4</v>
      </c>
      <c r="AI105" s="168">
        <f t="shared" si="18"/>
        <v>1.0760606775666016E-3</v>
      </c>
      <c r="AJ105" s="140">
        <f t="shared" si="19"/>
        <v>1.1069350348278987E-3</v>
      </c>
    </row>
    <row r="106" spans="14:36" x14ac:dyDescent="0.2">
      <c r="N106" s="149"/>
      <c r="O106" s="149"/>
      <c r="AF106" s="167">
        <f>_xll.qlCalendarAdvance(Calendar,AF105,"1d","mf",,Trigger)</f>
        <v>42187</v>
      </c>
      <c r="AG106" s="188">
        <f>_xll.qlDayCounterYearFraction(DayCounter,SettlementDate,AF106,,,Trigger)</f>
        <v>0.41388888888888886</v>
      </c>
      <c r="AH106" s="168">
        <f t="shared" si="17"/>
        <v>9.2780278341796682E-4</v>
      </c>
      <c r="AI106" s="168">
        <f t="shared" si="18"/>
        <v>1.0786390757257082E-3</v>
      </c>
      <c r="AJ106" s="140">
        <f t="shared" si="19"/>
        <v>1.107529424663327E-3</v>
      </c>
    </row>
    <row r="107" spans="14:36" x14ac:dyDescent="0.2">
      <c r="N107" s="149"/>
      <c r="O107" s="149"/>
      <c r="AF107" s="167">
        <f>_xll.qlCalendarAdvance(Calendar,AF106,"1d","mf",,Trigger)</f>
        <v>42188</v>
      </c>
      <c r="AG107" s="188">
        <f>_xll.qlDayCounterYearFraction(DayCounter,SettlementDate,AF107,,,Trigger)</f>
        <v>0.41666666666666669</v>
      </c>
      <c r="AH107" s="168">
        <f t="shared" si="17"/>
        <v>9.2780278341796682E-4</v>
      </c>
      <c r="AI107" s="168">
        <f t="shared" si="18"/>
        <v>1.0812174738848148E-3</v>
      </c>
      <c r="AJ107" s="140">
        <f t="shared" si="19"/>
        <v>1.1080762402288519E-3</v>
      </c>
    </row>
    <row r="108" spans="14:36" x14ac:dyDescent="0.2">
      <c r="N108" s="149"/>
      <c r="O108" s="149"/>
      <c r="AF108" s="167">
        <f>_xll.qlCalendarAdvance(Calendar,AF107,"1d","mf",,Trigger)</f>
        <v>42191</v>
      </c>
      <c r="AG108" s="188">
        <f>_xll.qlDayCounterYearFraction(DayCounter,SettlementDate,AF108,,,Trigger)</f>
        <v>0.42499999999999999</v>
      </c>
      <c r="AH108" s="168">
        <f t="shared" si="17"/>
        <v>9.2780278341796682E-4</v>
      </c>
      <c r="AI108" s="168">
        <f t="shared" si="18"/>
        <v>1.088952668362135E-3</v>
      </c>
      <c r="AJ108" s="140">
        <f t="shared" si="19"/>
        <v>1.109431241306007E-3</v>
      </c>
    </row>
    <row r="109" spans="14:36" x14ac:dyDescent="0.2">
      <c r="N109" s="149"/>
      <c r="O109" s="149"/>
      <c r="AF109" s="167">
        <f>_xll.qlCalendarAdvance(Calendar,AF108,"1d","mf",,Trigger)</f>
        <v>42192</v>
      </c>
      <c r="AG109" s="188">
        <f>_xll.qlDayCounterYearFraction(DayCounter,SettlementDate,AF109,,,Trigger)</f>
        <v>0.42777777777777776</v>
      </c>
      <c r="AH109" s="168">
        <f t="shared" si="17"/>
        <v>9.2780278341796682E-4</v>
      </c>
      <c r="AI109" s="168">
        <f t="shared" si="18"/>
        <v>1.0915310665212416E-3</v>
      </c>
      <c r="AJ109" s="140">
        <f t="shared" si="19"/>
        <v>1.1097877597919189E-3</v>
      </c>
    </row>
    <row r="110" spans="14:36" x14ac:dyDescent="0.2">
      <c r="N110" s="149"/>
      <c r="O110" s="149"/>
      <c r="AF110" s="167">
        <f>_xll.qlCalendarAdvance(Calendar,AF109,"1d","mf",,Trigger)</f>
        <v>42193</v>
      </c>
      <c r="AG110" s="188">
        <f>_xll.qlDayCounterYearFraction(DayCounter,SettlementDate,AF110,,,Trigger)</f>
        <v>0.43055555555555558</v>
      </c>
      <c r="AH110" s="168">
        <f t="shared" si="17"/>
        <v>9.2780278341796682E-4</v>
      </c>
      <c r="AI110" s="168">
        <f t="shared" si="18"/>
        <v>1.0941094646803482E-3</v>
      </c>
      <c r="AJ110" s="140">
        <f t="shared" si="19"/>
        <v>1.1100967040079276E-3</v>
      </c>
    </row>
    <row r="111" spans="14:36" x14ac:dyDescent="0.2">
      <c r="N111" s="149"/>
      <c r="O111" s="149"/>
      <c r="AF111" s="167">
        <f>_xll.qlCalendarAdvance(Calendar,AF110,"1d","mf",,Trigger)</f>
        <v>42194</v>
      </c>
      <c r="AG111" s="188">
        <f>_xll.qlDayCounterYearFraction(DayCounter,SettlementDate,AF111,,,Trigger)</f>
        <v>0.43333333333333335</v>
      </c>
      <c r="AH111" s="168">
        <f t="shared" si="17"/>
        <v>9.2780278341796682E-4</v>
      </c>
      <c r="AI111" s="168">
        <f t="shared" si="18"/>
        <v>1.0966878628394549E-3</v>
      </c>
      <c r="AJ111" s="140">
        <f t="shared" si="19"/>
        <v>1.1103580739540327E-3</v>
      </c>
    </row>
    <row r="112" spans="14:36" x14ac:dyDescent="0.2">
      <c r="N112" s="149"/>
      <c r="O112" s="149"/>
      <c r="AF112" s="167">
        <f>_xll.qlCalendarAdvance(Calendar,AF111,"1d","mf",,Trigger)</f>
        <v>42195</v>
      </c>
      <c r="AG112" s="188">
        <f>_xll.qlDayCounterYearFraction(DayCounter,SettlementDate,AF112,,,Trigger)</f>
        <v>0.43611111111111112</v>
      </c>
      <c r="AH112" s="168">
        <f t="shared" si="17"/>
        <v>9.2780278341796682E-4</v>
      </c>
      <c r="AI112" s="168">
        <f t="shared" si="18"/>
        <v>1.0992662609985615E-3</v>
      </c>
      <c r="AJ112" s="140">
        <f t="shared" si="19"/>
        <v>1.1105718696302347E-3</v>
      </c>
    </row>
    <row r="113" spans="14:36" x14ac:dyDescent="0.2">
      <c r="N113" s="136"/>
      <c r="O113" s="149"/>
      <c r="AF113" s="167">
        <f>_xll.qlCalendarAdvance(Calendar,AF112,"1d","mf",,Trigger)</f>
        <v>42198</v>
      </c>
      <c r="AG113" s="188">
        <f>_xll.qlDayCounterYearFraction(DayCounter,SettlementDate,AF113,,,Trigger)</f>
        <v>0.44444444444444442</v>
      </c>
      <c r="AH113" s="168">
        <f t="shared" si="17"/>
        <v>9.2780278341796682E-4</v>
      </c>
      <c r="AI113" s="168">
        <f t="shared" si="18"/>
        <v>1.1070014554758817E-3</v>
      </c>
      <c r="AJ113" s="140">
        <f t="shared" si="19"/>
        <v>1.110927811039421E-3</v>
      </c>
    </row>
    <row r="114" spans="14:36" x14ac:dyDescent="0.2">
      <c r="N114" s="136"/>
      <c r="O114" s="149"/>
      <c r="AF114" s="167">
        <f>_xll.qlCalendarAdvance(Calendar,AF113,"1d","mf",,Trigger)</f>
        <v>42199</v>
      </c>
      <c r="AG114" s="188">
        <f>_xll.qlDayCounterYearFraction(DayCounter,SettlementDate,AF114,,,Trigger)</f>
        <v>0.44722222222222224</v>
      </c>
      <c r="AH114" s="168">
        <f t="shared" si="17"/>
        <v>9.2780278341796682E-4</v>
      </c>
      <c r="AI114" s="168">
        <f t="shared" si="18"/>
        <v>1.1095798536349883E-3</v>
      </c>
      <c r="AJ114" s="140">
        <f t="shared" si="19"/>
        <v>1.11095130963601E-3</v>
      </c>
    </row>
    <row r="115" spans="14:36" x14ac:dyDescent="0.2">
      <c r="N115" s="136"/>
      <c r="O115" s="149"/>
      <c r="AF115" s="167">
        <f>_xll.qlCalendarAdvance(Calendar,AF114,"1d","mf",,Trigger)</f>
        <v>42200</v>
      </c>
      <c r="AG115" s="188">
        <f>_xll.qlDayCounterYearFraction(DayCounter,SettlementDate,AF115,,,Trigger)</f>
        <v>0.45</v>
      </c>
      <c r="AH115" s="168">
        <f t="shared" si="17"/>
        <v>9.2780278341796682E-4</v>
      </c>
      <c r="AI115" s="168">
        <f t="shared" si="18"/>
        <v>1.1121582517940949E-3</v>
      </c>
      <c r="AJ115" s="140">
        <f t="shared" si="19"/>
        <v>1.1109272339626956E-3</v>
      </c>
    </row>
    <row r="116" spans="14:36" x14ac:dyDescent="0.2">
      <c r="N116" s="136"/>
      <c r="O116" s="149"/>
      <c r="AF116" s="167">
        <f>_xll.qlCalendarAdvance(Calendar,AF115,"1d","mf",,Trigger)</f>
        <v>42201</v>
      </c>
      <c r="AG116" s="188">
        <f>_xll.qlDayCounterYearFraction(DayCounter,SettlementDate,AF116,,,Trigger)</f>
        <v>0.45277777777777778</v>
      </c>
      <c r="AH116" s="168">
        <f t="shared" si="17"/>
        <v>9.2780278341796682E-4</v>
      </c>
      <c r="AI116" s="168">
        <f t="shared" si="18"/>
        <v>1.1147366499532018E-3</v>
      </c>
      <c r="AJ116" s="140">
        <f t="shared" si="19"/>
        <v>1.1108555840194777E-3</v>
      </c>
    </row>
    <row r="117" spans="14:36" x14ac:dyDescent="0.2">
      <c r="N117" s="136"/>
      <c r="O117" s="149"/>
      <c r="AF117" s="167">
        <f>_xll.qlCalendarAdvance(Calendar,AF116,"1d","mf",,Trigger)</f>
        <v>42202</v>
      </c>
      <c r="AG117" s="188">
        <f>_xll.qlDayCounterYearFraction(DayCounter,SettlementDate,AF117,,,Trigger)</f>
        <v>0.45555555555555555</v>
      </c>
      <c r="AH117" s="168">
        <f t="shared" si="17"/>
        <v>9.2780278341796682E-4</v>
      </c>
      <c r="AI117" s="168">
        <f t="shared" si="18"/>
        <v>1.1173150481123084E-3</v>
      </c>
      <c r="AJ117" s="140">
        <f t="shared" si="19"/>
        <v>1.1107363598063568E-3</v>
      </c>
    </row>
    <row r="118" spans="14:36" x14ac:dyDescent="0.2">
      <c r="N118" s="136"/>
      <c r="O118" s="149"/>
      <c r="AF118" s="167">
        <f>_xll.qlCalendarAdvance(Calendar,AF117,"1d","mf",,Trigger)</f>
        <v>42205</v>
      </c>
      <c r="AG118" s="188">
        <f>_xll.qlDayCounterYearFraction(DayCounter,SettlementDate,AF118,,,Trigger)</f>
        <v>0.46388888888888891</v>
      </c>
      <c r="AH118" s="168">
        <f t="shared" si="17"/>
        <v>9.2780278341796682E-4</v>
      </c>
      <c r="AI118" s="168">
        <f t="shared" si="18"/>
        <v>1.1250502425896283E-3</v>
      </c>
      <c r="AJ118" s="140">
        <f t="shared" si="19"/>
        <v>1.1100932415475744E-3</v>
      </c>
    </row>
    <row r="119" spans="14:36" x14ac:dyDescent="0.2">
      <c r="N119" s="136"/>
      <c r="O119" s="136"/>
      <c r="AF119" s="167">
        <f>_xll.qlCalendarAdvance(Calendar,AF118,"1d","mf",,Trigger)</f>
        <v>42206</v>
      </c>
      <c r="AG119" s="188">
        <f>_xll.qlDayCounterYearFraction(DayCounter,SettlementDate,AF119,,,Trigger)</f>
        <v>0.46666666666666667</v>
      </c>
      <c r="AH119" s="168">
        <f t="shared" si="17"/>
        <v>9.2780278341796682E-4</v>
      </c>
      <c r="AI119" s="168">
        <f t="shared" si="18"/>
        <v>1.1276286407487352E-3</v>
      </c>
      <c r="AJ119" s="140">
        <f t="shared" si="19"/>
        <v>1.1097837202548402E-3</v>
      </c>
    </row>
    <row r="120" spans="14:36" x14ac:dyDescent="0.2">
      <c r="N120" s="136"/>
      <c r="O120" s="136"/>
      <c r="AF120" s="167">
        <f>_xll.qlCalendarAdvance(Calendar,AF119,"1d","mf",,Trigger)</f>
        <v>42207</v>
      </c>
      <c r="AG120" s="188">
        <f>_xll.qlDayCounterYearFraction(DayCounter,SettlementDate,AF120,,,Trigger)</f>
        <v>0.46944444444444444</v>
      </c>
      <c r="AH120" s="168">
        <f t="shared" si="17"/>
        <v>9.2780278341796682E-4</v>
      </c>
      <c r="AI120" s="168">
        <f t="shared" si="18"/>
        <v>1.1302070389078418E-3</v>
      </c>
      <c r="AJ120" s="140">
        <f t="shared" si="19"/>
        <v>1.1094266246922026E-3</v>
      </c>
    </row>
    <row r="121" spans="14:36" x14ac:dyDescent="0.2">
      <c r="N121" s="136"/>
      <c r="O121" s="136"/>
      <c r="AF121" s="167">
        <f>_xll.qlCalendarAdvance(Calendar,AF120,"1d","mf",,Trigger)</f>
        <v>42208</v>
      </c>
      <c r="AG121" s="188">
        <f>_xll.qlDayCounterYearFraction(DayCounter,SettlementDate,AF121,,,Trigger)</f>
        <v>0.47222222222222221</v>
      </c>
      <c r="AH121" s="168">
        <f t="shared" si="17"/>
        <v>9.2780278341796682E-4</v>
      </c>
      <c r="AI121" s="168">
        <f t="shared" si="18"/>
        <v>1.1327854370669485E-3</v>
      </c>
      <c r="AJ121" s="140">
        <f t="shared" si="19"/>
        <v>1.1090219548596622E-3</v>
      </c>
    </row>
    <row r="122" spans="14:36" x14ac:dyDescent="0.2">
      <c r="N122" s="136"/>
      <c r="O122" s="136"/>
      <c r="AF122" s="167">
        <f>_xll.qlCalendarAdvance(Calendar,AF121,"1d","mf",,Trigger)</f>
        <v>42209</v>
      </c>
      <c r="AG122" s="188">
        <f>_xll.qlDayCounterYearFraction(DayCounter,SettlementDate,AF122,,,Trigger)</f>
        <v>0.47499999999999998</v>
      </c>
      <c r="AH122" s="168">
        <f t="shared" si="17"/>
        <v>9.2780278341796682E-4</v>
      </c>
      <c r="AI122" s="168">
        <f t="shared" si="18"/>
        <v>1.1353638352260551E-3</v>
      </c>
      <c r="AJ122" s="140">
        <f t="shared" si="19"/>
        <v>1.1085697107572181E-3</v>
      </c>
    </row>
    <row r="123" spans="14:36" x14ac:dyDescent="0.2">
      <c r="N123" s="136"/>
      <c r="O123" s="136"/>
      <c r="AF123" s="167">
        <f>_xll.qlCalendarAdvance(Calendar,AF122,"1d","mf",,Trigger)</f>
        <v>42212</v>
      </c>
      <c r="AG123" s="188">
        <f>_xll.qlDayCounterYearFraction(DayCounter,SettlementDate,AF123,,,Trigger)</f>
        <v>0.48333333333333334</v>
      </c>
      <c r="AH123" s="168">
        <f t="shared" si="17"/>
        <v>9.2780278341796682E-4</v>
      </c>
      <c r="AI123" s="168">
        <f t="shared" si="18"/>
        <v>1.1430990297033752E-3</v>
      </c>
      <c r="AJ123" s="140">
        <f t="shared" si="19"/>
        <v>1.1069275328304668E-3</v>
      </c>
    </row>
    <row r="124" spans="14:36" x14ac:dyDescent="0.2">
      <c r="N124" s="136"/>
      <c r="O124" s="136"/>
      <c r="AF124" s="167">
        <f>_xll.qlCalendarAdvance(Calendar,AF123,"1d","mf",,Trigger)</f>
        <v>42213</v>
      </c>
      <c r="AG124" s="188">
        <f>_xll.qlDayCounterYearFraction(DayCounter,SettlementDate,AF124,,,Trigger)</f>
        <v>0.4861111111111111</v>
      </c>
      <c r="AH124" s="168">
        <f t="shared" si="17"/>
        <v>9.2780278341796682E-4</v>
      </c>
      <c r="AI124" s="168">
        <f t="shared" si="18"/>
        <v>1.1456774278624819E-3</v>
      </c>
      <c r="AJ124" s="140">
        <f t="shared" si="19"/>
        <v>1.1062849916484096E-3</v>
      </c>
    </row>
    <row r="125" spans="14:36" x14ac:dyDescent="0.2">
      <c r="N125" s="136"/>
      <c r="O125" s="136"/>
      <c r="AF125" s="167">
        <f>_xll.qlCalendarAdvance(Calendar,AF124,"1d","mf",,Trigger)</f>
        <v>42214</v>
      </c>
      <c r="AG125" s="188">
        <f>_xll.qlDayCounterYearFraction(DayCounter,SettlementDate,AF125,,,Trigger)</f>
        <v>0.48888888888888887</v>
      </c>
      <c r="AH125" s="168">
        <f t="shared" si="17"/>
        <v>9.2780278341796682E-4</v>
      </c>
      <c r="AI125" s="168">
        <f t="shared" si="18"/>
        <v>1.1482558260215885E-3</v>
      </c>
      <c r="AJ125" s="140">
        <f t="shared" si="19"/>
        <v>1.1055948761964493E-3</v>
      </c>
    </row>
    <row r="126" spans="14:36" x14ac:dyDescent="0.2">
      <c r="N126" s="136"/>
      <c r="O126" s="136"/>
      <c r="AF126" s="167">
        <f>_xll.qlCalendarAdvance(Calendar,AF125,"1d","mf",,Trigger)</f>
        <v>42215</v>
      </c>
      <c r="AG126" s="188">
        <f>_xll.qlDayCounterYearFraction(DayCounter,SettlementDate,AF126,,,Trigger)</f>
        <v>0.49166666666666664</v>
      </c>
      <c r="AH126" s="168">
        <f t="shared" si="17"/>
        <v>9.2780278341796682E-4</v>
      </c>
      <c r="AI126" s="168">
        <f t="shared" si="18"/>
        <v>1.1508342241806952E-3</v>
      </c>
      <c r="AJ126" s="140">
        <f t="shared" si="19"/>
        <v>1.1048571864745854E-3</v>
      </c>
    </row>
    <row r="127" spans="14:36" x14ac:dyDescent="0.2">
      <c r="N127" s="136"/>
      <c r="O127" s="136"/>
      <c r="AF127" s="167">
        <f>_xll.qlCalendarAdvance(Calendar,AF126,"1d","mf",,Trigger)</f>
        <v>42216</v>
      </c>
      <c r="AG127" s="188">
        <f>_xll.qlDayCounterYearFraction(DayCounter,SettlementDate,AF127,,,Trigger)</f>
        <v>0.49444444444444446</v>
      </c>
      <c r="AH127" s="168">
        <f t="shared" si="17"/>
        <v>9.2780278341796682E-4</v>
      </c>
      <c r="AI127" s="168">
        <f t="shared" si="18"/>
        <v>1.153412622339802E-3</v>
      </c>
      <c r="AJ127" s="140">
        <f t="shared" si="19"/>
        <v>1.1040719224828185E-3</v>
      </c>
    </row>
    <row r="128" spans="14:36" x14ac:dyDescent="0.2">
      <c r="N128" s="136"/>
      <c r="O128" s="136"/>
      <c r="AF128" s="167">
        <f>_xll.qlCalendarAdvance(Calendar,AF127,"1d","mf",,Trigger)</f>
        <v>42219</v>
      </c>
      <c r="AG128" s="188">
        <f>_xll.qlDayCounterYearFraction(DayCounter,SettlementDate,AF128,,,Trigger)</f>
        <v>0.50277777777777777</v>
      </c>
      <c r="AH128" s="168">
        <f t="shared" si="17"/>
        <v>9.2780278341796682E-4</v>
      </c>
      <c r="AI128" s="168">
        <f t="shared" si="18"/>
        <v>1.1611478168171219E-3</v>
      </c>
      <c r="AJ128" s="140">
        <f t="shared" si="19"/>
        <v>1.1014306848880981E-3</v>
      </c>
    </row>
    <row r="129" spans="15:36" x14ac:dyDescent="0.2">
      <c r="O129" s="136"/>
      <c r="AF129" s="167">
        <f>_xll.qlCalendarAdvance(Calendar,AF128,"1d","mf",,Trigger)</f>
        <v>42220</v>
      </c>
      <c r="AG129" s="188">
        <f>_xll.qlDayCounterYearFraction(DayCounter,SettlementDate,AF129,,,Trigger)</f>
        <v>0.50555555555555554</v>
      </c>
      <c r="AH129" s="168">
        <f t="shared" si="17"/>
        <v>9.2780278341796682E-4</v>
      </c>
      <c r="AI129" s="168">
        <f t="shared" si="18"/>
        <v>1.1637262149762286E-3</v>
      </c>
      <c r="AJ129" s="140">
        <f t="shared" si="19"/>
        <v>1.1004551238167183E-3</v>
      </c>
    </row>
    <row r="130" spans="15:36" x14ac:dyDescent="0.2">
      <c r="O130" s="136"/>
      <c r="AF130" s="167">
        <f>_xll.qlCalendarAdvance(Calendar,AF129,"1d","mf",,Trigger)</f>
        <v>42221</v>
      </c>
      <c r="AG130" s="188">
        <f>_xll.qlDayCounterYearFraction(DayCounter,SettlementDate,AF130,,,Trigger)</f>
        <v>0.5083333333333333</v>
      </c>
      <c r="AH130" s="168">
        <f t="shared" si="17"/>
        <v>9.2780278341796682E-4</v>
      </c>
      <c r="AI130" s="168">
        <f t="shared" si="18"/>
        <v>1.1663046131353354E-3</v>
      </c>
      <c r="AJ130" s="140">
        <f t="shared" si="19"/>
        <v>1.0994319884754349E-3</v>
      </c>
    </row>
    <row r="131" spans="15:36" x14ac:dyDescent="0.2">
      <c r="O131" s="136"/>
      <c r="AF131" s="167">
        <f>_xll.qlCalendarAdvance(Calendar,AF130,"1d","mf",,Trigger)</f>
        <v>42222</v>
      </c>
      <c r="AG131" s="188">
        <f>_xll.qlDayCounterYearFraction(DayCounter,SettlementDate,AF131,,,Trigger)</f>
        <v>0.51111111111111107</v>
      </c>
      <c r="AH131" s="168">
        <f t="shared" si="17"/>
        <v>9.2780278341796682E-4</v>
      </c>
      <c r="AI131" s="168">
        <f t="shared" si="18"/>
        <v>1.1688830112944421E-3</v>
      </c>
      <c r="AJ131" s="140">
        <f t="shared" si="19"/>
        <v>1.0983612788642483E-3</v>
      </c>
    </row>
    <row r="132" spans="15:36" ht="12" thickBot="1" x14ac:dyDescent="0.25">
      <c r="O132" s="136"/>
      <c r="AF132" s="169">
        <f>_xll.qlCalendarAdvance(Calendar,AF131,"1d","mf",,Trigger)</f>
        <v>42223</v>
      </c>
      <c r="AG132" s="189">
        <f>_xll.qlDayCounterYearFraction(DayCounter,SettlementDate,AF132,,,Trigger)</f>
        <v>0.51388888888888884</v>
      </c>
      <c r="AH132" s="170">
        <f t="shared" si="17"/>
        <v>9.2780278341796682E-4</v>
      </c>
      <c r="AI132" s="170">
        <f t="shared" si="18"/>
        <v>1.1714614094535487E-3</v>
      </c>
      <c r="AJ132" s="143">
        <f t="shared" si="19"/>
        <v>1.0972429949831584E-3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3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/>
      <c r="K3" s="40"/>
      <c r="L3" s="73">
        <f t="array" ref="L3:L84">QuoteLive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/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/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/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72"/>
      <c r="I7" s="83" t="s">
        <v>42</v>
      </c>
      <c r="J7" s="72"/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JPYSND_SYNTH3M_Quote#0000</v>
      </c>
      <c r="E8" s="211"/>
      <c r="F8" s="47"/>
      <c r="G8" s="84" t="s">
        <v>41</v>
      </c>
      <c r="H8" s="85">
        <f>'3MSynthDepo'!C25</f>
        <v>1.0608172874526645E-3</v>
      </c>
      <c r="I8" s="48"/>
      <c r="J8" s="86">
        <v>4.1468384102572031E-4</v>
      </c>
      <c r="K8" s="46"/>
      <c r="L8" s="87">
        <v>1.0608172874526645E-3</v>
      </c>
      <c r="M8" s="88">
        <f>_xll.qlSimpleQuoteSetValue(D8,ROUND($L8,6),EvaluationDate)</f>
        <v>0</v>
      </c>
      <c r="N8" s="124">
        <f>_xll.ohTrigger(M8:M14)</f>
        <v>5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JPYSWD_SYNTH3M_Quote#0000</v>
      </c>
      <c r="E9" s="212"/>
      <c r="F9" s="47"/>
      <c r="G9" s="79" t="s">
        <v>43</v>
      </c>
      <c r="H9" s="65">
        <f>'3MSynthDepo'!C26</f>
        <v>1.0647053028023379E-3</v>
      </c>
      <c r="I9" s="48"/>
      <c r="J9" s="70">
        <v>1.089294466741616E-3</v>
      </c>
      <c r="K9" s="46"/>
      <c r="L9" s="73">
        <v>1.0647053028023379E-3</v>
      </c>
      <c r="M9" s="74">
        <f>_xll.qlSimpleQuoteSetValue(D9,ROUND($L9,6),EvaluationDate)</f>
        <v>0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JPY2WD_SYNTH3M_Quote#0000</v>
      </c>
      <c r="E10" s="212"/>
      <c r="F10" s="47"/>
      <c r="G10" s="79" t="s">
        <v>44</v>
      </c>
      <c r="H10" s="65">
        <f>'3MSynthDepo'!C27</f>
        <v>1.0691999516154738E-3</v>
      </c>
      <c r="I10" s="48"/>
      <c r="J10" s="70">
        <v>8.9421415957627705E-4</v>
      </c>
      <c r="K10" s="46"/>
      <c r="L10" s="73">
        <v>1.0691999516154738E-3</v>
      </c>
      <c r="M10" s="74">
        <f>_xll.qlSimpleQuoteSetValue(D10,ROUND($L10,6),EvaluationDate)</f>
        <v>0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JPY3WD_SYNTH3M_Quote#0000</v>
      </c>
      <c r="E11" s="212"/>
      <c r="F11" s="47"/>
      <c r="G11" s="80" t="s">
        <v>45</v>
      </c>
      <c r="H11" s="67">
        <f>'3MSynthDepo'!C28</f>
        <v>1.0736500475529351E-3</v>
      </c>
      <c r="I11" s="48"/>
      <c r="J11" s="71">
        <v>9.0893346892098993E-4</v>
      </c>
      <c r="K11" s="46"/>
      <c r="L11" s="75">
        <v>1.0736500475529351E-3</v>
      </c>
      <c r="M11" s="76">
        <f>_xll.qlSimpleQuoteSetValue(D11,ROUND($L11,6),EvaluationDate)</f>
        <v>0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JPY1MD_SYNTH3M_Quote#0000</v>
      </c>
      <c r="E12" s="212"/>
      <c r="F12" s="47"/>
      <c r="G12" s="79" t="s">
        <v>46</v>
      </c>
      <c r="H12" s="65">
        <f>'3MSynthDepo'!C29</f>
        <v>1.0780555889417748E-3</v>
      </c>
      <c r="I12" s="48"/>
      <c r="J12" s="70">
        <v>7.6571691908287973E-4</v>
      </c>
      <c r="K12" s="46"/>
      <c r="L12" s="73">
        <v>1.0780555889417748E-3</v>
      </c>
      <c r="M12" s="74">
        <f>_xll.qlSimpleQuoteSetValue(D12,ROUND($L12,6),EvaluationDate)</f>
        <v>0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JPY2MD_SYNTH3M_Quote#0000</v>
      </c>
      <c r="E13" s="212"/>
      <c r="F13" s="47"/>
      <c r="G13" s="79" t="s">
        <v>47</v>
      </c>
      <c r="H13" s="65">
        <f>'3MSynthDepo'!C30</f>
        <v>1.0758987253797361E-3</v>
      </c>
      <c r="I13" s="48"/>
      <c r="J13" s="70">
        <v>7.4085490671904261E-4</v>
      </c>
      <c r="K13" s="46"/>
      <c r="L13" s="73">
        <v>1.0758987253797361E-3</v>
      </c>
      <c r="M13" s="74">
        <f>_xll.qlSimpleQuoteSetValue(D13,ROUND($L13,6),EvaluationDate)</f>
        <v>0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JPY3MD_SYNTH3M_Quote#0000</v>
      </c>
      <c r="E14" s="213"/>
      <c r="F14" s="47"/>
      <c r="G14" s="81" t="s">
        <v>48</v>
      </c>
      <c r="H14" s="69">
        <f>'3MSynthDepo'!C31</f>
        <v>1.04084760861025E-3</v>
      </c>
      <c r="I14" s="48"/>
      <c r="J14" s="72">
        <v>8.2668403181896809E-4</v>
      </c>
      <c r="K14" s="46"/>
      <c r="L14" s="77">
        <v>1.04084760861025E-3</v>
      </c>
      <c r="M14" s="78">
        <f>_xll.qlSimpleQuoteSetValue(D14,ROUND($L14,6),EvaluationDate)</f>
        <v>0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JPYSND_SYNTH6M_Quote#0000</v>
      </c>
      <c r="E15" s="211" t="str">
        <f>_xll.ohRangeRetrieveError(D15)</f>
        <v/>
      </c>
      <c r="F15" s="47"/>
      <c r="G15" s="84" t="s">
        <v>41</v>
      </c>
      <c r="H15" s="85">
        <f>'6MSynthDepo'!C28</f>
        <v>1.1912203912078922E-3</v>
      </c>
      <c r="I15" s="48"/>
      <c r="J15" s="86">
        <v>-3.0034421194091721E-4</v>
      </c>
      <c r="K15" s="46"/>
      <c r="L15" s="87">
        <v>1.1912203912078922E-3</v>
      </c>
      <c r="M15" s="88">
        <f>_xll.qlSimpleQuoteSetValue(D15,ROUND($L15,6),EvaluationDate)</f>
        <v>0</v>
      </c>
      <c r="N15" s="125">
        <f>_xll.ohTrigger(M15:M24)</f>
        <v>5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JPYSWD_SYNTH6M_Quote#0000</v>
      </c>
      <c r="E16" s="212" t="str">
        <f>_xll.ohRangeRetrieveError(D16)</f>
        <v/>
      </c>
      <c r="F16" s="47"/>
      <c r="G16" s="79" t="s">
        <v>43</v>
      </c>
      <c r="H16" s="65">
        <f>'6MSynthDepo'!C29</f>
        <v>1.2135485771023824E-3</v>
      </c>
      <c r="I16" s="48"/>
      <c r="J16" s="70">
        <v>4.6464757071643499E-4</v>
      </c>
      <c r="K16" s="46"/>
      <c r="L16" s="73">
        <v>1.2135485771023824E-3</v>
      </c>
      <c r="M16" s="74">
        <f>_xll.qlSimpleQuoteSetValue(D16,ROUND($L16,6),EvaluationDate)</f>
        <v>0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JPY2WD_SYNTH6M_Quote#0000</v>
      </c>
      <c r="E17" s="212" t="str">
        <f>_xll.ohRangeRetrieveError(D17)</f>
        <v/>
      </c>
      <c r="F17" s="45"/>
      <c r="G17" s="79" t="s">
        <v>44</v>
      </c>
      <c r="H17" s="65">
        <f>'6MSynthDepo'!C30</f>
        <v>1.2386645468520641E-3</v>
      </c>
      <c r="I17" s="48"/>
      <c r="J17" s="70">
        <v>3.7158652098158635E-4</v>
      </c>
      <c r="K17" s="46"/>
      <c r="L17" s="73">
        <v>1.2386645468520641E-3</v>
      </c>
      <c r="M17" s="74">
        <f>_xll.qlSimpleQuoteSetValue(D17,ROUND($L17,6),EvaluationDate)</f>
        <v>0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JPY3WD_SYNTH6M_Quote#0000</v>
      </c>
      <c r="E18" s="212" t="str">
        <f>_xll.ohRangeRetrieveError(D18)</f>
        <v/>
      </c>
      <c r="F18" s="45"/>
      <c r="G18" s="79" t="s">
        <v>45</v>
      </c>
      <c r="H18" s="65">
        <f>'6MSynthDepo'!C31</f>
        <v>1.2627750864816331E-3</v>
      </c>
      <c r="I18" s="48"/>
      <c r="J18" s="70">
        <v>4.8462718726811308E-4</v>
      </c>
      <c r="K18" s="46"/>
      <c r="L18" s="73">
        <v>1.2627750864816331E-3</v>
      </c>
      <c r="M18" s="74">
        <f>_xll.qlSimpleQuoteSetValue(D18,ROUND($L18,6),EvaluationDate)</f>
        <v>0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JPY1MD_SYNTH6M_Quote#0000</v>
      </c>
      <c r="E19" s="212" t="str">
        <f>_xll.ohRangeRetrieveError(D19)</f>
        <v/>
      </c>
      <c r="F19" s="45"/>
      <c r="G19" s="267" t="s">
        <v>46</v>
      </c>
      <c r="H19" s="268">
        <f>'6MSynthDepo'!C32</f>
        <v>1.2858801529483774E-3</v>
      </c>
      <c r="I19" s="265"/>
      <c r="J19" s="269">
        <v>5.1420940780660626E-4</v>
      </c>
      <c r="K19" s="266"/>
      <c r="L19" s="270">
        <v>1.2858801529483774E-3</v>
      </c>
      <c r="M19" s="271">
        <f>_xll.qlSimpleQuoteSetValue(D19,ROUND($L19,6),EvaluationDate)</f>
        <v>0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JPY2MD_SYNTH6M_Quote#0000</v>
      </c>
      <c r="E20" s="212" t="str">
        <f>_xll.ohRangeRetrieveError(D20)</f>
        <v/>
      </c>
      <c r="F20" s="45"/>
      <c r="G20" s="79" t="s">
        <v>47</v>
      </c>
      <c r="H20" s="65">
        <f>'6MSynthDepo'!C33</f>
        <v>1.3628041513223468E-3</v>
      </c>
      <c r="I20" s="48"/>
      <c r="J20" s="70">
        <v>8.1824348655893634E-4</v>
      </c>
      <c r="K20" s="46"/>
      <c r="L20" s="73">
        <v>1.3628041513223468E-3</v>
      </c>
      <c r="M20" s="74">
        <f>_xll.qlSimpleQuoteSetValue(D20,ROUND($L20,6),EvaluationDate)</f>
        <v>0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JPY3MD_SYNTH6M_Quote#0000</v>
      </c>
      <c r="E21" s="212" t="str">
        <f>_xll.ohRangeRetrieveError(D21)</f>
        <v/>
      </c>
      <c r="F21" s="45"/>
      <c r="G21" s="79" t="s">
        <v>48</v>
      </c>
      <c r="H21" s="65">
        <f>'6MSynthDepo'!C34</f>
        <v>1.3737110386549832E-3</v>
      </c>
      <c r="I21" s="48"/>
      <c r="J21" s="70">
        <v>1.1908777193457023E-3</v>
      </c>
      <c r="K21" s="46"/>
      <c r="L21" s="73">
        <v>1.3737110386549832E-3</v>
      </c>
      <c r="M21" s="74">
        <f>_xll.qlSimpleQuoteSetValue(D21,ROUND($L21,6),EvaluationDate)</f>
        <v>0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JPY4MD_SYNTH6M_Quote#0000</v>
      </c>
      <c r="E22" s="212" t="str">
        <f>_xll.ohRangeRetrieveError(D22)</f>
        <v/>
      </c>
      <c r="F22" s="45"/>
      <c r="G22" s="79" t="s">
        <v>49</v>
      </c>
      <c r="H22" s="65">
        <f>'6MSynthDepo'!C35</f>
        <v>1.3825185026954401E-3</v>
      </c>
      <c r="I22" s="48"/>
      <c r="J22" s="70">
        <v>1.4859395290376387E-3</v>
      </c>
      <c r="K22" s="46"/>
      <c r="L22" s="73">
        <v>1.3825185026954401E-3</v>
      </c>
      <c r="M22" s="74">
        <f>_xll.qlSimpleQuoteSetValue(D22,ROUND($L22,6),EvaluationDate)</f>
        <v>0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JPY5MD_SYNTH6M_Quote#0000</v>
      </c>
      <c r="E23" s="212" t="str">
        <f>_xll.ohRangeRetrieveError(D23)</f>
        <v/>
      </c>
      <c r="F23" s="45"/>
      <c r="G23" s="79" t="s">
        <v>50</v>
      </c>
      <c r="H23" s="65">
        <f>'6MSynthDepo'!C36</f>
        <v>1.40861117384663E-3</v>
      </c>
      <c r="I23" s="48"/>
      <c r="J23" s="70">
        <v>1.666421336793596E-3</v>
      </c>
      <c r="K23" s="46"/>
      <c r="L23" s="73">
        <v>1.40861117384663E-3</v>
      </c>
      <c r="M23" s="74">
        <f>_xll.qlSimpleQuoteSetValue(D23,ROUND($L23,6),EvaluationDate)</f>
        <v>0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JPY6MD_SYNTH6M_Quote#0000</v>
      </c>
      <c r="E24" s="213" t="str">
        <f>_xll.ohRangeRetrieveError(D24)</f>
        <v/>
      </c>
      <c r="F24" s="45"/>
      <c r="G24" s="81" t="s">
        <v>51</v>
      </c>
      <c r="H24" s="69">
        <f>'6MSynthDepo'!C37</f>
        <v>1.4214000000000238E-3</v>
      </c>
      <c r="I24" s="48"/>
      <c r="J24" s="72">
        <v>1.7354869612805641E-3</v>
      </c>
      <c r="K24" s="46"/>
      <c r="L24" s="77">
        <v>1.4214000000000238E-3</v>
      </c>
      <c r="M24" s="78">
        <f>_xll.qlSimpleQuoteSetValue(D24,ROUND($L24,6),EvaluationDate)</f>
        <v>0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/>
      <c r="K25" s="46"/>
      <c r="L25" s="87">
        <v>0</v>
      </c>
      <c r="M25" s="88"/>
      <c r="N25" s="125">
        <f>_xll.ohTrigger(M25:M40)</f>
        <v>3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/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/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/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/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/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/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/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/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/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/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/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/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/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/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/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/>
      <c r="K41" s="55"/>
      <c r="L41" s="98">
        <v>0</v>
      </c>
      <c r="M41" s="99"/>
      <c r="N41" s="125">
        <f>_xll.ohTrigger(M41:M84)</f>
        <v>207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/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/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/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/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/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/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/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/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/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/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/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/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/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/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/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/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/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/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/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/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/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/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/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/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/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/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/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/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/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/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/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/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/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/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/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/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/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/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/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/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/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/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/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73" t="s">
        <v>76</v>
      </c>
      <c r="F1" s="274" t="s">
        <v>28</v>
      </c>
      <c r="N1" s="292" t="str">
        <f>_xll.qlInterpolation(,interpolator3M,_xll.ohFilter(E3:E23,M3:M23),_xll.ohFilter(L3:L23,M3:M23))</f>
        <v>obj_0037a#0003</v>
      </c>
    </row>
    <row r="2" spans="1:31" ht="26.25" customHeight="1" thickBot="1" x14ac:dyDescent="0.25">
      <c r="D2" s="191" t="str">
        <f>F1&amp;" Instruments"</f>
        <v>3M Instruments</v>
      </c>
      <c r="E2" s="228" t="s">
        <v>77</v>
      </c>
      <c r="F2" s="228" t="s">
        <v>78</v>
      </c>
      <c r="G2" s="228" t="s">
        <v>85</v>
      </c>
      <c r="H2" s="228" t="str">
        <f>F1&amp;" Market quote"</f>
        <v>3M Market quote</v>
      </c>
      <c r="I2" s="228" t="s">
        <v>86</v>
      </c>
      <c r="J2" s="228" t="s">
        <v>87</v>
      </c>
      <c r="K2" s="228" t="s">
        <v>88</v>
      </c>
      <c r="L2" s="228" t="s">
        <v>97</v>
      </c>
      <c r="M2" s="228" t="s">
        <v>58</v>
      </c>
      <c r="N2" s="228" t="s">
        <v>92</v>
      </c>
      <c r="O2" s="228" t="s">
        <v>100</v>
      </c>
      <c r="P2" s="229" t="s">
        <v>89</v>
      </c>
      <c r="R2" s="191" t="s">
        <v>77</v>
      </c>
      <c r="S2" s="306" t="s">
        <v>78</v>
      </c>
      <c r="T2" s="306" t="s">
        <v>85</v>
      </c>
      <c r="U2" s="306" t="s">
        <v>92</v>
      </c>
      <c r="V2" s="306" t="s">
        <v>86</v>
      </c>
      <c r="W2" s="306" t="s">
        <v>87</v>
      </c>
      <c r="X2" s="228" t="s">
        <v>88</v>
      </c>
      <c r="Y2" s="229" t="s">
        <v>99</v>
      </c>
    </row>
    <row r="3" spans="1:31" ht="11.25" customHeight="1" x14ac:dyDescent="0.2">
      <c r="D3" s="224" t="str">
        <f>PROPER(Currency&amp;IborType)&amp;F1&amp;"LastFixing"&amp;QuoteSuffix</f>
        <v>Jpylibor3MLastFixing_Quote</v>
      </c>
      <c r="E3" s="225">
        <f>_xll.qlCalendarAdvance(Calendar,_xll.qlLastFixingQuoteReferenceDate(D3),_xll.qlInterestRateIndexFixingDays(PROPER(Currency)&amp;IborType&amp;$F$1)&amp;"D","f",,LastFixingsTrigger)</f>
        <v>42038</v>
      </c>
      <c r="F3" s="225">
        <f>_xll.qlCalendarAdvance(Calendar,E3,F1,"mf",,Trigger)</f>
        <v>42129</v>
      </c>
      <c r="G3" s="231">
        <f>_xll.qlDayCounterYearFraction(DayCounter,E3,F3,,,Trigger)</f>
        <v>0.25277777777777777</v>
      </c>
      <c r="H3" s="226">
        <f>_xll.qlQuoteValue(D3,LastFixingsTrigger)</f>
        <v>1.0429E-3</v>
      </c>
      <c r="I3" s="234">
        <f>_xll.qlYieldTSDiscount(Discounting,E3,,AllTriggers)</f>
        <v>0.99999229902156028</v>
      </c>
      <c r="J3" s="234">
        <f>_xll.qlYieldTSDiscount(Discounting,F3,,AllTriggers)</f>
        <v>0.99984159800003181</v>
      </c>
      <c r="K3" s="226">
        <f>(I3/J3-1)/G3</f>
        <v>5.9627431643128877E-4</v>
      </c>
      <c r="L3" s="226">
        <f>H3-K3</f>
        <v>4.4662568356871127E-4</v>
      </c>
      <c r="M3" s="227" t="b">
        <v>1</v>
      </c>
      <c r="N3" s="291">
        <f>_xll.qlInterpolationInterpolate(B3Minterpolation,E3,TRUE,Trigger)</f>
        <v>4.4662568356871127E-4</v>
      </c>
      <c r="O3" s="325">
        <f>(L3-N3)*10000</f>
        <v>0</v>
      </c>
      <c r="P3" s="329">
        <f>LN((1+H3*G3)/(1+K3*G3))</f>
        <v>1.1287366348795628E-4</v>
      </c>
      <c r="R3" s="330">
        <f>E3</f>
        <v>42038</v>
      </c>
      <c r="S3" s="331">
        <f>_xll.qlCalendarAdvance(Calendar,R3,$F$1,"mf",,Trigger)</f>
        <v>42129</v>
      </c>
      <c r="T3" s="258">
        <f>_xll.qlDayCounterYearFraction(DayCounter,R3,S3,,,Trigger)</f>
        <v>0.25277777777777777</v>
      </c>
      <c r="U3" s="259">
        <f>_xll.qlInterpolationInterpolate(B3Minterpolation,R3,TRUE)</f>
        <v>4.4662568356871127E-4</v>
      </c>
      <c r="V3" s="260">
        <f>_xll.qlYieldTSDiscount(Discounting,R3,,AllTriggers)</f>
        <v>0.99999229902156028</v>
      </c>
      <c r="W3" s="260">
        <f>_xll.qlYieldTSDiscount(Discounting,S3,,AllTriggers)</f>
        <v>0.99984159800003181</v>
      </c>
      <c r="X3" s="259">
        <f>(V3/W3-1)/T3</f>
        <v>5.9627431643128877E-4</v>
      </c>
      <c r="Y3" s="309">
        <f>LN((1+(U3+X3)*T3)/(1+X3*T3))</f>
        <v>1.1287366348795628E-4</v>
      </c>
      <c r="AD3" s="31"/>
      <c r="AE3" s="31"/>
    </row>
    <row r="4" spans="1:31" ht="11.25" customHeight="1" x14ac:dyDescent="0.2">
      <c r="A4" s="28">
        <v>1</v>
      </c>
      <c r="B4" s="28" t="s">
        <v>24</v>
      </c>
      <c r="C4" s="28">
        <f>A4+SUBSTITUTE($F$1,"M","")</f>
        <v>4</v>
      </c>
      <c r="D4" s="340" t="str">
        <f t="shared" ref="D4:D21" si="0">Currency&amp;A4&amp;B4&amp;C4&amp;"F"&amp;QuoteSuffix</f>
        <v>JPY1x4F_Quote</v>
      </c>
      <c r="E4" s="341">
        <f>_xll.qlCalendarAdvance("target",$E$3,A4&amp;"M","mf",,Trigger)</f>
        <v>42066</v>
      </c>
      <c r="F4" s="341">
        <f>_xll.qlCalendarAdvance(Calendar,E4,$F$1,"mf",,Trigger)</f>
        <v>42158</v>
      </c>
      <c r="G4" s="342">
        <f>_xll.qlDayCounterYearFraction(DayCounter,E4,F4,,,Trigger)</f>
        <v>0.25555555555555554</v>
      </c>
      <c r="H4" s="261">
        <f>_xll.qlQuoteValue(D4,AllTriggers)</f>
        <v>1E-3</v>
      </c>
      <c r="I4" s="262">
        <f>_xll.qlYieldTSDiscount(Discounting,E4,,AllTriggers)</f>
        <v>0.99993860368834908</v>
      </c>
      <c r="J4" s="262">
        <f>_xll.qlYieldTSDiscount(Discounting,F4,,AllTriggers)</f>
        <v>0.99981151118664457</v>
      </c>
      <c r="K4" s="261">
        <f t="shared" ref="K4:K6" si="1">(I4/J4-1)/G4</f>
        <v>4.9741224157399662E-4</v>
      </c>
      <c r="L4" s="261">
        <f t="shared" ref="L4:L23" si="2">H4-K4</f>
        <v>5.025877584260034E-4</v>
      </c>
      <c r="M4" s="343" t="b">
        <v>1</v>
      </c>
      <c r="N4" s="261">
        <f>_xll.qlInterpolationInterpolate(B3Minterpolation,E4,TRUE,Trigger)</f>
        <v>5.025877584260034E-4</v>
      </c>
      <c r="O4" s="344">
        <f t="shared" ref="O4:O23" si="3">(L4-N4)*10000</f>
        <v>0</v>
      </c>
      <c r="P4" s="345">
        <f t="shared" ref="P4:P23" si="4">LN((1+H4*G4)/(1+K4*G4))</f>
        <v>1.284145236739101E-4</v>
      </c>
      <c r="R4" s="286">
        <f>_xll.qlCalendarAdvance(Calendar,R3,"1D","f")</f>
        <v>42039</v>
      </c>
      <c r="S4" s="198">
        <f>_xll.qlCalendarAdvance(Calendar,R4,$F$1,"mf",,Trigger)</f>
        <v>42129</v>
      </c>
      <c r="T4" s="232">
        <f>_xll.qlDayCounterYearFraction(DayCounter,R4,S4,,,Trigger)</f>
        <v>0.25</v>
      </c>
      <c r="U4" s="30">
        <f>_xll.qlInterpolationInterpolate(B3Minterpolation,R4,TRUE)</f>
        <v>4.4862772252791201E-4</v>
      </c>
      <c r="V4" s="235">
        <f>_xll.qlYieldTSDiscount(Discounting,R4,,AllTriggers)</f>
        <v>0.99999037407899893</v>
      </c>
      <c r="W4" s="235">
        <f>_xll.qlYieldTSDiscount(Discounting,S4,,AllTriggers)</f>
        <v>0.99984159800003181</v>
      </c>
      <c r="X4" s="30">
        <f t="shared" ref="X4:X67" si="5">(V4/W4-1)/T4</f>
        <v>5.9519859651668838E-4</v>
      </c>
      <c r="Y4" s="310">
        <f t="shared" ref="Y4:Y67" si="6">LN((1+(U4+X4)*T4)/(1+X4*T4))</f>
        <v>1.1213395695587575E-4</v>
      </c>
      <c r="AD4" s="31"/>
      <c r="AE4" s="31"/>
    </row>
    <row r="5" spans="1:31" ht="11.25" customHeight="1" x14ac:dyDescent="0.2">
      <c r="A5" s="28">
        <v>2</v>
      </c>
      <c r="B5" s="28" t="s">
        <v>24</v>
      </c>
      <c r="C5" s="28">
        <f t="shared" ref="C5:C19" si="7">A5+SUBSTITUTE($F$1,"M","")</f>
        <v>5</v>
      </c>
      <c r="D5" s="197" t="str">
        <f t="shared" si="0"/>
        <v>JPY2x5F_Quote</v>
      </c>
      <c r="E5" s="198">
        <f>_xll.qlCalendarAdvance("target",$E$3,A5&amp;"M","mf",,Trigger)</f>
        <v>42101</v>
      </c>
      <c r="F5" s="198">
        <f>_xll.qlCalendarAdvance(Calendar,E5,$F$1,"mf",,Trigger)</f>
        <v>42192</v>
      </c>
      <c r="G5" s="232">
        <f>_xll.qlDayCounterYearFraction(DayCounter,E5,F5,,,Trigger)</f>
        <v>0.25277777777777777</v>
      </c>
      <c r="H5" s="30">
        <f>_xll.qlQuoteValue(D5,AllTriggers)</f>
        <v>1E-3</v>
      </c>
      <c r="I5" s="235">
        <f>_xll.qlYieldTSDiscount(Discounting,E5,,AllTriggers)</f>
        <v>0.9998770801091833</v>
      </c>
      <c r="J5" s="235">
        <f>_xll.qlYieldTSDiscount(Discounting,F5,,AllTriggers)</f>
        <v>0.99977218219472208</v>
      </c>
      <c r="K5" s="30">
        <f t="shared" si="1"/>
        <v>4.1507532205441346E-4</v>
      </c>
      <c r="L5" s="30">
        <f t="shared" si="2"/>
        <v>5.8492467794558651E-4</v>
      </c>
      <c r="M5" s="222" t="b">
        <v>1</v>
      </c>
      <c r="N5" s="30">
        <f>_xll.qlInterpolationInterpolate(B3Minterpolation,E5,TRUE,Trigger)</f>
        <v>5.8492467794558651E-4</v>
      </c>
      <c r="O5" s="305">
        <f t="shared" si="3"/>
        <v>0</v>
      </c>
      <c r="P5" s="310">
        <f t="shared" si="4"/>
        <v>1.4782952124783934E-4</v>
      </c>
      <c r="R5" s="286">
        <f>_xll.qlCalendarAdvance(Calendar,R4,"1D","f")</f>
        <v>42040</v>
      </c>
      <c r="S5" s="198">
        <f>_xll.qlCalendarAdvance(Calendar,R5,$F$1,"mf",,Trigger)</f>
        <v>42129</v>
      </c>
      <c r="T5" s="232">
        <f>_xll.qlDayCounterYearFraction(DayCounter,R5,S5,,,Trigger)</f>
        <v>0.24722222222222223</v>
      </c>
      <c r="U5" s="30">
        <f>_xll.qlInterpolationInterpolate(B3Minterpolation,R5,TRUE)</f>
        <v>4.506297354838286E-4</v>
      </c>
      <c r="V5" s="235">
        <f>_xll.qlYieldTSDiscount(Discounting,R5,,AllTriggers)</f>
        <v>0.99998844933533071</v>
      </c>
      <c r="W5" s="235">
        <f>_xll.qlYieldTSDiscount(Discounting,S5,,AllTriggers)</f>
        <v>0.99984159800003181</v>
      </c>
      <c r="X5" s="30">
        <f t="shared" si="5"/>
        <v>5.940995077590148E-4</v>
      </c>
      <c r="Y5" s="310">
        <f t="shared" si="6"/>
        <v>1.1138312101304412E-4</v>
      </c>
      <c r="AD5" s="31"/>
      <c r="AE5" s="31"/>
    </row>
    <row r="6" spans="1:31" ht="11.25" customHeight="1" x14ac:dyDescent="0.2">
      <c r="A6" s="28">
        <v>3</v>
      </c>
      <c r="B6" s="28" t="s">
        <v>24</v>
      </c>
      <c r="C6" s="28">
        <f t="shared" si="7"/>
        <v>6</v>
      </c>
      <c r="D6" s="197" t="str">
        <f t="shared" si="0"/>
        <v>JPY3x6F_Quote</v>
      </c>
      <c r="E6" s="198">
        <f>_xll.qlCalendarAdvance("target",$E$3,A6&amp;"M","mf",,Trigger)</f>
        <v>42128</v>
      </c>
      <c r="F6" s="198">
        <f>_xll.qlCalendarAdvance(Calendar,E6,$F$1,"mf",,Trigger)</f>
        <v>42220</v>
      </c>
      <c r="G6" s="232">
        <f>_xll.qlDayCounterYearFraction(DayCounter,E6,F6,,,Trigger)</f>
        <v>0.25555555555555554</v>
      </c>
      <c r="H6" s="30">
        <f>_xll.qlQuoteValue(D6,AllTriggers)</f>
        <v>1.0499999999999999E-3</v>
      </c>
      <c r="I6" s="235">
        <f>_xll.qlYieldTSDiscount(Discounting,E6,,AllTriggers)</f>
        <v>0.9998426883544177</v>
      </c>
      <c r="J6" s="235">
        <f>_xll.qlYieldTSDiscount(Discounting,F6,,AllTriggers)</f>
        <v>0.99974338937738871</v>
      </c>
      <c r="K6" s="30">
        <f t="shared" si="1"/>
        <v>3.886609489897005E-4</v>
      </c>
      <c r="L6" s="30">
        <f t="shared" si="2"/>
        <v>6.6133905101029944E-4</v>
      </c>
      <c r="M6" s="222" t="b">
        <v>1</v>
      </c>
      <c r="N6" s="30">
        <f>_xll.qlInterpolationInterpolate(B3Minterpolation,E6,TRUE,Trigger)</f>
        <v>6.6133905101029944E-4</v>
      </c>
      <c r="O6" s="305">
        <f t="shared" si="3"/>
        <v>0</v>
      </c>
      <c r="P6" s="310">
        <f t="shared" si="4"/>
        <v>1.6897780598961856E-4</v>
      </c>
      <c r="R6" s="286">
        <f>_xll.qlCalendarAdvance(Calendar,R5,"1D","f")</f>
        <v>42041</v>
      </c>
      <c r="S6" s="198">
        <f>_xll.qlCalendarAdvance(Calendar,R6,$F$1,"mf",,Trigger)</f>
        <v>42130</v>
      </c>
      <c r="T6" s="232">
        <f>_xll.qlDayCounterYearFraction(DayCounter,R6,S6,,,Trigger)</f>
        <v>0.24722222222222223</v>
      </c>
      <c r="U6" s="30">
        <f>_xll.qlInterpolationInterpolate(B3Minterpolation,R6,TRUE)</f>
        <v>4.5263169643317686E-4</v>
      </c>
      <c r="V6" s="235">
        <f>_xll.qlYieldTSDiscount(Discounting,R6,,AllTriggers)</f>
        <v>0.99998652482959194</v>
      </c>
      <c r="W6" s="235">
        <f>_xll.qlYieldTSDiscount(Discounting,S6,,AllTriggers)</f>
        <v>0.9998405176081564</v>
      </c>
      <c r="X6" s="30">
        <f t="shared" si="5"/>
        <v>5.9068521194395205E-4</v>
      </c>
      <c r="Y6" s="310">
        <f t="shared" si="6"/>
        <v>1.1187801674378136E-4</v>
      </c>
      <c r="AD6" s="31"/>
      <c r="AE6" s="31"/>
    </row>
    <row r="7" spans="1:31" ht="11.25" customHeight="1" x14ac:dyDescent="0.2">
      <c r="A7" s="28">
        <v>4</v>
      </c>
      <c r="B7" s="28" t="s">
        <v>24</v>
      </c>
      <c r="C7" s="28">
        <f t="shared" si="7"/>
        <v>7</v>
      </c>
      <c r="D7" s="197" t="str">
        <f t="shared" si="0"/>
        <v>JPY4x7F_Quote</v>
      </c>
      <c r="E7" s="198">
        <f>_xll.qlCalendarAdvance("target",$E$3,A7&amp;"M","mf",,Trigger)</f>
        <v>42158</v>
      </c>
      <c r="F7" s="198">
        <f>_xll.qlCalendarAdvance(Calendar,E7,$F$1,"mf",,Trigger)</f>
        <v>42250</v>
      </c>
      <c r="G7" s="232">
        <f>_xll.qlDayCounterYearFraction(DayCounter,E7,F7,,,Trigger)</f>
        <v>0.25555555555555554</v>
      </c>
      <c r="H7" s="30">
        <f>_xll.qlQuoteValue(D7,AllTriggers)</f>
        <v>1.0499999999999999E-3</v>
      </c>
      <c r="I7" s="235">
        <f>_xll.qlYieldTSDiscount(Discounting,E7,,AllTriggers)</f>
        <v>0.99981151118664457</v>
      </c>
      <c r="J7" s="235">
        <f>_xll.qlYieldTSDiscount(Discounting,F7,,AllTriggers)</f>
        <v>0.9997108938048811</v>
      </c>
      <c r="K7" s="30">
        <f t="shared" ref="K7:K9" si="8">(I7/J7-1)/G7</f>
        <v>3.9383404937254346E-4</v>
      </c>
      <c r="L7" s="30">
        <f t="shared" ref="L7:L9" si="9">H7-K7</f>
        <v>6.5616595062745653E-4</v>
      </c>
      <c r="M7" s="222" t="b">
        <v>1</v>
      </c>
      <c r="N7" s="30">
        <f>_xll.qlInterpolationInterpolate(B3Minterpolation,E7,TRUE,Trigger)</f>
        <v>6.5616595062745653E-4</v>
      </c>
      <c r="O7" s="305">
        <f t="shared" ref="O7:O9" si="10">(L7-N7)*10000</f>
        <v>0</v>
      </c>
      <c r="P7" s="310">
        <f t="shared" ref="P7:P9" si="11">LN((1+H7*G7)/(1+K7*G7))</f>
        <v>1.6765592361631646E-4</v>
      </c>
      <c r="R7" s="286">
        <f>_xll.qlCalendarAdvance(Calendar,R6,"1D","f")</f>
        <v>42044</v>
      </c>
      <c r="S7" s="198">
        <f>_xll.qlCalendarAdvance(Calendar,R7,$F$1,"mf",,Trigger)</f>
        <v>42135</v>
      </c>
      <c r="T7" s="232">
        <f>_xll.qlDayCounterYearFraction(DayCounter,R7,S7,,,Trigger)</f>
        <v>0.25277777777777777</v>
      </c>
      <c r="U7" s="30">
        <f>_xll.qlInterpolationInterpolate(B3Minterpolation,R7,TRUE)</f>
        <v>4.5863700720897009E-4</v>
      </c>
      <c r="V7" s="235">
        <f>_xll.qlYieldTSDiscount(Discounting,R7,,AllTriggers)</f>
        <v>0.99998075313031154</v>
      </c>
      <c r="W7" s="235">
        <f>_xll.qlYieldTSDiscount(Discounting,S7,,AllTriggers)</f>
        <v>0.99983524890403097</v>
      </c>
      <c r="X7" s="30">
        <f t="shared" si="5"/>
        <v>5.7571596479221181E-4</v>
      </c>
      <c r="Y7" s="310">
        <f t="shared" si="6"/>
        <v>1.1590965660355167E-4</v>
      </c>
      <c r="AD7" s="31"/>
      <c r="AE7" s="31"/>
    </row>
    <row r="8" spans="1:31" ht="11.25" customHeight="1" x14ac:dyDescent="0.2">
      <c r="A8" s="28">
        <v>5</v>
      </c>
      <c r="B8" s="28" t="s">
        <v>24</v>
      </c>
      <c r="C8" s="28">
        <f t="shared" si="7"/>
        <v>8</v>
      </c>
      <c r="D8" s="197" t="str">
        <f t="shared" si="0"/>
        <v>JPY5x8F_Quote</v>
      </c>
      <c r="E8" s="198">
        <f>_xll.qlCalendarAdvance("target",$E$3,A8&amp;"M","mf",,Trigger)</f>
        <v>42188</v>
      </c>
      <c r="F8" s="198">
        <f>_xll.qlCalendarAdvance(Calendar,E8,$F$1,"mf",,Trigger)</f>
        <v>42282</v>
      </c>
      <c r="G8" s="232">
        <f>_xll.qlDayCounterYearFraction(DayCounter,E8,F8,,,Trigger)</f>
        <v>0.26111111111111113</v>
      </c>
      <c r="H8" s="30">
        <f>_xll.qlQuoteValue(D8,AllTriggers)</f>
        <v>1.0499999999999999E-3</v>
      </c>
      <c r="I8" s="235">
        <f>_xll.qlYieldTSDiscount(Discounting,E8,,AllTriggers)</f>
        <v>0.99977659379755945</v>
      </c>
      <c r="J8" s="235">
        <f>_xll.qlYieldTSDiscount(Discounting,F8,,AllTriggers)</f>
        <v>0.999673231249119</v>
      </c>
      <c r="K8" s="30">
        <f t="shared" si="8"/>
        <v>3.9598596433451118E-4</v>
      </c>
      <c r="L8" s="30">
        <f t="shared" si="9"/>
        <v>6.5401403566548875E-4</v>
      </c>
      <c r="M8" s="222" t="b">
        <v>1</v>
      </c>
      <c r="N8" s="30">
        <f>_xll.qlInterpolationInterpolate(B3Minterpolation,E8,TRUE,Trigger)</f>
        <v>6.5401403566548875E-4</v>
      </c>
      <c r="O8" s="305">
        <f t="shared" si="10"/>
        <v>0</v>
      </c>
      <c r="P8" s="310">
        <f t="shared" si="11"/>
        <v>1.707380997549949E-4</v>
      </c>
      <c r="R8" s="286">
        <f>_xll.qlCalendarAdvance(Calendar,R7,"1D","f")</f>
        <v>42045</v>
      </c>
      <c r="S8" s="198">
        <f>_xll.qlCalendarAdvance(Calendar,R8,$F$1,"mf",,Trigger)</f>
        <v>42135</v>
      </c>
      <c r="T8" s="232">
        <f>_xll.qlDayCounterYearFraction(DayCounter,R8,S8,,,Trigger)</f>
        <v>0.25</v>
      </c>
      <c r="U8" s="30">
        <f>_xll.qlInterpolationInterpolate(B3Minterpolation,R8,TRUE)</f>
        <v>4.6063850009920345E-4</v>
      </c>
      <c r="V8" s="235">
        <f>_xll.qlYieldTSDiscount(Discounting,R8,,AllTriggers)</f>
        <v>0.99997882996664811</v>
      </c>
      <c r="W8" s="235">
        <f>_xll.qlYieldTSDiscount(Discounting,S8,,AllTriggers)</f>
        <v>0.99983524890403097</v>
      </c>
      <c r="X8" s="30">
        <f t="shared" si="5"/>
        <v>5.7441888660925144E-4</v>
      </c>
      <c r="Y8" s="310">
        <f t="shared" si="6"/>
        <v>1.1513646147677422E-4</v>
      </c>
      <c r="AD8" s="31"/>
      <c r="AE8" s="31"/>
    </row>
    <row r="9" spans="1:31" ht="11.25" customHeight="1" x14ac:dyDescent="0.2">
      <c r="A9" s="28">
        <v>6</v>
      </c>
      <c r="B9" s="28" t="s">
        <v>24</v>
      </c>
      <c r="C9" s="28">
        <f t="shared" si="7"/>
        <v>9</v>
      </c>
      <c r="D9" s="197" t="str">
        <f t="shared" si="0"/>
        <v>JPY6x9F_Quote</v>
      </c>
      <c r="E9" s="198">
        <f>_xll.qlCalendarAdvance("target",$E$3,A9&amp;"M","mf",,Trigger)</f>
        <v>42219</v>
      </c>
      <c r="F9" s="198">
        <f>_xll.qlCalendarAdvance(Calendar,E9,$F$1,"mf",,Trigger)</f>
        <v>42311</v>
      </c>
      <c r="G9" s="232">
        <f>_xll.qlDayCounterYearFraction(DayCounter,E9,F9,,,Trigger)</f>
        <v>0.25555555555555554</v>
      </c>
      <c r="H9" s="30">
        <f>_xll.qlQuoteValue(D9,AllTriggers)</f>
        <v>1.1000000000000001E-3</v>
      </c>
      <c r="I9" s="235">
        <f>_xll.qlYieldTSDiscount(Discounting,E9,,AllTriggers)</f>
        <v>0.99974441718661378</v>
      </c>
      <c r="J9" s="235">
        <f>_xll.qlYieldTSDiscount(Discounting,F9,,AllTriggers)</f>
        <v>0.99963712401818394</v>
      </c>
      <c r="K9" s="30">
        <f t="shared" si="8"/>
        <v>4.1999523917137026E-4</v>
      </c>
      <c r="L9" s="30">
        <f t="shared" si="9"/>
        <v>6.8000476082862981E-4</v>
      </c>
      <c r="M9" s="222" t="b">
        <v>1</v>
      </c>
      <c r="N9" s="30">
        <f>_xll.qlInterpolationInterpolate(B3Minterpolation,E9,TRUE,Trigger)</f>
        <v>6.8000476082862981E-4</v>
      </c>
      <c r="O9" s="305">
        <f t="shared" si="10"/>
        <v>0</v>
      </c>
      <c r="P9" s="310">
        <f t="shared" si="11"/>
        <v>1.7374524978845324E-4</v>
      </c>
      <c r="R9" s="286">
        <f>_xll.qlCalendarAdvance(Calendar,R8,"1D","f")</f>
        <v>42046</v>
      </c>
      <c r="S9" s="198">
        <f>_xll.qlCalendarAdvance(Calendar,R9,$F$1,"mf",,Trigger)</f>
        <v>42135</v>
      </c>
      <c r="T9" s="232">
        <f>_xll.qlDayCounterYearFraction(DayCounter,R9,S9,,,Trigger)</f>
        <v>0.24722222222222223</v>
      </c>
      <c r="U9" s="30">
        <f>_xll.qlInterpolationInterpolate(B3Minterpolation,R9,TRUE)</f>
        <v>4.6263981096644763E-4</v>
      </c>
      <c r="V9" s="235">
        <f>_xll.qlYieldTSDiscount(Discounting,R9,,AllTriggers)</f>
        <v>0.99997690723609134</v>
      </c>
      <c r="W9" s="235">
        <f>_xll.qlYieldTSDiscount(Discounting,S9,,AllTriggers)</f>
        <v>0.99983524890403097</v>
      </c>
      <c r="X9" s="30">
        <f t="shared" si="5"/>
        <v>5.7309441278327632E-4</v>
      </c>
      <c r="Y9" s="310">
        <f t="shared" si="6"/>
        <v>1.1435210118119117E-4</v>
      </c>
      <c r="AD9" s="31"/>
      <c r="AE9" s="31"/>
    </row>
    <row r="10" spans="1:31" ht="11.25" customHeight="1" x14ac:dyDescent="0.2">
      <c r="A10" s="28">
        <v>7</v>
      </c>
      <c r="B10" s="28" t="s">
        <v>24</v>
      </c>
      <c r="C10" s="28">
        <f t="shared" si="7"/>
        <v>10</v>
      </c>
      <c r="D10" s="197" t="str">
        <f t="shared" si="0"/>
        <v>JPY7x10F_Quote</v>
      </c>
      <c r="E10" s="198">
        <f>_xll.qlCalendarAdvance("target",$E$3,A10&amp;"M","mf",,Trigger)</f>
        <v>42250</v>
      </c>
      <c r="F10" s="198">
        <f>_xll.qlCalendarAdvance(Calendar,E10,$F$1,"mf",,Trigger)</f>
        <v>42341</v>
      </c>
      <c r="G10" s="232">
        <f>_xll.qlDayCounterYearFraction(DayCounter,E10,F10,,,Trigger)</f>
        <v>0.25277777777777777</v>
      </c>
      <c r="H10" s="30" t="e">
        <f>_xll.qlQuoteValue(D10,AllTriggers)</f>
        <v>#NUM!</v>
      </c>
      <c r="I10" s="235">
        <f>_xll.qlYieldTSDiscount(Discounting,E10,,AllTriggers)</f>
        <v>0.9997108938048811</v>
      </c>
      <c r="J10" s="235">
        <f>_xll.qlYieldTSDiscount(Discounting,F10,,AllTriggers)</f>
        <v>0.99959849459519046</v>
      </c>
      <c r="K10" s="30">
        <f t="shared" ref="K10:K21" si="12">(I10/J10-1)/G10</f>
        <v>4.4483481774412108E-4</v>
      </c>
      <c r="L10" s="30" t="e">
        <f t="shared" ref="L10:L21" si="13">H10-K10</f>
        <v>#NUM!</v>
      </c>
      <c r="M10" s="222" t="b">
        <v>0</v>
      </c>
      <c r="N10" s="30">
        <f>_xll.qlInterpolationInterpolate(B3Minterpolation,E10,TRUE,Trigger)</f>
        <v>6.8590046883052933E-4</v>
      </c>
      <c r="O10" s="305" t="e">
        <f t="shared" ref="O10:O21" si="14">(L10-N10)*10000</f>
        <v>#NUM!</v>
      </c>
      <c r="P10" s="310" t="e">
        <f t="shared" ref="P10:P21" si="15">LN((1+H10*G10)/(1+K10*G10))</f>
        <v>#NUM!</v>
      </c>
      <c r="R10" s="286">
        <f>_xll.qlCalendarAdvance(Calendar,R9,"1D","f")</f>
        <v>42047</v>
      </c>
      <c r="S10" s="198">
        <f>_xll.qlCalendarAdvance(Calendar,R10,$F$1,"mf",,Trigger)</f>
        <v>42136</v>
      </c>
      <c r="T10" s="232">
        <f>_xll.qlDayCounterYearFraction(DayCounter,R10,S10,,,Trigger)</f>
        <v>0.24722222222222223</v>
      </c>
      <c r="U10" s="30">
        <f>_xll.qlInterpolationInterpolate(B3Minterpolation,R10,TRUE)</f>
        <v>4.6464091380741857E-4</v>
      </c>
      <c r="V10" s="235">
        <f>_xll.qlYieldTSDiscount(Discounting,R10,,AllTriggers)</f>
        <v>0.99997498497767567</v>
      </c>
      <c r="W10" s="235">
        <f>_xll.qlYieldTSDiscount(Discounting,S10,,AllTriggers)</f>
        <v>0.99983421687596108</v>
      </c>
      <c r="X10" s="30">
        <f t="shared" si="5"/>
        <v>5.694934755225441E-4</v>
      </c>
      <c r="Y10" s="310">
        <f t="shared" si="6"/>
        <v>1.1484679372691523E-4</v>
      </c>
      <c r="AD10" s="31"/>
      <c r="AE10" s="31"/>
    </row>
    <row r="11" spans="1:31" ht="11.25" customHeight="1" x14ac:dyDescent="0.2">
      <c r="A11" s="28">
        <v>8</v>
      </c>
      <c r="B11" s="28" t="s">
        <v>24</v>
      </c>
      <c r="C11" s="28">
        <f t="shared" si="7"/>
        <v>11</v>
      </c>
      <c r="D11" s="197" t="str">
        <f t="shared" si="0"/>
        <v>JPY8x11F_Quote</v>
      </c>
      <c r="E11" s="198">
        <f>_xll.qlCalendarAdvance("target",$E$3,A11&amp;"M","mf",,Trigger)</f>
        <v>42282</v>
      </c>
      <c r="F11" s="198">
        <f>_xll.qlCalendarAdvance(Calendar,E11,$F$1,"mf",,Trigger)</f>
        <v>42374</v>
      </c>
      <c r="G11" s="232">
        <f>_xll.qlDayCounterYearFraction(DayCounter,E11,F11,,,Trigger)</f>
        <v>0.25555555555555554</v>
      </c>
      <c r="H11" s="30" t="e">
        <f>_xll.qlQuoteValue(D11,AllTriggers)</f>
        <v>#NUM!</v>
      </c>
      <c r="I11" s="235">
        <f>_xll.qlYieldTSDiscount(Discounting,E11,,AllTriggers)</f>
        <v>0.999673231249119</v>
      </c>
      <c r="J11" s="235">
        <f>_xll.qlYieldTSDiscount(Discounting,F11,,AllTriggers)</f>
        <v>0.99955532917722112</v>
      </c>
      <c r="K11" s="30">
        <f t="shared" si="12"/>
        <v>4.6156117630185883E-4</v>
      </c>
      <c r="L11" s="30" t="e">
        <f t="shared" si="13"/>
        <v>#NUM!</v>
      </c>
      <c r="M11" s="222" t="b">
        <v>0</v>
      </c>
      <c r="N11" s="30">
        <f>_xll.qlInterpolationInterpolate(B3Minterpolation,E11,TRUE,Trigger)</f>
        <v>6.654459895488776E-4</v>
      </c>
      <c r="O11" s="305" t="e">
        <f t="shared" si="14"/>
        <v>#NUM!</v>
      </c>
      <c r="P11" s="310" t="e">
        <f t="shared" si="15"/>
        <v>#NUM!</v>
      </c>
      <c r="R11" s="286">
        <f>_xll.qlCalendarAdvance(Calendar,R10,"1D","f")</f>
        <v>42048</v>
      </c>
      <c r="S11" s="198">
        <f>_xll.qlCalendarAdvance(Calendar,R11,$F$1,"mf",,Trigger)</f>
        <v>42137</v>
      </c>
      <c r="T11" s="232">
        <f>_xll.qlDayCounterYearFraction(DayCounter,R11,S11,,,Trigger)</f>
        <v>0.24722222222222223</v>
      </c>
      <c r="U11" s="30">
        <f>_xll.qlInterpolationInterpolate(B3Minterpolation,R11,TRUE)</f>
        <v>4.66641782618832E-4</v>
      </c>
      <c r="V11" s="235">
        <f>_xll.qlYieldTSDiscount(Discounting,R11,,AllTriggers)</f>
        <v>0.99997306323043544</v>
      </c>
      <c r="W11" s="235">
        <f>_xll.qlYieldTSDiscount(Discounting,S11,,AllTriggers)</f>
        <v>0.99983319027874651</v>
      </c>
      <c r="X11" s="30">
        <f t="shared" si="5"/>
        <v>5.6587262460547003E-4</v>
      </c>
      <c r="Y11" s="310">
        <f t="shared" si="6"/>
        <v>1.1534142963398376E-4</v>
      </c>
      <c r="AD11" s="31"/>
      <c r="AE11" s="31"/>
    </row>
    <row r="12" spans="1:31" ht="11.25" customHeight="1" x14ac:dyDescent="0.2">
      <c r="A12" s="28">
        <v>9</v>
      </c>
      <c r="B12" s="28" t="s">
        <v>24</v>
      </c>
      <c r="C12" s="28">
        <f t="shared" si="7"/>
        <v>12</v>
      </c>
      <c r="D12" s="197" t="str">
        <f t="shared" si="0"/>
        <v>JPY9x12F_Quote</v>
      </c>
      <c r="E12" s="198">
        <f>_xll.qlCalendarAdvance("target",$E$3,A12&amp;"M","mf",,Trigger)</f>
        <v>42311</v>
      </c>
      <c r="F12" s="198">
        <f>_xll.qlCalendarAdvance(Calendar,E12,$F$1,"mf",,Trigger)</f>
        <v>42403</v>
      </c>
      <c r="G12" s="232">
        <f>_xll.qlDayCounterYearFraction(DayCounter,E12,F12,,,Trigger)</f>
        <v>0.25555555555555554</v>
      </c>
      <c r="H12" s="30">
        <f>_xll.qlQuoteValue(D12,AllTriggers)</f>
        <v>1.1000000000000001E-3</v>
      </c>
      <c r="I12" s="235">
        <f>_xll.qlYieldTSDiscount(Discounting,E12,,AllTriggers)</f>
        <v>0.99963712401818394</v>
      </c>
      <c r="J12" s="235">
        <f>_xll.qlYieldTSDiscount(Discounting,F12,,AllTriggers)</f>
        <v>0.9995175281956673</v>
      </c>
      <c r="K12" s="30">
        <f t="shared" si="12"/>
        <v>4.6820955123331228E-4</v>
      </c>
      <c r="L12" s="30">
        <f t="shared" si="13"/>
        <v>6.3179044876668779E-4</v>
      </c>
      <c r="M12" s="222" t="b">
        <v>1</v>
      </c>
      <c r="N12" s="30">
        <f>_xll.qlInterpolationInterpolate(B3Minterpolation,E12,TRUE,Trigger)</f>
        <v>6.3179044876668779E-4</v>
      </c>
      <c r="O12" s="305">
        <f t="shared" si="14"/>
        <v>0</v>
      </c>
      <c r="P12" s="310">
        <f t="shared" si="15"/>
        <v>1.6142521271941739E-4</v>
      </c>
      <c r="R12" s="286">
        <f>_xll.qlCalendarAdvance(Calendar,R11,"1D","f")</f>
        <v>42051</v>
      </c>
      <c r="S12" s="198">
        <f>_xll.qlCalendarAdvance(Calendar,R12,$F$1,"mf",,Trigger)</f>
        <v>42142</v>
      </c>
      <c r="T12" s="232">
        <f>_xll.qlDayCounterYearFraction(DayCounter,R12,S12,,,Trigger)</f>
        <v>0.25277777777777777</v>
      </c>
      <c r="U12" s="30">
        <f>_xll.qlInterpolationInterpolate(B3Minterpolation,R12,TRUE)</f>
        <v>4.7264272484288597E-4</v>
      </c>
      <c r="V12" s="235">
        <f>_xll.qlYieldTSDiscount(Discounting,R12,,AllTriggers)</f>
        <v>0.99996730144610524</v>
      </c>
      <c r="W12" s="235">
        <f>_xll.qlYieldTSDiscount(Discounting,S12,,AllTriggers)</f>
        <v>0.99982811157960072</v>
      </c>
      <c r="X12" s="30">
        <f t="shared" si="5"/>
        <v>5.5073589525054037E-4</v>
      </c>
      <c r="Y12" s="310">
        <f t="shared" si="6"/>
        <v>1.1944981320050336E-4</v>
      </c>
      <c r="AD12" s="31"/>
      <c r="AE12" s="31"/>
    </row>
    <row r="13" spans="1:31" ht="11.25" customHeight="1" x14ac:dyDescent="0.2">
      <c r="A13" s="28">
        <v>10</v>
      </c>
      <c r="B13" s="28" t="s">
        <v>24</v>
      </c>
      <c r="C13" s="28">
        <f t="shared" si="7"/>
        <v>13</v>
      </c>
      <c r="D13" s="197" t="str">
        <f t="shared" si="0"/>
        <v>JPY10x13F_Quote</v>
      </c>
      <c r="E13" s="198">
        <f>_xll.qlCalendarAdvance("target",$E$3,A13&amp;"M","mf",,Trigger)</f>
        <v>42341</v>
      </c>
      <c r="F13" s="198">
        <f>_xll.qlCalendarAdvance(Calendar,E13,$F$1,"mf",,Trigger)</f>
        <v>42432</v>
      </c>
      <c r="G13" s="232">
        <f>_xll.qlDayCounterYearFraction(DayCounter,E13,F13,,,Trigger)</f>
        <v>0.25277777777777777</v>
      </c>
      <c r="H13" s="30" t="e">
        <f>_xll.qlQuoteValue(D13,AllTriggers)</f>
        <v>#NUM!</v>
      </c>
      <c r="I13" s="235">
        <f>_xll.qlYieldTSDiscount(Discounting,E13,,AllTriggers)</f>
        <v>0.99959849459519046</v>
      </c>
      <c r="J13" s="235">
        <f>_xll.qlYieldTSDiscount(Discounting,F13,,AllTriggers)</f>
        <v>0.99948033897490773</v>
      </c>
      <c r="K13" s="30">
        <f t="shared" si="12"/>
        <v>4.6767185832974226E-4</v>
      </c>
      <c r="L13" s="30" t="e">
        <f t="shared" si="13"/>
        <v>#NUM!</v>
      </c>
      <c r="M13" s="222" t="b">
        <v>0</v>
      </c>
      <c r="N13" s="30">
        <f>_xll.qlInterpolationInterpolate(B3Minterpolation,E13,TRUE,Trigger)</f>
        <v>5.9116346826006594E-4</v>
      </c>
      <c r="O13" s="305" t="e">
        <f t="shared" si="14"/>
        <v>#NUM!</v>
      </c>
      <c r="P13" s="310" t="e">
        <f t="shared" si="15"/>
        <v>#NUM!</v>
      </c>
      <c r="R13" s="286">
        <f>_xll.qlCalendarAdvance(Calendar,R12,"1D","f")</f>
        <v>42052</v>
      </c>
      <c r="S13" s="198">
        <f>_xll.qlCalendarAdvance(Calendar,R13,$F$1,"mf",,Trigger)</f>
        <v>42142</v>
      </c>
      <c r="T13" s="232">
        <f>_xll.qlDayCounterYearFraction(DayCounter,R13,S13,,,Trigger)</f>
        <v>0.25</v>
      </c>
      <c r="U13" s="30">
        <f>_xll.qlInterpolationInterpolate(B3Minterpolation,R13,TRUE)</f>
        <v>4.7464239750322792E-4</v>
      </c>
      <c r="V13" s="235">
        <f>_xll.qlYieldTSDiscount(Discounting,R13,,AllTriggers)</f>
        <v>0.99996538213390307</v>
      </c>
      <c r="W13" s="235">
        <f>_xll.qlYieldTSDiscount(Discounting,S13,,AllTriggers)</f>
        <v>0.99982811157960072</v>
      </c>
      <c r="X13" s="30">
        <f t="shared" si="5"/>
        <v>5.4917661431019837E-4</v>
      </c>
      <c r="Y13" s="310">
        <f t="shared" si="6"/>
        <v>1.1863727252594969E-4</v>
      </c>
      <c r="AD13" s="31"/>
      <c r="AE13" s="31"/>
    </row>
    <row r="14" spans="1:31" ht="11.25" customHeight="1" x14ac:dyDescent="0.2">
      <c r="A14" s="28">
        <v>11</v>
      </c>
      <c r="B14" s="28" t="s">
        <v>24</v>
      </c>
      <c r="C14" s="28">
        <f t="shared" si="7"/>
        <v>14</v>
      </c>
      <c r="D14" s="197" t="str">
        <f t="shared" si="0"/>
        <v>JPY11x14F_Quote</v>
      </c>
      <c r="E14" s="198">
        <f>_xll.qlCalendarAdvance("target",$E$3,A14&amp;"M","mf",,Trigger)</f>
        <v>42373</v>
      </c>
      <c r="F14" s="198">
        <f>_xll.qlCalendarAdvance(Calendar,E14,$F$1,"mf",,Trigger)</f>
        <v>42464</v>
      </c>
      <c r="G14" s="232">
        <f>_xll.qlDayCounterYearFraction(DayCounter,E14,F14,,,Trigger)</f>
        <v>0.25277777777777777</v>
      </c>
      <c r="H14" s="30" t="e">
        <f>_xll.qlQuoteValue(D14,AllTriggers)</f>
        <v>#NUM!</v>
      </c>
      <c r="I14" s="235">
        <f>_xll.qlYieldTSDiscount(Discounting,E14,,AllTriggers)</f>
        <v>0.99955663901161573</v>
      </c>
      <c r="J14" s="235">
        <f>_xll.qlYieldTSDiscount(Discounting,F14,,AllTriggers)</f>
        <v>0.9994397264936995</v>
      </c>
      <c r="K14" s="30">
        <f t="shared" si="12"/>
        <v>4.6277033784794194E-4</v>
      </c>
      <c r="L14" s="30" t="e">
        <f t="shared" si="13"/>
        <v>#NUM!</v>
      </c>
      <c r="M14" s="222" t="b">
        <v>0</v>
      </c>
      <c r="N14" s="30">
        <f>_xll.qlInterpolationInterpolate(B3Minterpolation,E14,TRUE,Trigger)</f>
        <v>5.550201087604769E-4</v>
      </c>
      <c r="O14" s="305" t="e">
        <f t="shared" si="14"/>
        <v>#NUM!</v>
      </c>
      <c r="P14" s="310" t="e">
        <f t="shared" si="15"/>
        <v>#NUM!</v>
      </c>
      <c r="R14" s="286">
        <f>_xll.qlCalendarAdvance(Calendar,R13,"1D","f")</f>
        <v>42053</v>
      </c>
      <c r="S14" s="198">
        <f>_xll.qlCalendarAdvance(Calendar,R14,$F$1,"mf",,Trigger)</f>
        <v>42142</v>
      </c>
      <c r="T14" s="232">
        <f>_xll.qlDayCounterYearFraction(DayCounter,R14,S14,,,Trigger)</f>
        <v>0.24722222222222223</v>
      </c>
      <c r="U14" s="30">
        <f>_xll.qlInterpolationInterpolate(B3Minterpolation,R14,TRUE)</f>
        <v>4.7664170611759168E-4</v>
      </c>
      <c r="V14" s="235">
        <f>_xll.qlYieldTSDiscount(Discounting,R14,,AllTriggers)</f>
        <v>0.999963463528043</v>
      </c>
      <c r="W14" s="235">
        <f>_xll.qlYieldTSDiscount(Discounting,S14,,AllTriggers)</f>
        <v>0.99982811157960072</v>
      </c>
      <c r="X14" s="30">
        <f t="shared" si="5"/>
        <v>5.4758515095321516E-4</v>
      </c>
      <c r="Y14" s="310">
        <f t="shared" si="6"/>
        <v>1.1781353153152981E-4</v>
      </c>
      <c r="AD14" s="31"/>
      <c r="AE14" s="31"/>
    </row>
    <row r="15" spans="1:31" ht="11.25" customHeight="1" x14ac:dyDescent="0.2">
      <c r="A15" s="28">
        <v>12</v>
      </c>
      <c r="B15" s="28" t="s">
        <v>24</v>
      </c>
      <c r="C15" s="28">
        <f t="shared" si="7"/>
        <v>15</v>
      </c>
      <c r="D15" s="197" t="str">
        <f t="shared" si="0"/>
        <v>JPY12x15F_Quote</v>
      </c>
      <c r="E15" s="198">
        <f>_xll.qlCalendarAdvance("target",$E$3,A15&amp;"M","mf",,Trigger)</f>
        <v>42403</v>
      </c>
      <c r="F15" s="198">
        <f>_xll.qlCalendarAdvance(Calendar,E15,$F$1,"mf",,Trigger)</f>
        <v>42493</v>
      </c>
      <c r="G15" s="232">
        <f>_xll.qlDayCounterYearFraction(DayCounter,E15,F15,,,Trigger)</f>
        <v>0.25</v>
      </c>
      <c r="H15" s="30">
        <f>_xll.qlQuoteValue(D15,AllTriggers)</f>
        <v>1E-3</v>
      </c>
      <c r="I15" s="235">
        <f>_xll.qlYieldTSDiscount(Discounting,E15,,AllTriggers)</f>
        <v>0.9995175281956673</v>
      </c>
      <c r="J15" s="235">
        <f>_xll.qlYieldTSDiscount(Discounting,F15,,AllTriggers)</f>
        <v>0.9994028645985028</v>
      </c>
      <c r="K15" s="30">
        <f t="shared" si="12"/>
        <v>4.5892843107075976E-4</v>
      </c>
      <c r="L15" s="30">
        <f t="shared" si="13"/>
        <v>5.4107156892924026E-4</v>
      </c>
      <c r="M15" s="222" t="b">
        <v>1</v>
      </c>
      <c r="N15" s="30">
        <f>_xll.qlInterpolationInterpolate(B3Minterpolation,E15,TRUE,Trigger)</f>
        <v>5.4107156892924026E-4</v>
      </c>
      <c r="O15" s="305">
        <f t="shared" si="14"/>
        <v>0</v>
      </c>
      <c r="P15" s="310">
        <f t="shared" si="15"/>
        <v>1.3524322866470496E-4</v>
      </c>
      <c r="R15" s="286">
        <f>_xll.qlCalendarAdvance(Calendar,R14,"1D","f")</f>
        <v>42054</v>
      </c>
      <c r="S15" s="198">
        <f>_xll.qlCalendarAdvance(Calendar,R15,$F$1,"mf",,Trigger)</f>
        <v>42143</v>
      </c>
      <c r="T15" s="232">
        <f>_xll.qlDayCounterYearFraction(DayCounter,R15,S15,,,Trigger)</f>
        <v>0.24722222222222223</v>
      </c>
      <c r="U15" s="30">
        <f>_xll.qlInterpolationInterpolate(B3Minterpolation,R15,TRUE)</f>
        <v>4.7864062468269295E-4</v>
      </c>
      <c r="V15" s="235">
        <f>_xll.qlYieldTSDiscount(Discounting,R15,,AllTriggers)</f>
        <v>0.99996154566755757</v>
      </c>
      <c r="W15" s="235">
        <f>_xll.qlYieldTSDiscount(Discounting,S15,,AllTriggers)</f>
        <v>0.99982710126202101</v>
      </c>
      <c r="X15" s="30">
        <f t="shared" si="5"/>
        <v>5.439141094015713E-4</v>
      </c>
      <c r="Y15" s="310">
        <f t="shared" si="6"/>
        <v>1.183076907502206E-4</v>
      </c>
      <c r="AD15" s="31"/>
      <c r="AE15" s="31"/>
    </row>
    <row r="16" spans="1:31" ht="11.25" customHeight="1" x14ac:dyDescent="0.2">
      <c r="A16" s="28">
        <v>15</v>
      </c>
      <c r="B16" s="28" t="s">
        <v>24</v>
      </c>
      <c r="C16" s="28">
        <f t="shared" si="7"/>
        <v>18</v>
      </c>
      <c r="D16" s="197" t="str">
        <f t="shared" si="0"/>
        <v>JPY15x18F_Quote</v>
      </c>
      <c r="E16" s="198">
        <f>_xll.qlCalendarAdvance("target",$E$3,A16&amp;"M","mf",,Trigger)</f>
        <v>42493</v>
      </c>
      <c r="F16" s="198">
        <f>_xll.qlCalendarAdvance(Calendar,E16,$F$1,"mf",,Trigger)</f>
        <v>42585</v>
      </c>
      <c r="G16" s="232">
        <f>_xll.qlDayCounterYearFraction(DayCounter,E16,F16,,,Trigger)</f>
        <v>0.25555555555555554</v>
      </c>
      <c r="H16" s="30">
        <f>_xll.qlQuoteValue(D16,AllTriggers)</f>
        <v>1.0499999999999999E-3</v>
      </c>
      <c r="I16" s="235">
        <f>_xll.qlYieldTSDiscount(Discounting,E16,,AllTriggers)</f>
        <v>0.9994028645985028</v>
      </c>
      <c r="J16" s="235">
        <f>_xll.qlYieldTSDiscount(Discounting,F16,,AllTriggers)</f>
        <v>0.9992808492109706</v>
      </c>
      <c r="K16" s="30">
        <f t="shared" si="12"/>
        <v>4.777951231703804E-4</v>
      </c>
      <c r="L16" s="30">
        <f t="shared" si="13"/>
        <v>5.7220487682961953E-4</v>
      </c>
      <c r="M16" s="222" t="b">
        <v>1</v>
      </c>
      <c r="N16" s="30">
        <f>_xll.qlInterpolationInterpolate(B3Minterpolation,E16,TRUE,Trigger)</f>
        <v>5.7220487682961953E-4</v>
      </c>
      <c r="O16" s="305">
        <f t="shared" si="14"/>
        <v>0</v>
      </c>
      <c r="P16" s="310">
        <f t="shared" si="15"/>
        <v>1.462015942285251E-4</v>
      </c>
      <c r="R16" s="286">
        <f>_xll.qlCalendarAdvance(Calendar,R15,"1D","f")</f>
        <v>42055</v>
      </c>
      <c r="S16" s="198">
        <f>_xll.qlCalendarAdvance(Calendar,R16,$F$1,"mf",,Trigger)</f>
        <v>42144</v>
      </c>
      <c r="T16" s="232">
        <f>_xll.qlDayCounterYearFraction(DayCounter,R16,S16,,,Trigger)</f>
        <v>0.24722222222222223</v>
      </c>
      <c r="U16" s="30">
        <f>_xll.qlInterpolationInterpolate(B3Minterpolation,R16,TRUE)</f>
        <v>4.8063912719524765E-4</v>
      </c>
      <c r="V16" s="235">
        <f>_xll.qlYieldTSDiscount(Discounting,R16,,AllTriggers)</f>
        <v>0.99995962859147869</v>
      </c>
      <c r="W16" s="235">
        <f>_xll.qlYieldTSDiscount(Discounting,S16,,AllTriggers)</f>
        <v>0.99982609094016062</v>
      </c>
      <c r="X16" s="30">
        <f t="shared" si="5"/>
        <v>5.4024625118397323E-4</v>
      </c>
      <c r="Y16" s="310">
        <f t="shared" si="6"/>
        <v>1.188017476966859E-4</v>
      </c>
      <c r="AD16" s="31"/>
      <c r="AE16" s="31"/>
    </row>
    <row r="17" spans="1:31" ht="11.25" customHeight="1" x14ac:dyDescent="0.2">
      <c r="A17" s="28">
        <v>18</v>
      </c>
      <c r="B17" s="28" t="s">
        <v>24</v>
      </c>
      <c r="C17" s="28">
        <f t="shared" si="7"/>
        <v>21</v>
      </c>
      <c r="D17" s="197" t="str">
        <f t="shared" si="0"/>
        <v>JPY18x21F_Quote</v>
      </c>
      <c r="E17" s="198">
        <f>_xll.qlCalendarAdvance("target",$E$3,A17&amp;"M","mf",,Trigger)</f>
        <v>42585</v>
      </c>
      <c r="F17" s="198">
        <f>_xll.qlCalendarAdvance(Calendar,E17,$F$1,"mf",,Trigger)</f>
        <v>42677</v>
      </c>
      <c r="G17" s="232">
        <f>_xll.qlDayCounterYearFraction(DayCounter,E17,F17,,,Trigger)</f>
        <v>0.25555555555555554</v>
      </c>
      <c r="H17" s="30">
        <f>_xll.qlQuoteValue(D17,AllTriggers)</f>
        <v>9.5E-4</v>
      </c>
      <c r="I17" s="235">
        <f>_xll.qlYieldTSDiscount(Discounting,E17,,AllTriggers)</f>
        <v>0.9992808492109706</v>
      </c>
      <c r="J17" s="235">
        <f>_xll.qlYieldTSDiscount(Discounting,F17,,AllTriggers)</f>
        <v>0.99914374627541291</v>
      </c>
      <c r="K17" s="30">
        <f t="shared" si="12"/>
        <v>5.3694951285439578E-4</v>
      </c>
      <c r="L17" s="30">
        <f t="shared" si="13"/>
        <v>4.1305048714560422E-4</v>
      </c>
      <c r="M17" s="222" t="b">
        <v>1</v>
      </c>
      <c r="N17" s="30">
        <f>_xll.qlInterpolationInterpolate(B3Minterpolation,E17,TRUE,Trigger)</f>
        <v>4.1305048714560422E-4</v>
      </c>
      <c r="O17" s="305">
        <f t="shared" si="14"/>
        <v>0</v>
      </c>
      <c r="P17" s="310">
        <f t="shared" si="15"/>
        <v>1.0553729482149349E-4</v>
      </c>
      <c r="R17" s="286">
        <f>_xll.qlCalendarAdvance(Calendar,R16,"1D","f")</f>
        <v>42058</v>
      </c>
      <c r="S17" s="198">
        <f>_xll.qlCalendarAdvance(Calendar,R17,$F$1,"mf",,Trigger)</f>
        <v>42150</v>
      </c>
      <c r="T17" s="232">
        <f>_xll.qlDayCounterYearFraction(DayCounter,R17,S17,,,Trigger)</f>
        <v>0.25555555555555554</v>
      </c>
      <c r="U17" s="30">
        <f>_xll.qlInterpolationInterpolate(B3Minterpolation,R17,TRUE)</f>
        <v>4.8663187838479048E-4</v>
      </c>
      <c r="V17" s="235">
        <f>_xll.qlYieldTSDiscount(Discounting,R17,,AllTriggers)</f>
        <v>0.99995388245999939</v>
      </c>
      <c r="W17" s="235">
        <f>_xll.qlYieldTSDiscount(Discounting,S17,,AllTriggers)</f>
        <v>0.99981998543894413</v>
      </c>
      <c r="X17" s="30">
        <f t="shared" si="5"/>
        <v>5.2403919968543758E-4</v>
      </c>
      <c r="Y17" s="310">
        <f t="shared" si="6"/>
        <v>1.243370974547359E-4</v>
      </c>
      <c r="AD17" s="31"/>
      <c r="AE17" s="31"/>
    </row>
    <row r="18" spans="1:31" ht="11.25" customHeight="1" x14ac:dyDescent="0.2">
      <c r="A18" s="28">
        <v>21</v>
      </c>
      <c r="B18" s="28" t="s">
        <v>24</v>
      </c>
      <c r="C18" s="28">
        <f t="shared" si="7"/>
        <v>24</v>
      </c>
      <c r="D18" s="197" t="str">
        <f t="shared" si="0"/>
        <v>JPY21x24F_Quote</v>
      </c>
      <c r="E18" s="198">
        <f>_xll.qlCalendarAdvance("target",$E$3,A18&amp;"M","mf",,Trigger)</f>
        <v>42677</v>
      </c>
      <c r="F18" s="198">
        <f>_xll.qlCalendarAdvance(Calendar,E18,$F$1,"mf",,Trigger)</f>
        <v>42769</v>
      </c>
      <c r="G18" s="232">
        <f>_xll.qlDayCounterYearFraction(DayCounter,E18,F18,,,Trigger)</f>
        <v>0.25555555555555554</v>
      </c>
      <c r="H18" s="30">
        <f>_xll.qlQuoteValue(D18,AllTriggers)</f>
        <v>1.0499999999999999E-3</v>
      </c>
      <c r="I18" s="235">
        <f>_xll.qlYieldTSDiscount(Discounting,E18,,AllTriggers)</f>
        <v>0.99914374627541291</v>
      </c>
      <c r="J18" s="235">
        <f>_xll.qlYieldTSDiscount(Discounting,F18,,AllTriggers)</f>
        <v>0.99899167593774563</v>
      </c>
      <c r="K18" s="30">
        <f t="shared" si="12"/>
        <v>5.9565845980353964E-4</v>
      </c>
      <c r="L18" s="30">
        <f t="shared" si="13"/>
        <v>4.543415401964603E-4</v>
      </c>
      <c r="M18" s="222" t="b">
        <v>1</v>
      </c>
      <c r="N18" s="30">
        <f>_xll.qlInterpolationInterpolate(B3Minterpolation,E18,TRUE,Trigger)</f>
        <v>4.543415401964603E-4</v>
      </c>
      <c r="O18" s="305">
        <f t="shared" si="14"/>
        <v>0</v>
      </c>
      <c r="P18" s="310">
        <f t="shared" si="15"/>
        <v>1.1608509463828425E-4</v>
      </c>
      <c r="R18" s="286">
        <f>_xll.qlCalendarAdvance(Calendar,R17,"1D","f")</f>
        <v>42059</v>
      </c>
      <c r="S18" s="198">
        <f>_xll.qlCalendarAdvance(Calendar,R18,$F$1,"mf",,Trigger)</f>
        <v>42150</v>
      </c>
      <c r="T18" s="232">
        <f>_xll.qlDayCounterYearFraction(DayCounter,R18,S18,,,Trigger)</f>
        <v>0.25277777777777777</v>
      </c>
      <c r="U18" s="30">
        <f>_xll.qlInterpolationInterpolate(B3Minterpolation,R18,TRUE)</f>
        <v>4.8862845665431718E-4</v>
      </c>
      <c r="V18" s="235">
        <f>_xll.qlYieldTSDiscount(Discounting,R18,,AllTriggers)</f>
        <v>0.99995196891186278</v>
      </c>
      <c r="W18" s="235">
        <f>_xll.qlYieldTSDiscount(Discounting,S18,,AllTriggers)</f>
        <v>0.99981998543894413</v>
      </c>
      <c r="X18" s="30">
        <f t="shared" si="5"/>
        <v>5.2222642869861554E-4</v>
      </c>
      <c r="Y18" s="310">
        <f t="shared" si="6"/>
        <v>1.2349048752342305E-4</v>
      </c>
      <c r="AD18" s="31"/>
      <c r="AE18" s="31"/>
    </row>
    <row r="19" spans="1:31" ht="11.25" customHeight="1" x14ac:dyDescent="0.2">
      <c r="A19" s="28">
        <v>24</v>
      </c>
      <c r="B19" s="28" t="s">
        <v>24</v>
      </c>
      <c r="C19" s="28">
        <f t="shared" si="7"/>
        <v>27</v>
      </c>
      <c r="D19" s="293" t="str">
        <f t="shared" si="0"/>
        <v>JPY24x27F_Quote</v>
      </c>
      <c r="E19" s="294">
        <f>_xll.qlCalendarAdvance("target",$E$3,A19&amp;"M","mf",,Trigger)</f>
        <v>42769</v>
      </c>
      <c r="F19" s="294">
        <f>_xll.qlCalendarAdvance(Calendar,E19,$F$1,"mf",,Trigger)</f>
        <v>42858</v>
      </c>
      <c r="G19" s="295">
        <f>_xll.qlDayCounterYearFraction(DayCounter,E19,F19,,,Trigger)</f>
        <v>0.24722222222222223</v>
      </c>
      <c r="H19" s="263" t="e">
        <f>_xll.qlQuoteValue(D19,AllTriggers)</f>
        <v>#NUM!</v>
      </c>
      <c r="I19" s="264">
        <f>_xll.qlYieldTSDiscount(Discounting,E19,,AllTriggers)</f>
        <v>0.99899167593774563</v>
      </c>
      <c r="J19" s="264">
        <f>_xll.qlYieldTSDiscount(Discounting,F19,,AllTriggers)</f>
        <v>0.99883037867714497</v>
      </c>
      <c r="K19" s="263">
        <f t="shared" si="12"/>
        <v>6.5320235689066684E-4</v>
      </c>
      <c r="L19" s="263" t="e">
        <f t="shared" si="13"/>
        <v>#NUM!</v>
      </c>
      <c r="M19" s="296" t="b">
        <v>0</v>
      </c>
      <c r="N19" s="263">
        <f>_xll.qlInterpolationInterpolate(B3Minterpolation,E19,TRUE,Trigger)</f>
        <v>4.9563259324731626E-4</v>
      </c>
      <c r="O19" s="326" t="e">
        <f t="shared" si="14"/>
        <v>#NUM!</v>
      </c>
      <c r="P19" s="328" t="e">
        <f t="shared" si="15"/>
        <v>#NUM!</v>
      </c>
      <c r="R19" s="286">
        <f>_xll.qlCalendarAdvance(Calendar,R18,"1D","f")</f>
        <v>42060</v>
      </c>
      <c r="S19" s="198">
        <f>_xll.qlCalendarAdvance(Calendar,R19,$F$1,"mf",,Trigger)</f>
        <v>42150</v>
      </c>
      <c r="T19" s="232">
        <f>_xll.qlDayCounterYearFraction(DayCounter,R19,S19,,,Trigger)</f>
        <v>0.25</v>
      </c>
      <c r="U19" s="30">
        <f>_xll.qlInterpolationInterpolate(B3Minterpolation,R19,TRUE)</f>
        <v>4.9062448885487644E-4</v>
      </c>
      <c r="V19" s="235">
        <f>_xll.qlYieldTSDiscount(Discounting,R19,,AllTriggers)</f>
        <v>0.99995005634328915</v>
      </c>
      <c r="W19" s="235">
        <f>_xll.qlYieldTSDiscount(Discounting,S19,,AllTriggers)</f>
        <v>0.99981998543894413</v>
      </c>
      <c r="X19" s="30">
        <f t="shared" si="5"/>
        <v>5.2037729286968926E-4</v>
      </c>
      <c r="Y19" s="310">
        <f t="shared" si="6"/>
        <v>1.2263264773360884E-4</v>
      </c>
      <c r="AD19" s="31"/>
      <c r="AE19" s="31"/>
    </row>
    <row r="20" spans="1:31" ht="11.25" customHeight="1" x14ac:dyDescent="0.2">
      <c r="C20" s="28" t="str">
        <f>_xll.qlIMMNextCode(SettlementDate,TRUE)</f>
        <v>H5</v>
      </c>
      <c r="D20" s="197" t="str">
        <f t="shared" si="0"/>
        <v>JPYH5F_Quote</v>
      </c>
      <c r="E20" s="198">
        <f>_xll.qlIMMdate(C20,$E$3,Trigger)</f>
        <v>42081</v>
      </c>
      <c r="F20" s="198">
        <f>_xll.qlCalendarAdvance(Calendar,E20,$F$1,"mf",,Trigger)</f>
        <v>42173</v>
      </c>
      <c r="G20" s="232">
        <f>_xll.qlDayCounterYearFraction(DayCounter,E20,F20,,,Trigger)</f>
        <v>0.25555555555555554</v>
      </c>
      <c r="H20" s="30" t="e">
        <f>_xll.qlQuoteValue(D20,AllTriggers)</f>
        <v>#NUM!</v>
      </c>
      <c r="I20" s="235">
        <f>_xll.qlYieldTSDiscount(Discounting,E20,,AllTriggers)</f>
        <v>0.99991051244926854</v>
      </c>
      <c r="J20" s="235">
        <f>_xll.qlYieldTSDiscount(Discounting,F20,,AllTriggers)</f>
        <v>0.99979414315982262</v>
      </c>
      <c r="K20" s="30">
        <f t="shared" si="12"/>
        <v>4.5545184701417906E-4</v>
      </c>
      <c r="L20" s="30" t="e">
        <f t="shared" si="13"/>
        <v>#NUM!</v>
      </c>
      <c r="M20" s="222" t="b">
        <v>0</v>
      </c>
      <c r="N20" s="30">
        <f>_xll.qlInterpolationInterpolate(B3Minterpolation,E20,TRUE,Trigger)</f>
        <v>5.3341228444140948E-4</v>
      </c>
      <c r="O20" s="305" t="e">
        <f t="shared" si="14"/>
        <v>#NUM!</v>
      </c>
      <c r="P20" s="310" t="e">
        <f t="shared" si="15"/>
        <v>#NUM!</v>
      </c>
      <c r="R20" s="286">
        <f>_xll.qlCalendarAdvance(Calendar,R19,"1D","f")</f>
        <v>42061</v>
      </c>
      <c r="S20" s="198">
        <f>_xll.qlCalendarAdvance(Calendar,R20,$F$1,"mf",,Trigger)</f>
        <v>42150</v>
      </c>
      <c r="T20" s="232">
        <f>_xll.qlDayCounterYearFraction(DayCounter,R20,S20,,,Trigger)</f>
        <v>0.24722222222222223</v>
      </c>
      <c r="U20" s="30">
        <f>_xll.qlInterpolationInterpolate(B3Minterpolation,R20,TRUE)</f>
        <v>4.9261994898318416E-4</v>
      </c>
      <c r="V20" s="235">
        <f>_xll.qlYieldTSDiscount(Discounting,R20,,AllTriggers)</f>
        <v>0.99994814479330885</v>
      </c>
      <c r="W20" s="235">
        <f>_xll.qlYieldTSDiscount(Discounting,S20,,AllTriggers)</f>
        <v>0.99981998543894413</v>
      </c>
      <c r="X20" s="30">
        <f t="shared" si="5"/>
        <v>5.1849072432171559E-4</v>
      </c>
      <c r="Y20" s="310">
        <f t="shared" si="6"/>
        <v>1.2176357611218578E-4</v>
      </c>
      <c r="AD20" s="31"/>
      <c r="AE20" s="31"/>
    </row>
    <row r="21" spans="1:31" ht="11.25" customHeight="1" x14ac:dyDescent="0.2">
      <c r="C21" s="28" t="str">
        <f>_xll.qlIMMNextCode($E20,TRUE)</f>
        <v>M5</v>
      </c>
      <c r="D21" s="197" t="str">
        <f t="shared" si="0"/>
        <v>JPYM5F_Quote</v>
      </c>
      <c r="E21" s="198">
        <f>_xll.qlIMMdate(C21,$E$3,Trigger)</f>
        <v>42172</v>
      </c>
      <c r="F21" s="198">
        <f>_xll.qlCalendarAdvance(Calendar,E21,$F$1,"mf",,Trigger)</f>
        <v>42264</v>
      </c>
      <c r="G21" s="232">
        <f>_xll.qlDayCounterYearFraction(DayCounter,E21,F21,,,Trigger)</f>
        <v>0.25555555555555554</v>
      </c>
      <c r="H21" s="30" t="e">
        <f>_xll.qlQuoteValue(D21,AllTriggers)</f>
        <v>#NUM!</v>
      </c>
      <c r="I21" s="235">
        <f>_xll.qlYieldTSDiscount(Discounting,E21,,AllTriggers)</f>
        <v>0.99979533365992423</v>
      </c>
      <c r="J21" s="235">
        <f>_xll.qlYieldTSDiscount(Discounting,F21,,AllTriggers)</f>
        <v>0.99969474935219238</v>
      </c>
      <c r="K21" s="30">
        <f t="shared" si="12"/>
        <v>3.9371094990800856E-4</v>
      </c>
      <c r="L21" s="30" t="e">
        <f t="shared" si="13"/>
        <v>#NUM!</v>
      </c>
      <c r="M21" s="222" t="b">
        <v>0</v>
      </c>
      <c r="N21" s="30">
        <f>_xll.qlInterpolationInterpolate(B3Minterpolation,E21,TRUE,Trigger)</f>
        <v>6.5359066632186011E-4</v>
      </c>
      <c r="O21" s="305" t="e">
        <f t="shared" si="14"/>
        <v>#NUM!</v>
      </c>
      <c r="P21" s="310" t="e">
        <f t="shared" si="15"/>
        <v>#NUM!</v>
      </c>
      <c r="R21" s="286">
        <f>_xll.qlCalendarAdvance(Calendar,R20,"1D","f")</f>
        <v>42062</v>
      </c>
      <c r="S21" s="198">
        <f>_xll.qlCalendarAdvance(Calendar,R21,$F$1,"mf",,Trigger)</f>
        <v>42151</v>
      </c>
      <c r="T21" s="232">
        <f>_xll.qlDayCounterYearFraction(DayCounter,R21,S21,,,Trigger)</f>
        <v>0.24722222222222223</v>
      </c>
      <c r="U21" s="30">
        <f>_xll.qlInterpolationInterpolate(B3Minterpolation,R21,TRUE)</f>
        <v>4.9461481103595605E-4</v>
      </c>
      <c r="V21" s="235">
        <f>_xll.qlYieldTSDiscount(Discounting,R21,,AllTriggers)</f>
        <v>0.99994623430095186</v>
      </c>
      <c r="W21" s="235">
        <f>_xll.qlYieldTSDiscount(Discounting,S21,,AllTriggers)</f>
        <v>0.99981895334710558</v>
      </c>
      <c r="X21" s="30">
        <f t="shared" si="5"/>
        <v>5.1493753541007829E-4</v>
      </c>
      <c r="Y21" s="310">
        <f t="shared" si="6"/>
        <v>1.2225673434609544E-4</v>
      </c>
      <c r="AD21" s="31"/>
      <c r="AE21" s="31"/>
    </row>
    <row r="22" spans="1:31" ht="11.25" customHeight="1" x14ac:dyDescent="0.2">
      <c r="C22" s="28" t="str">
        <f>_xll.qlIMMNextCode($E21,TRUE)</f>
        <v>U5</v>
      </c>
      <c r="D22" s="197" t="str">
        <f t="shared" ref="D22:D23" si="16">Currency&amp;"FUT"&amp;"3M"&amp;C22&amp;QuoteSuffix</f>
        <v>JPYFUT3MU5_Quote</v>
      </c>
      <c r="E22" s="198">
        <f>_xll.qlIMMdate(C22,$E$3,Trigger)</f>
        <v>42263</v>
      </c>
      <c r="F22" s="198">
        <f>_xll.qlCalendarAdvance(Calendar,E22,$F$1,"mf",,Trigger)</f>
        <v>42354</v>
      </c>
      <c r="G22" s="232">
        <f>_xll.qlDayCounterYearFraction(DayCounter,E22,F22,,,Trigger)</f>
        <v>0.25277777777777777</v>
      </c>
      <c r="H22" s="30" t="e">
        <f>1-_xll.qlQuoteValue(D22,AllTriggers)/100</f>
        <v>#NUM!</v>
      </c>
      <c r="I22" s="235">
        <f>_xll.qlYieldTSDiscount(Discounting,E22,,AllTriggers)</f>
        <v>0.99969592077550884</v>
      </c>
      <c r="J22" s="235">
        <f>_xll.qlYieldTSDiscount(Discounting,F22,,AllTriggers)</f>
        <v>0.99958152592489391</v>
      </c>
      <c r="K22" s="30">
        <f t="shared" ref="K22:K23" si="17">(I22/J22-1)/G22</f>
        <v>4.527405175470544E-4</v>
      </c>
      <c r="L22" s="30" t="e">
        <f t="shared" si="2"/>
        <v>#NUM!</v>
      </c>
      <c r="M22" s="222" t="b">
        <v>0</v>
      </c>
      <c r="N22" s="30">
        <f>_xll.qlInterpolationInterpolate(B3Minterpolation,E22,TRUE,Trigger)</f>
        <v>6.8029698305919909E-4</v>
      </c>
      <c r="O22" s="305" t="e">
        <f t="shared" si="3"/>
        <v>#NUM!</v>
      </c>
      <c r="P22" s="310" t="e">
        <f t="shared" si="4"/>
        <v>#NUM!</v>
      </c>
      <c r="R22" s="286">
        <f>_xll.qlCalendarAdvance(Calendar,R21,"1D","f")</f>
        <v>42065</v>
      </c>
      <c r="S22" s="198">
        <f>_xll.qlCalendarAdvance(Calendar,R22,$F$1,"mf",,Trigger)</f>
        <v>42157</v>
      </c>
      <c r="T22" s="232">
        <f>_xll.qlDayCounterYearFraction(DayCounter,R22,S22,,,Trigger)</f>
        <v>0.25555555555555554</v>
      </c>
      <c r="U22" s="30">
        <f>_xll.qlInterpolationInterpolate(B3Minterpolation,R22,TRUE)</f>
        <v>5.0059554870821596E-4</v>
      </c>
      <c r="V22" s="235">
        <f>_xll.qlYieldTSDiscount(Discounting,R22,,AllTriggers)</f>
        <v>0.99994050955991765</v>
      </c>
      <c r="W22" s="235">
        <f>_xll.qlYieldTSDiscount(Discounting,S22,,AllTriggers)</f>
        <v>0.99981260309268793</v>
      </c>
      <c r="X22" s="30">
        <f t="shared" si="5"/>
        <v>5.0059737782092307E-4</v>
      </c>
      <c r="Y22" s="310">
        <f t="shared" si="6"/>
        <v>1.2790542926607171E-4</v>
      </c>
      <c r="AD22" s="31"/>
      <c r="AE22" s="31"/>
    </row>
    <row r="23" spans="1:31" ht="11.25" customHeight="1" thickBot="1" x14ac:dyDescent="0.25">
      <c r="C23" s="28" t="str">
        <f>_xll.qlIMMNextCode($E22,TRUE)</f>
        <v>Z5</v>
      </c>
      <c r="D23" s="199" t="str">
        <f t="shared" si="16"/>
        <v>JPYFUT3MZ5_Quote</v>
      </c>
      <c r="E23" s="200">
        <f>_xll.qlIMMdate(C23,$E$3,Trigger)</f>
        <v>42354</v>
      </c>
      <c r="F23" s="200">
        <f>_xll.qlCalendarAdvance(Calendar,E23,$F$1,"mf",,Trigger)</f>
        <v>42445</v>
      </c>
      <c r="G23" s="233">
        <f>_xll.qlDayCounterYearFraction(DayCounter,E23,F23,,,Trigger)</f>
        <v>0.25277777777777777</v>
      </c>
      <c r="H23" s="201" t="e">
        <f>1-_xll.qlQuoteValue(D23,AllTriggers)/100</f>
        <v>#NUM!</v>
      </c>
      <c r="I23" s="236">
        <f>_xll.qlYieldTSDiscount(Discounting,E23,,AllTriggers)</f>
        <v>0.99958152592489391</v>
      </c>
      <c r="J23" s="236">
        <f>_xll.qlYieldTSDiscount(Discounting,F23,,AllTriggers)</f>
        <v>0.99946381525195949</v>
      </c>
      <c r="K23" s="201">
        <f t="shared" si="17"/>
        <v>4.659184145720792E-4</v>
      </c>
      <c r="L23" s="201" t="e">
        <f t="shared" si="2"/>
        <v>#NUM!</v>
      </c>
      <c r="M23" s="223" t="b">
        <v>0</v>
      </c>
      <c r="N23" s="201">
        <f>_xll.qlInterpolationInterpolate(B3Minterpolation,E23,TRUE,Trigger)</f>
        <v>5.7476596815819573E-4</v>
      </c>
      <c r="O23" s="327" t="e">
        <f t="shared" si="3"/>
        <v>#NUM!</v>
      </c>
      <c r="P23" s="311" t="e">
        <f t="shared" si="4"/>
        <v>#NUM!</v>
      </c>
      <c r="R23" s="286">
        <f>_xll.qlCalendarAdvance(Calendar,R22,"1D","f")</f>
        <v>42066</v>
      </c>
      <c r="S23" s="198">
        <f>_xll.qlCalendarAdvance(Calendar,R23,$F$1,"mf",,Trigger)</f>
        <v>42158</v>
      </c>
      <c r="T23" s="232">
        <f>_xll.qlDayCounterYearFraction(DayCounter,R23,S23,,,Trigger)</f>
        <v>0.25555555555555554</v>
      </c>
      <c r="U23" s="30">
        <f>_xll.qlInterpolationInterpolate(B3Minterpolation,R23,TRUE)</f>
        <v>5.025877584260034E-4</v>
      </c>
      <c r="V23" s="235">
        <f>_xll.qlYieldTSDiscount(Discounting,R23,,AllTriggers)</f>
        <v>0.99993860368834908</v>
      </c>
      <c r="W23" s="235">
        <f>_xll.qlYieldTSDiscount(Discounting,S23,,AllTriggers)</f>
        <v>0.99981151118664457</v>
      </c>
      <c r="X23" s="30">
        <f t="shared" si="5"/>
        <v>4.9741224157399662E-4</v>
      </c>
      <c r="Y23" s="310">
        <f t="shared" si="6"/>
        <v>1.284145236739101E-4</v>
      </c>
      <c r="AD23" s="31"/>
      <c r="AE23" s="31"/>
    </row>
    <row r="24" spans="1:31" ht="11.25" customHeight="1" x14ac:dyDescent="0.2">
      <c r="E24" s="134"/>
      <c r="F24" s="134"/>
      <c r="G24" s="31"/>
      <c r="K24" s="31"/>
      <c r="L24" s="31"/>
      <c r="R24" s="286">
        <f>_xll.qlCalendarAdvance(Calendar,R23,"1D","f")</f>
        <v>42067</v>
      </c>
      <c r="S24" s="198">
        <f>_xll.qlCalendarAdvance(Calendar,R24,$F$1,"mf",,Trigger)</f>
        <v>42159</v>
      </c>
      <c r="T24" s="232">
        <f>_xll.qlDayCounterYearFraction(DayCounter,R24,S24,,,Trigger)</f>
        <v>0.25555555555555554</v>
      </c>
      <c r="U24" s="30">
        <f>_xll.qlInterpolationInterpolate(B3Minterpolation,R24,TRUE)</f>
        <v>5.045795491816483E-4</v>
      </c>
      <c r="V24" s="235">
        <f>_xll.qlYieldTSDiscount(Discounting,R24,,AllTriggers)</f>
        <v>0.99993669916574401</v>
      </c>
      <c r="W24" s="235">
        <f>_xll.qlYieldTSDiscount(Discounting,S24,,AllTriggers)</f>
        <v>0.99981040788002917</v>
      </c>
      <c r="X24" s="30">
        <f t="shared" si="5"/>
        <v>4.9427700295223221E-4</v>
      </c>
      <c r="Y24" s="310">
        <f t="shared" si="6"/>
        <v>1.2892350996698639E-4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6">
        <f>_xll.qlCalendarAdvance(Calendar,R24,"1D","f")</f>
        <v>42068</v>
      </c>
      <c r="S25" s="198">
        <f>_xll.qlCalendarAdvance(Calendar,R25,$F$1,"mf",,Trigger)</f>
        <v>42160</v>
      </c>
      <c r="T25" s="232">
        <f>_xll.qlDayCounterYearFraction(DayCounter,R25,S25,,,Trigger)</f>
        <v>0.25555555555555554</v>
      </c>
      <c r="U25" s="30">
        <f>_xll.qlInterpolationInterpolate(B3Minterpolation,R25,TRUE)</f>
        <v>5.0657244062093704E-4</v>
      </c>
      <c r="V25" s="235">
        <f>_xll.qlYieldTSDiscount(Discounting,R25,,AllTriggers)</f>
        <v>0.99993479651210004</v>
      </c>
      <c r="W25" s="235">
        <f>_xll.qlYieldTSDiscount(Discounting,S25,,AllTriggers)</f>
        <v>0.9998092936459394</v>
      </c>
      <c r="X25" s="30">
        <f t="shared" si="5"/>
        <v>4.9119184533850404E-4</v>
      </c>
      <c r="Y25" s="310">
        <f t="shared" si="6"/>
        <v>1.2943277637439944E-4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6">
        <f>_xll.qlCalendarAdvance(Calendar,R25,"1D","f")</f>
        <v>42069</v>
      </c>
      <c r="S26" s="198">
        <f>_xll.qlCalendarAdvance(Calendar,R26,$F$1,"mf",,Trigger)</f>
        <v>42163</v>
      </c>
      <c r="T26" s="232">
        <f>_xll.qlDayCounterYearFraction(DayCounter,R26,S26,,,Trigger)</f>
        <v>0.26111111111111113</v>
      </c>
      <c r="U26" s="30">
        <f>_xll.qlInterpolationInterpolate(B3Minterpolation,R26,TRUE)</f>
        <v>5.0856826151946986E-4</v>
      </c>
      <c r="V26" s="235">
        <f>_xll.qlYieldTSDiscount(Discounting,R26,,AllTriggers)</f>
        <v>0.99993289634360505</v>
      </c>
      <c r="W26" s="235">
        <f>_xll.qlYieldTSDiscount(Discounting,S26,,AllTriggers)</f>
        <v>0.99980589260872921</v>
      </c>
      <c r="X26" s="30">
        <f t="shared" si="5"/>
        <v>4.8649171414062508E-4</v>
      </c>
      <c r="Y26" s="310">
        <f t="shared" si="6"/>
        <v>1.3276714357765199E-4</v>
      </c>
      <c r="AA26" s="333"/>
      <c r="AB26" s="333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6">
        <f>_xll.qlCalendarAdvance(Calendar,R26,"1D","f")</f>
        <v>42072</v>
      </c>
      <c r="S27" s="198">
        <f>_xll.qlCalendarAdvance(Calendar,R27,$F$1,"mf",,Trigger)</f>
        <v>42164</v>
      </c>
      <c r="T27" s="232">
        <f>_xll.qlDayCounterYearFraction(DayCounter,R27,S27,,,Trigger)</f>
        <v>0.25555555555555554</v>
      </c>
      <c r="U27" s="30">
        <f>_xll.qlInterpolationInterpolate(B3Minterpolation,R27,TRUE)</f>
        <v>5.1459158872653552E-4</v>
      </c>
      <c r="V27" s="235">
        <f>_xll.qlYieldTSDiscount(Discounting,R27,,AllTriggers)</f>
        <v>0.99992721691081943</v>
      </c>
      <c r="W27" s="235">
        <f>_xll.qlYieldTSDiscount(Discounting,S27,,AllTriggers)</f>
        <v>0.99980474189463286</v>
      </c>
      <c r="X27" s="30">
        <f t="shared" si="5"/>
        <v>4.7934365907336519E-4</v>
      </c>
      <c r="Y27" s="310">
        <f t="shared" si="6"/>
        <v>1.314819877433877E-4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6">
        <f>_xll.qlCalendarAdvance(Calendar,R27,"1D","f")</f>
        <v>42073</v>
      </c>
      <c r="S28" s="198">
        <f>_xll.qlCalendarAdvance(Calendar,R28,$F$1,"mf",,Trigger)</f>
        <v>42165</v>
      </c>
      <c r="T28" s="232">
        <f>_xll.qlDayCounterYearFraction(DayCounter,R28,S28,,,Trigger)</f>
        <v>0.25555555555555554</v>
      </c>
      <c r="U28" s="30">
        <f>_xll.qlInterpolationInterpolate(B3Minterpolation,R28,TRUE)</f>
        <v>5.1661741521804758E-4</v>
      </c>
      <c r="V28" s="235">
        <f>_xll.qlYieldTSDiscount(Discounting,R28,,AllTriggers)</f>
        <v>0.99992533284470297</v>
      </c>
      <c r="W28" s="235">
        <f>_xll.qlYieldTSDiscount(Discounting,S28,,AllTriggers)</f>
        <v>0.99980358386799262</v>
      </c>
      <c r="X28" s="30">
        <f t="shared" si="5"/>
        <v>4.7650263210490169E-4</v>
      </c>
      <c r="Y28" s="313">
        <f t="shared" si="6"/>
        <v>1.3199966317498215E-4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6">
        <f>_xll.qlCalendarAdvance(Calendar,R28,"1D","f")</f>
        <v>42074</v>
      </c>
      <c r="S29" s="198">
        <f>_xll.qlCalendarAdvance(Calendar,R29,$F$1,"mf",,Trigger)</f>
        <v>42166</v>
      </c>
      <c r="T29" s="232">
        <f>_xll.qlDayCounterYearFraction(DayCounter,R29,S29,,,Trigger)</f>
        <v>0.25555555555555554</v>
      </c>
      <c r="U29" s="30">
        <f>_xll.qlInterpolationInterpolate(B3Minterpolation,R29,TRUE)</f>
        <v>5.1865531504680519E-4</v>
      </c>
      <c r="V29" s="235">
        <f>_xll.qlYieldTSDiscount(Discounting,R29,,AllTriggers)</f>
        <v>0.99992345434460383</v>
      </c>
      <c r="W29" s="235">
        <f>_xll.qlYieldTSDiscount(Discounting,S29,,AllTriggers)</f>
        <v>0.99980241925178537</v>
      </c>
      <c r="X29" s="30">
        <f t="shared" si="5"/>
        <v>4.7370917640770821E-4</v>
      </c>
      <c r="Y29" s="313">
        <f t="shared" si="6"/>
        <v>1.3252042210504204E-4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6">
        <f>_xll.qlCalendarAdvance(Calendar,R29,"1D","f")</f>
        <v>42075</v>
      </c>
      <c r="S30" s="198">
        <f>_xll.qlCalendarAdvance(Calendar,R30,$F$1,"mf",,Trigger)</f>
        <v>42167</v>
      </c>
      <c r="T30" s="232">
        <f>_xll.qlDayCounterYearFraction(DayCounter,R30,S30,,,Trigger)</f>
        <v>0.25555555555555554</v>
      </c>
      <c r="U30" s="30">
        <f>_xll.qlInterpolationInterpolate(B3Minterpolation,R30,TRUE)</f>
        <v>5.2070711698840857E-4</v>
      </c>
      <c r="V30" s="235">
        <f>_xll.qlYieldTSDiscount(Discounting,R30,,AllTriggers)</f>
        <v>0.99992158202668202</v>
      </c>
      <c r="W30" s="235">
        <f>_xll.qlYieldTSDiscount(Discounting,S30,,AllTriggers)</f>
        <v>0.99980124876898469</v>
      </c>
      <c r="X30" s="30">
        <f t="shared" si="5"/>
        <v>4.7096287370159166E-4</v>
      </c>
      <c r="Y30" s="313">
        <f t="shared" si="6"/>
        <v>1.3304473176700289E-4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6">
        <f>_xll.qlCalendarAdvance(Calendar,R30,"1D","f")</f>
        <v>42076</v>
      </c>
      <c r="S31" s="198">
        <f>_xll.qlCalendarAdvance(Calendar,R31,$F$1,"mf",,Trigger)</f>
        <v>42170</v>
      </c>
      <c r="T31" s="232">
        <f>_xll.qlDayCounterYearFraction(DayCounter,R31,S31,,,Trigger)</f>
        <v>0.26111111111111113</v>
      </c>
      <c r="U31" s="30">
        <f>_xll.qlInterpolationInterpolate(B3Minterpolation,R31,TRUE)</f>
        <v>5.227746498184582E-4</v>
      </c>
      <c r="V31" s="235">
        <f>_xll.qlYieldTSDiscount(Discounting,R31,,AllTriggers)</f>
        <v>0.99991971650709299</v>
      </c>
      <c r="W31" s="235">
        <f>_xll.qlYieldTSDiscount(Discounting,S31,,AllTriggers)</f>
        <v>0.99979770935070855</v>
      </c>
      <c r="X31" s="30">
        <f t="shared" si="5"/>
        <v>4.673559917297352E-4</v>
      </c>
      <c r="Y31" s="313">
        <f t="shared" si="6"/>
        <v>1.3647630076995653E-4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6">
        <f>_xll.qlCalendarAdvance(Calendar,R31,"1D","f")</f>
        <v>42079</v>
      </c>
      <c r="S32" s="198">
        <f>_xll.qlCalendarAdvance(Calendar,R32,$F$1,"mf",,Trigger)</f>
        <v>42171</v>
      </c>
      <c r="T32" s="232">
        <f>_xll.qlDayCounterYearFraction(DayCounter,R32,S32,,,Trigger)</f>
        <v>0.25555555555555554</v>
      </c>
      <c r="U32" s="30">
        <f>_xll.qlInterpolationInterpolate(B3Minterpolation,R32,TRUE)</f>
        <v>5.2908992139528716E-4</v>
      </c>
      <c r="V32" s="235">
        <f>_xll.qlYieldTSDiscount(Discounting,R32,,AllTriggers)</f>
        <v>0.99991416689980961</v>
      </c>
      <c r="W32" s="235">
        <f>_xll.qlYieldTSDiscount(Discounting,S32,,AllTriggers)</f>
        <v>0.999796522631204</v>
      </c>
      <c r="X32" s="30">
        <f t="shared" si="5"/>
        <v>4.6044082731001921E-4</v>
      </c>
      <c r="Y32" s="313">
        <f t="shared" si="6"/>
        <v>1.3518682238376377E-4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6">
        <f>_xll.qlCalendarAdvance(Calendar,R32,"1D","f")</f>
        <v>42080</v>
      </c>
      <c r="S33" s="198">
        <f>_xll.qlCalendarAdvance(Calendar,R33,$F$1,"mf",,Trigger)</f>
        <v>42172</v>
      </c>
      <c r="T33" s="232">
        <f>_xll.qlDayCounterYearFraction(DayCounter,R33,S33,,,Trigger)</f>
        <v>0.25555555555555554</v>
      </c>
      <c r="U33" s="30">
        <f>_xll.qlInterpolationInterpolate(B3Minterpolation,R33,TRUE)</f>
        <v>5.3123866553512447E-4</v>
      </c>
      <c r="V33" s="235">
        <f>_xll.qlYieldTSDiscount(Discounting,R33,,AllTriggers)</f>
        <v>0.99991233473501717</v>
      </c>
      <c r="W33" s="235">
        <f>_xll.qlYieldTSDiscount(Discounting,S33,,AllTriggers)</f>
        <v>0.99979533365992423</v>
      </c>
      <c r="X33" s="30">
        <f t="shared" si="5"/>
        <v>4.5792401547455731E-4</v>
      </c>
      <c r="Y33" s="310">
        <f t="shared" si="6"/>
        <v>1.3573589419545176E-4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6">
        <f>_xll.qlCalendarAdvance(Calendar,R33,"1D","f")</f>
        <v>42081</v>
      </c>
      <c r="S34" s="198">
        <f>_xll.qlCalendarAdvance(Calendar,R34,$F$1,"mf",,Trigger)</f>
        <v>42173</v>
      </c>
      <c r="T34" s="232">
        <f>_xll.qlDayCounterYearFraction(DayCounter,R34,S34,,,Trigger)</f>
        <v>0.25555555555555554</v>
      </c>
      <c r="U34" s="30">
        <f>_xll.qlInterpolationInterpolate(B3Minterpolation,R34,TRUE)</f>
        <v>5.3341228444140948E-4</v>
      </c>
      <c r="V34" s="235">
        <f>_xll.qlYieldTSDiscount(Discounting,R34,,AllTriggers)</f>
        <v>0.99991051244926854</v>
      </c>
      <c r="W34" s="235">
        <f>_xll.qlYieldTSDiscount(Discounting,S34,,AllTriggers)</f>
        <v>0.99979414315982262</v>
      </c>
      <c r="X34" s="30">
        <f t="shared" si="5"/>
        <v>4.5545184701417906E-4</v>
      </c>
      <c r="Y34" s="310">
        <f t="shared" si="6"/>
        <v>1.3629132013585682E-4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6">
        <f>_xll.qlCalendarAdvance(Calendar,R34,"1D","f")</f>
        <v>42082</v>
      </c>
      <c r="S35" s="198">
        <f>_xll.qlCalendarAdvance(Calendar,R35,$F$1,"mf",,Trigger)</f>
        <v>42174</v>
      </c>
      <c r="T35" s="232">
        <f>_xll.qlDayCounterYearFraction(DayCounter,R35,S35,,,Trigger)</f>
        <v>0.25555555555555554</v>
      </c>
      <c r="U35" s="30">
        <f>_xll.qlInterpolationInterpolate(B3Minterpolation,R35,TRUE)</f>
        <v>5.3561260688974254E-4</v>
      </c>
      <c r="V35" s="235">
        <f>_xll.qlYieldTSDiscount(Discounting,R35,,AllTriggers)</f>
        <v>0.99990870065869308</v>
      </c>
      <c r="W35" s="235">
        <f>_xll.qlYieldTSDiscount(Discounting,S35,,AllTriggers)</f>
        <v>0.99979295185384931</v>
      </c>
      <c r="X35" s="30">
        <f t="shared" si="5"/>
        <v>4.5302390366954429E-4</v>
      </c>
      <c r="Y35" s="310">
        <f t="shared" si="6"/>
        <v>1.3685356743796878E-4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6">
        <f>_xll.qlCalendarAdvance(Calendar,R35,"1D","f")</f>
        <v>42083</v>
      </c>
      <c r="S36" s="198">
        <f>_xll.qlCalendarAdvance(Calendar,R36,$F$1,"mf",,Trigger)</f>
        <v>42177</v>
      </c>
      <c r="T36" s="232">
        <f>_xll.qlDayCounterYearFraction(DayCounter,R36,S36,,,Trigger)</f>
        <v>0.26111111111111113</v>
      </c>
      <c r="U36" s="30">
        <f>_xll.qlInterpolationInterpolate(B3Minterpolation,R36,TRUE)</f>
        <v>5.378414616557238E-4</v>
      </c>
      <c r="V36" s="235">
        <f>_xll.qlYieldTSDiscount(Discounting,R36,,AllTriggers)</f>
        <v>0.99990689997941606</v>
      </c>
      <c r="W36" s="235">
        <f>_xll.qlYieldTSDiscount(Discounting,S36,,AllTriggers)</f>
        <v>0.99978938033014741</v>
      </c>
      <c r="X36" s="30">
        <f t="shared" si="5"/>
        <v>4.501700671892391E-4</v>
      </c>
      <c r="Y36" s="310">
        <f t="shared" si="6"/>
        <v>1.4041001813573238E-4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6">
        <f>_xll.qlCalendarAdvance(Calendar,R36,"1D","f")</f>
        <v>42086</v>
      </c>
      <c r="S37" s="198">
        <f>_xll.qlCalendarAdvance(Calendar,R37,$F$1,"mf",,Trigger)</f>
        <v>42178</v>
      </c>
      <c r="T37" s="232">
        <f>_xll.qlDayCounterYearFraction(DayCounter,R37,S37,,,Trigger)</f>
        <v>0.25555555555555554</v>
      </c>
      <c r="U37" s="30">
        <f>_xll.qlInterpolationInterpolate(B3Minterpolation,R37,TRUE)</f>
        <v>5.4471750761556027E-4</v>
      </c>
      <c r="V37" s="235">
        <f>_xll.qlYieldTSDiscount(Discounting,R37,,AllTriggers)</f>
        <v>0.99990157077056696</v>
      </c>
      <c r="W37" s="235">
        <f>_xll.qlYieldTSDiscount(Discounting,S37,,AllTriggers)</f>
        <v>0.99978819303011857</v>
      </c>
      <c r="X37" s="30">
        <f t="shared" si="5"/>
        <v>4.4374601634070268E-4</v>
      </c>
      <c r="Y37" s="310">
        <f t="shared" si="6"/>
        <v>1.3918011490976706E-4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6">
        <f>_xll.qlCalendarAdvance(Calendar,R37,"1D","f")</f>
        <v>42087</v>
      </c>
      <c r="S38" s="198">
        <f>_xll.qlCalendarAdvance(Calendar,R38,$F$1,"mf",,Trigger)</f>
        <v>42179</v>
      </c>
      <c r="T38" s="232">
        <f>_xll.qlDayCounterYearFraction(DayCounter,R38,S38,,,Trigger)</f>
        <v>0.25555555555555554</v>
      </c>
      <c r="U38" s="30">
        <f>_xll.qlInterpolationInterpolate(B3Minterpolation,R38,TRUE)</f>
        <v>5.4707877940813774E-4</v>
      </c>
      <c r="V38" s="235">
        <f>_xll.qlYieldTSDiscount(Discounting,R38,,AllTriggers)</f>
        <v>0.99989982069765526</v>
      </c>
      <c r="W38" s="235">
        <f>_xll.qlYieldTSDiscount(Discounting,S38,,AllTriggers)</f>
        <v>0.99978700853891644</v>
      </c>
      <c r="X38" s="30">
        <f t="shared" si="5"/>
        <v>4.4153292476461809E-4</v>
      </c>
      <c r="Y38" s="310">
        <f t="shared" si="6"/>
        <v>1.3978347750103135E-4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6">
        <f>_xll.qlCalendarAdvance(Calendar,R38,"1D","f")</f>
        <v>42088</v>
      </c>
      <c r="S39" s="198">
        <f>_xll.qlCalendarAdvance(Calendar,R39,$F$1,"mf",,Trigger)</f>
        <v>42180</v>
      </c>
      <c r="T39" s="232">
        <f>_xll.qlDayCounterYearFraction(DayCounter,R39,S39,,,Trigger)</f>
        <v>0.25555555555555554</v>
      </c>
      <c r="U39" s="30">
        <f>_xll.qlInterpolationInterpolate(B3Minterpolation,R39,TRUE)</f>
        <v>5.4947772739636497E-4</v>
      </c>
      <c r="V39" s="235">
        <f>_xll.qlYieldTSDiscount(Discounting,R39,,AllTriggers)</f>
        <v>0.99989808481660825</v>
      </c>
      <c r="W39" s="235">
        <f>_xll.qlYieldTSDiscount(Discounting,S39,,AllTriggers)</f>
        <v>0.99978582757947054</v>
      </c>
      <c r="X39" s="30">
        <f t="shared" si="5"/>
        <v>4.3936154879602358E-4</v>
      </c>
      <c r="Y39" s="310">
        <f t="shared" si="6"/>
        <v>1.4039646484315959E-4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6">
        <f>_xll.qlCalendarAdvance(Calendar,R39,"1D","f")</f>
        <v>42089</v>
      </c>
      <c r="S40" s="198">
        <f>_xll.qlCalendarAdvance(Calendar,R40,$F$1,"mf",,Trigger)</f>
        <v>42181</v>
      </c>
      <c r="T40" s="232">
        <f>_xll.qlDayCounterYearFraction(DayCounter,R40,S40,,,Trigger)</f>
        <v>0.25555555555555554</v>
      </c>
      <c r="U40" s="30">
        <f>_xll.qlInterpolationInterpolate(B3Minterpolation,R40,TRUE)</f>
        <v>5.5191618035584219E-4</v>
      </c>
      <c r="V40" s="235">
        <f>_xll.qlYieldTSDiscount(Discounting,R40,,AllTriggers)</f>
        <v>0.99989636374352786</v>
      </c>
      <c r="W40" s="235">
        <f>_xll.qlYieldTSDiscount(Discounting,S40,,AllTriggers)</f>
        <v>0.99978465087470691</v>
      </c>
      <c r="X40" s="30">
        <f t="shared" si="5"/>
        <v>4.3723147019208747E-4</v>
      </c>
      <c r="Y40" s="310">
        <f t="shared" si="6"/>
        <v>1.4101954416541156E-4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6">
        <f>_xll.qlCalendarAdvance(Calendar,R40,"1D","f")</f>
        <v>42090</v>
      </c>
      <c r="S41" s="198">
        <f>_xll.qlCalendarAdvance(Calendar,R41,$F$1,"mf",,Trigger)</f>
        <v>42184</v>
      </c>
      <c r="T41" s="232">
        <f>_xll.qlDayCounterYearFraction(DayCounter,R41,S41,,,Trigger)</f>
        <v>0.26111111111111113</v>
      </c>
      <c r="U41" s="30">
        <f>_xll.qlInterpolationInterpolate(B3Minterpolation,R41,TRUE)</f>
        <v>5.5439596706216988E-4</v>
      </c>
      <c r="V41" s="235">
        <f>_xll.qlYieldTSDiscount(Discounting,R41,,AllTriggers)</f>
        <v>0.99989465809451239</v>
      </c>
      <c r="W41" s="235">
        <f>_xll.qlYieldTSDiscount(Discounting,S41,,AllTriggers)</f>
        <v>0.99978115351772034</v>
      </c>
      <c r="X41" s="30">
        <f t="shared" si="5"/>
        <v>4.3479353223838997E-4</v>
      </c>
      <c r="Y41" s="310">
        <f t="shared" si="6"/>
        <v>1.4473204023415743E-4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6">
        <f>_xll.qlCalendarAdvance(Calendar,R41,"1D","f")</f>
        <v>42093</v>
      </c>
      <c r="S42" s="198">
        <f>_xll.qlCalendarAdvance(Calendar,R42,$F$1,"mf",,Trigger)</f>
        <v>42185</v>
      </c>
      <c r="T42" s="232">
        <f>_xll.qlDayCounterYearFraction(DayCounter,R42,S42,,,Trigger)</f>
        <v>0.25555555555555554</v>
      </c>
      <c r="U42" s="30">
        <f>_xll.qlInterpolationInterpolate(B3Minterpolation,R42,TRUE)</f>
        <v>5.621016174182583E-4</v>
      </c>
      <c r="V42" s="235">
        <f>_xll.qlYieldTSDiscount(Discounting,R42,,AllTriggers)</f>
        <v>0.99988963985278556</v>
      </c>
      <c r="W42" s="235">
        <f>_xll.qlYieldTSDiscount(Discounting,S42,,AllTriggers)</f>
        <v>0.99978000106087983</v>
      </c>
      <c r="X42" s="30">
        <f t="shared" si="5"/>
        <v>4.2911576464449192E-4</v>
      </c>
      <c r="Y42" s="310">
        <f t="shared" si="6"/>
        <v>1.4362212581422722E-4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6">
        <f>_xll.qlCalendarAdvance(Calendar,R42,"1D","f")</f>
        <v>42094</v>
      </c>
      <c r="S43" s="198">
        <f>_xll.qlCalendarAdvance(Calendar,R43,$F$1,"mf",,Trigger)</f>
        <v>42185</v>
      </c>
      <c r="T43" s="232">
        <f>_xll.qlDayCounterYearFraction(DayCounter,R43,S43,,,Trigger)</f>
        <v>0.25277777777777777</v>
      </c>
      <c r="U43" s="30">
        <f>_xll.qlInterpolationInterpolate(B3Minterpolation,R43,TRUE)</f>
        <v>5.6476502686799053E-4</v>
      </c>
      <c r="V43" s="235">
        <f>_xll.qlYieldTSDiscount(Discounting,R43,,AllTriggers)</f>
        <v>0.99988800206094341</v>
      </c>
      <c r="W43" s="235">
        <f>_xll.qlYieldTSDiscount(Discounting,S43,,AllTriggers)</f>
        <v>0.99978000106087983</v>
      </c>
      <c r="X43" s="30">
        <f t="shared" si="5"/>
        <v>4.2735072025299739E-4</v>
      </c>
      <c r="Y43" s="310">
        <f t="shared" si="6"/>
        <v>1.4273444145810224E-4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6">
        <f>_xll.qlCalendarAdvance(Calendar,R43,"1D","f")</f>
        <v>42095</v>
      </c>
      <c r="S44" s="198">
        <f>_xll.qlCalendarAdvance(Calendar,R44,$F$1,"mf",,Trigger)</f>
        <v>42186</v>
      </c>
      <c r="T44" s="232">
        <f>_xll.qlDayCounterYearFraction(DayCounter,R44,S44,,,Trigger)</f>
        <v>0.25277777777777777</v>
      </c>
      <c r="U44" s="30">
        <f>_xll.qlInterpolationInterpolate(B3Minterpolation,R44,TRUE)</f>
        <v>5.6747891394257478E-4</v>
      </c>
      <c r="V44" s="235">
        <f>_xll.qlYieldTSDiscount(Discounting,R44,,AllTriggers)</f>
        <v>0.99988638277360664</v>
      </c>
      <c r="W44" s="235">
        <f>_xll.qlYieldTSDiscount(Discounting,S44,,AllTriggers)</f>
        <v>0.99977885647330234</v>
      </c>
      <c r="X44" s="30">
        <f t="shared" si="5"/>
        <v>4.2547286100379878E-4</v>
      </c>
      <c r="Y44" s="310">
        <f t="shared" si="6"/>
        <v>1.4342034763564922E-4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6">
        <f>_xll.qlCalendarAdvance(Calendar,R44,"1D","f")</f>
        <v>42096</v>
      </c>
      <c r="S45" s="198">
        <f>_xll.qlCalendarAdvance(Calendar,R45,$F$1,"mf",,Trigger)</f>
        <v>42187</v>
      </c>
      <c r="T45" s="232">
        <f>_xll.qlDayCounterYearFraction(DayCounter,R45,S45,,,Trigger)</f>
        <v>0.25277777777777777</v>
      </c>
      <c r="U45" s="30">
        <f>_xll.qlInterpolationInterpolate(B3Minterpolation,R45,TRUE)</f>
        <v>5.7024510741761109E-4</v>
      </c>
      <c r="V45" s="235">
        <f>_xll.qlYieldTSDiscount(Discounting,R45,,AllTriggers)</f>
        <v>0.99988478260685421</v>
      </c>
      <c r="W45" s="235">
        <f>_xll.qlYieldTSDiscount(Discounting,S45,,AllTriggers)</f>
        <v>0.99977772047789437</v>
      </c>
      <c r="X45" s="30">
        <f t="shared" si="5"/>
        <v>4.2363665394574691E-4</v>
      </c>
      <c r="Y45" s="310">
        <f t="shared" si="6"/>
        <v>1.4411947105159815E-4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6">
        <f>_xll.qlCalendarAdvance(Calendar,R45,"1D","f")</f>
        <v>42101</v>
      </c>
      <c r="S46" s="198">
        <f>_xll.qlCalendarAdvance(Calendar,R46,$F$1,"mf",,Trigger)</f>
        <v>42192</v>
      </c>
      <c r="T46" s="232">
        <f>_xll.qlDayCounterYearFraction(DayCounter,R46,S46,,,Trigger)</f>
        <v>0.25277777777777777</v>
      </c>
      <c r="U46" s="30">
        <f>_xll.qlInterpolationInterpolate(B3Minterpolation,R46,TRUE)</f>
        <v>5.8492467794558651E-4</v>
      </c>
      <c r="V46" s="235">
        <f>_xll.qlYieldTSDiscount(Discounting,R46,,AllTriggers)</f>
        <v>0.9998770801091833</v>
      </c>
      <c r="W46" s="235">
        <f>_xll.qlYieldTSDiscount(Discounting,S46,,AllTriggers)</f>
        <v>0.99977218219472208</v>
      </c>
      <c r="X46" s="30">
        <f t="shared" si="5"/>
        <v>4.1507532205441346E-4</v>
      </c>
      <c r="Y46" s="310">
        <f t="shared" si="6"/>
        <v>1.4782952124783934E-4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6">
        <f>_xll.qlCalendarAdvance(Calendar,R46,"1D","f")</f>
        <v>42102</v>
      </c>
      <c r="S47" s="198">
        <f>_xll.qlCalendarAdvance(Calendar,R47,$F$1,"mf",,Trigger)</f>
        <v>42193</v>
      </c>
      <c r="T47" s="232">
        <f>_xll.qlDayCounterYearFraction(DayCounter,R47,S47,,,Trigger)</f>
        <v>0.25277777777777777</v>
      </c>
      <c r="U47" s="30">
        <f>_xll.qlInterpolationInterpolate(B3Minterpolation,R47,TRUE)</f>
        <v>5.8807502255426604E-4</v>
      </c>
      <c r="V47" s="235">
        <f>_xll.qlYieldTSDiscount(Discounting,R47,,AllTriggers)</f>
        <v>0.99987559803863435</v>
      </c>
      <c r="W47" s="235">
        <f>_xll.qlYieldTSDiscount(Discounting,S47,,AllTriggers)</f>
        <v>0.99977110102851241</v>
      </c>
      <c r="X47" s="30">
        <f t="shared" si="5"/>
        <v>4.1348941261898977E-4</v>
      </c>
      <c r="Y47" s="310">
        <f t="shared" si="6"/>
        <v>1.4862571636574314E-4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6">
        <f>_xll.qlCalendarAdvance(Calendar,R47,"1D","f")</f>
        <v>42103</v>
      </c>
      <c r="S48" s="198">
        <f>_xll.qlCalendarAdvance(Calendar,R48,$F$1,"mf",,Trigger)</f>
        <v>42194</v>
      </c>
      <c r="T48" s="232">
        <f>_xll.qlDayCounterYearFraction(DayCounter,R48,S48,,,Trigger)</f>
        <v>0.25277777777777777</v>
      </c>
      <c r="U48" s="30">
        <f>_xll.qlInterpolationInterpolate(B3Minterpolation,R48,TRUE)</f>
        <v>5.9134178862390858E-4</v>
      </c>
      <c r="V48" s="235">
        <f>_xll.qlYieldTSDiscount(Discounting,R48,,AllTriggers)</f>
        <v>0.99987413469717301</v>
      </c>
      <c r="W48" s="235">
        <f>_xll.qlYieldTSDiscount(Discounting,S48,,AllTriggers)</f>
        <v>0.99977002765999601</v>
      </c>
      <c r="X48" s="30">
        <f t="shared" si="5"/>
        <v>4.1194675156426693E-4</v>
      </c>
      <c r="Y48" s="310">
        <f t="shared" si="6"/>
        <v>1.494513311515994E-4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6">
        <f>_xll.qlCalendarAdvance(Calendar,R48,"1D","f")</f>
        <v>42104</v>
      </c>
      <c r="S49" s="198">
        <f>_xll.qlCalendarAdvance(Calendar,R49,$F$1,"mf",,Trigger)</f>
        <v>42195</v>
      </c>
      <c r="T49" s="232">
        <f>_xll.qlDayCounterYearFraction(DayCounter,R49,S49,,,Trigger)</f>
        <v>0.25277777777777777</v>
      </c>
      <c r="U49" s="30">
        <f>_xll.qlInterpolationInterpolate(B3Minterpolation,R49,TRUE)</f>
        <v>5.9470805004710621E-4</v>
      </c>
      <c r="V49" s="235">
        <f>_xll.qlYieldTSDiscount(Discounting,R49,,AllTriggers)</f>
        <v>0.99987268976007915</v>
      </c>
      <c r="W49" s="235">
        <f>_xll.qlYieldTSDiscount(Discounting,S49,,AllTriggers)</f>
        <v>0.99976896164112294</v>
      </c>
      <c r="X49" s="30">
        <f t="shared" si="5"/>
        <v>4.1044782726090755E-4</v>
      </c>
      <c r="Y49" s="310">
        <f t="shared" si="6"/>
        <v>1.5030208806497697E-4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6">
        <f>_xll.qlCalendarAdvance(Calendar,R49,"1D","f")</f>
        <v>42107</v>
      </c>
      <c r="S50" s="198">
        <f>_xll.qlCalendarAdvance(Calendar,R50,$F$1,"mf",,Trigger)</f>
        <v>42198</v>
      </c>
      <c r="T50" s="232">
        <f>_xll.qlDayCounterYearFraction(DayCounter,R50,S50,,,Trigger)</f>
        <v>0.25277777777777777</v>
      </c>
      <c r="U50" s="30">
        <f>_xll.qlInterpolationInterpolate(B3Minterpolation,R50,TRUE)</f>
        <v>6.0523454536395307E-4</v>
      </c>
      <c r="V50" s="235">
        <f>_xll.qlYieldTSDiscount(Discounting,R50,,AllTriggers)</f>
        <v>0.99986846212784564</v>
      </c>
      <c r="W50" s="235">
        <f>_xll.qlYieldTSDiscount(Discounting,S50,,AllTriggers)</f>
        <v>0.99976580320189912</v>
      </c>
      <c r="X50" s="30">
        <f t="shared" si="5"/>
        <v>4.0621835856387918E-4</v>
      </c>
      <c r="Y50" s="310">
        <f t="shared" si="6"/>
        <v>1.5296243622217674E-4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6">
        <f>_xll.qlCalendarAdvance(Calendar,R50,"1D","f")</f>
        <v>42108</v>
      </c>
      <c r="S51" s="198">
        <f>_xll.qlCalendarAdvance(Calendar,R51,$F$1,"mf",,Trigger)</f>
        <v>42199</v>
      </c>
      <c r="T51" s="232">
        <f>_xll.qlDayCounterYearFraction(DayCounter,R51,S51,,,Trigger)</f>
        <v>0.25277777777777777</v>
      </c>
      <c r="U51" s="30">
        <f>_xll.qlInterpolationInterpolate(B3Minterpolation,R51,TRUE)</f>
        <v>6.0882952712729415E-4</v>
      </c>
      <c r="V51" s="235">
        <f>_xll.qlYieldTSDiscount(Discounting,R51,,AllTriggers)</f>
        <v>0.99986708756107856</v>
      </c>
      <c r="W51" s="235">
        <f>_xll.qlYieldTSDiscount(Discounting,S51,,AllTriggers)</f>
        <v>0.99976476210114451</v>
      </c>
      <c r="X51" s="30">
        <f t="shared" si="5"/>
        <v>4.0489926497347791E-4</v>
      </c>
      <c r="Y51" s="310">
        <f t="shared" si="6"/>
        <v>1.5387098632946731E-4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6">
        <f>_xll.qlCalendarAdvance(Calendar,R51,"1D","f")</f>
        <v>42109</v>
      </c>
      <c r="S52" s="198">
        <f>_xll.qlCalendarAdvance(Calendar,R52,$F$1,"mf",,Trigger)</f>
        <v>42200</v>
      </c>
      <c r="T52" s="232">
        <f>_xll.qlDayCounterYearFraction(DayCounter,R52,S52,,,Trigger)</f>
        <v>0.25277777777777777</v>
      </c>
      <c r="U52" s="30">
        <f>_xll.qlInterpolationInterpolate(B3Minterpolation,R52,TRUE)</f>
        <v>6.1243937370715181E-4</v>
      </c>
      <c r="V52" s="235">
        <f>_xll.qlYieldTSDiscount(Discounting,R52,,AllTriggers)</f>
        <v>0.999865729775121</v>
      </c>
      <c r="W52" s="235">
        <f>_xll.qlYieldTSDiscount(Discounting,S52,,AllTriggers)</f>
        <v>0.99976372610981556</v>
      </c>
      <c r="X52" s="30">
        <f t="shared" si="5"/>
        <v>4.0362634999390205E-4</v>
      </c>
      <c r="Y52" s="310">
        <f t="shared" si="6"/>
        <v>1.5478329094113273E-4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6">
        <f>_xll.qlCalendarAdvance(Calendar,R52,"1D","f")</f>
        <v>42110</v>
      </c>
      <c r="S53" s="198">
        <f>_xll.qlCalendarAdvance(Calendar,R53,$F$1,"mf",,Trigger)</f>
        <v>42201</v>
      </c>
      <c r="T53" s="232">
        <f>_xll.qlDayCounterYearFraction(DayCounter,R53,S53,,,Trigger)</f>
        <v>0.25277777777777777</v>
      </c>
      <c r="U53" s="30">
        <f>_xll.qlInterpolationInterpolate(B3Minterpolation,R53,TRUE)</f>
        <v>6.1604715899611813E-4</v>
      </c>
      <c r="V53" s="235">
        <f>_xll.qlYieldTSDiscount(Discounting,R53,,AllTriggers)</f>
        <v>0.99986438844526959</v>
      </c>
      <c r="W53" s="235">
        <f>_xll.qlYieldTSDiscount(Discounting,S53,,AllTriggers)</f>
        <v>0.99976269477987489</v>
      </c>
      <c r="X53" s="30">
        <f t="shared" si="5"/>
        <v>4.0240010199757089E-4</v>
      </c>
      <c r="Y53" s="310">
        <f t="shared" si="6"/>
        <v>1.5569507255689001E-4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6">
        <f>_xll.qlCalendarAdvance(Calendar,R53,"1D","f")</f>
        <v>42111</v>
      </c>
      <c r="S54" s="198">
        <f>_xll.qlCalendarAdvance(Calendar,R54,$F$1,"mf",,Trigger)</f>
        <v>42202</v>
      </c>
      <c r="T54" s="232">
        <f>_xll.qlDayCounterYearFraction(DayCounter,R54,S54,,,Trigger)</f>
        <v>0.25277777777777777</v>
      </c>
      <c r="U54" s="30">
        <f>_xll.qlInterpolationInterpolate(B3Minterpolation,R54,TRUE)</f>
        <v>6.1963595688678563E-4</v>
      </c>
      <c r="V54" s="235">
        <f>_xll.qlYieldTSDiscount(Discounting,R54,,AllTriggers)</f>
        <v>0.99986306324682328</v>
      </c>
      <c r="W54" s="235">
        <f>_xll.qlYieldTSDiscount(Discounting,S54,,AllTriggers)</f>
        <v>0.99976166766328656</v>
      </c>
      <c r="X54" s="30">
        <f t="shared" si="5"/>
        <v>4.0122100936041766E-4</v>
      </c>
      <c r="Y54" s="310">
        <f t="shared" si="6"/>
        <v>1.5660205368560372E-4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6">
        <f>_xll.qlCalendarAdvance(Calendar,R54,"1D","f")</f>
        <v>42114</v>
      </c>
      <c r="S55" s="198">
        <f>_xll.qlCalendarAdvance(Calendar,R55,$F$1,"mf",,Trigger)</f>
        <v>42205</v>
      </c>
      <c r="T55" s="232">
        <f>_xll.qlDayCounterYearFraction(DayCounter,R55,S55,,,Trigger)</f>
        <v>0.25277777777777777</v>
      </c>
      <c r="U55" s="30">
        <f>_xll.qlInterpolationInterpolate(B3Minterpolation,R55,TRUE)</f>
        <v>6.3011916509491696E-4</v>
      </c>
      <c r="V55" s="235">
        <f>_xll.qlYieldTSDiscount(Discounting,R55,,AllTriggers)</f>
        <v>0.99985918119294326</v>
      </c>
      <c r="W55" s="235">
        <f>_xll.qlYieldTSDiscount(Discounting,S55,,AllTriggers)</f>
        <v>0.99975860711330766</v>
      </c>
      <c r="X55" s="30">
        <f t="shared" si="5"/>
        <v>3.9797154737741081E-4</v>
      </c>
      <c r="Y55" s="310">
        <f t="shared" si="6"/>
        <v>1.592514193994233E-4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6">
        <f>_xll.qlCalendarAdvance(Calendar,R55,"1D","f")</f>
        <v>42115</v>
      </c>
      <c r="S56" s="198">
        <f>_xll.qlCalendarAdvance(Calendar,R56,$F$1,"mf",,Trigger)</f>
        <v>42206</v>
      </c>
      <c r="T56" s="232">
        <f>_xll.qlDayCounterYearFraction(DayCounter,R56,S56,,,Trigger)</f>
        <v>0.25277777777777777</v>
      </c>
      <c r="U56" s="30">
        <f>_xll.qlInterpolationInterpolate(B3Minterpolation,R56,TRUE)</f>
        <v>6.3346275231831127E-4</v>
      </c>
      <c r="V56" s="235">
        <f>_xll.qlYieldTSDiscount(Discounting,R56,,AllTriggers)</f>
        <v>0.99985791727315754</v>
      </c>
      <c r="W56" s="235">
        <f>_xll.qlYieldTSDiscount(Discounting,S56,,AllTriggers)</f>
        <v>0.99975759236980988</v>
      </c>
      <c r="X56" s="30">
        <f t="shared" si="5"/>
        <v>3.9698595995474686E-4</v>
      </c>
      <c r="Y56" s="310">
        <f t="shared" si="6"/>
        <v>1.6009642388080945E-4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6">
        <f>_xll.qlCalendarAdvance(Calendar,R56,"1D","f")</f>
        <v>42116</v>
      </c>
      <c r="S57" s="198">
        <f>_xll.qlCalendarAdvance(Calendar,R57,$F$1,"mf",,Trigger)</f>
        <v>42207</v>
      </c>
      <c r="T57" s="232">
        <f>_xll.qlDayCounterYearFraction(DayCounter,R57,S57,,,Trigger)</f>
        <v>0.25277777777777777</v>
      </c>
      <c r="U57" s="30">
        <f>_xll.qlInterpolationInterpolate(B3Minterpolation,R57,TRUE)</f>
        <v>6.3670272160636803E-4</v>
      </c>
      <c r="V57" s="235">
        <f>_xll.qlYieldTSDiscount(Discounting,R57,,AllTriggers)</f>
        <v>0.999856667861309</v>
      </c>
      <c r="W57" s="235">
        <f>_xll.qlYieldTSDiscount(Discounting,S57,,AllTriggers)</f>
        <v>0.99975657959951414</v>
      </c>
      <c r="X57" s="30">
        <f t="shared" si="5"/>
        <v>3.9604996978673777E-4</v>
      </c>
      <c r="Y57" s="310">
        <f t="shared" si="6"/>
        <v>1.6091524057649362E-4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6">
        <f>_xll.qlCalendarAdvance(Calendar,R57,"1D","f")</f>
        <v>42117</v>
      </c>
      <c r="S58" s="198">
        <f>_xll.qlCalendarAdvance(Calendar,R58,$F$1,"mf",,Trigger)</f>
        <v>42208</v>
      </c>
      <c r="T58" s="232">
        <f>_xll.qlDayCounterYearFraction(DayCounter,R58,S58,,,Trigger)</f>
        <v>0.25277777777777777</v>
      </c>
      <c r="U58" s="30">
        <f>_xll.qlInterpolationInterpolate(B3Minterpolation,R58,TRUE)</f>
        <v>6.3982214685167943E-4</v>
      </c>
      <c r="V58" s="235">
        <f>_xll.qlYieldTSDiscount(Discounting,R58,,AllTriggers)</f>
        <v>0.99985543263271082</v>
      </c>
      <c r="W58" s="235">
        <f>_xll.qlYieldTSDiscount(Discounting,S58,,AllTriggers)</f>
        <v>0.99975556835439594</v>
      </c>
      <c r="X58" s="30">
        <f t="shared" si="5"/>
        <v>3.951640652545872E-4</v>
      </c>
      <c r="Y58" s="310">
        <f t="shared" si="6"/>
        <v>1.6170359205697183E-4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6">
        <f>_xll.qlCalendarAdvance(Calendar,R58,"1D","f")</f>
        <v>42118</v>
      </c>
      <c r="S59" s="198">
        <f>_xll.qlCalendarAdvance(Calendar,R59,$F$1,"mf",,Trigger)</f>
        <v>42209</v>
      </c>
      <c r="T59" s="232">
        <f>_xll.qlDayCounterYearFraction(DayCounter,R59,S59,,,Trigger)</f>
        <v>0.25277777777777777</v>
      </c>
      <c r="U59" s="30">
        <f>_xll.qlInterpolationInterpolate(B3Minterpolation,R59,TRUE)</f>
        <v>6.4280410194683766E-4</v>
      </c>
      <c r="V59" s="235">
        <f>_xll.qlYieldTSDiscount(Discounting,R59,,AllTriggers)</f>
        <v>0.99985421126267882</v>
      </c>
      <c r="W59" s="235">
        <f>_xll.qlYieldTSDiscount(Discounting,S59,,AllTriggers)</f>
        <v>0.99975455818643255</v>
      </c>
      <c r="X59" s="30">
        <f t="shared" si="5"/>
        <v>3.9432873474476925E-4</v>
      </c>
      <c r="Y59" s="310">
        <f t="shared" si="6"/>
        <v>1.6245720090102245E-4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6">
        <f>_xll.qlCalendarAdvance(Calendar,R59,"1D","f")</f>
        <v>42121</v>
      </c>
      <c r="S60" s="198">
        <f>_xll.qlCalendarAdvance(Calendar,R60,$F$1,"mf",,Trigger)</f>
        <v>42212</v>
      </c>
      <c r="T60" s="232">
        <f>_xll.qlDayCounterYearFraction(DayCounter,R60,S60,,,Trigger)</f>
        <v>0.25277777777777777</v>
      </c>
      <c r="U60" s="30">
        <f>_xll.qlInterpolationInterpolate(B3Minterpolation,R60,TRUE)</f>
        <v>6.5075588525731671E-4</v>
      </c>
      <c r="V60" s="235">
        <f>_xll.qlYieldTSDiscount(Discounting,R60,,AllTriggers)</f>
        <v>0.99985062705716699</v>
      </c>
      <c r="W60" s="235">
        <f>_xll.qlYieldTSDiscount(Discounting,S60,,AllTriggers)</f>
        <v>0.99975152966527159</v>
      </c>
      <c r="X60" s="30">
        <f t="shared" si="5"/>
        <v>3.9213107120614671E-4</v>
      </c>
      <c r="Y60" s="310">
        <f t="shared" si="6"/>
        <v>1.6446679752381218E-4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6">
        <f>_xll.qlCalendarAdvance(Calendar,R60,"1D","f")</f>
        <v>42122</v>
      </c>
      <c r="S61" s="198">
        <f>_xll.qlCalendarAdvance(Calendar,R61,$F$1,"mf",,Trigger)</f>
        <v>42213</v>
      </c>
      <c r="T61" s="232">
        <f>_xll.qlDayCounterYearFraction(DayCounter,R61,S61,,,Trigger)</f>
        <v>0.25277777777777777</v>
      </c>
      <c r="U61" s="30">
        <f>_xll.qlInterpolationInterpolate(B3Minterpolation,R61,TRUE)</f>
        <v>6.5301869867778533E-4</v>
      </c>
      <c r="V61" s="235">
        <f>_xll.qlYieldTSDiscount(Discounting,R61,,AllTriggers)</f>
        <v>0.99984945787459778</v>
      </c>
      <c r="W61" s="235">
        <f>_xll.qlYieldTSDiscount(Discounting,S61,,AllTriggers)</f>
        <v>0.99975051932573666</v>
      </c>
      <c r="X61" s="30">
        <f t="shared" si="5"/>
        <v>3.9150292065479259E-4</v>
      </c>
      <c r="Y61" s="310">
        <f t="shared" si="6"/>
        <v>1.6503866176156007E-4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6">
        <f>_xll.qlCalendarAdvance(Calendar,R61,"1D","f")</f>
        <v>42123</v>
      </c>
      <c r="S62" s="198">
        <f>_xll.qlCalendarAdvance(Calendar,R62,$F$1,"mf",,Trigger)</f>
        <v>42214</v>
      </c>
      <c r="T62" s="232">
        <f>_xll.qlDayCounterYearFraction(DayCounter,R62,S62,,,Trigger)</f>
        <v>0.25277777777777777</v>
      </c>
      <c r="U62" s="30">
        <f>_xll.qlInterpolationInterpolate(B3Minterpolation,R62,TRUE)</f>
        <v>6.5505941141106216E-4</v>
      </c>
      <c r="V62" s="235">
        <f>_xll.qlYieldTSDiscount(Discounting,R62,,AllTriggers)</f>
        <v>0.99984830092720423</v>
      </c>
      <c r="W62" s="235">
        <f>_xll.qlYieldTSDiscount(Discounting,S62,,AllTriggers)</f>
        <v>0.99974950782327021</v>
      </c>
      <c r="X62" s="30">
        <f t="shared" si="5"/>
        <v>3.909277860686827E-4</v>
      </c>
      <c r="Y62" s="310">
        <f t="shared" si="6"/>
        <v>1.6555439635865024E-4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6">
        <f>_xll.qlCalendarAdvance(Calendar,R62,"1D","f")</f>
        <v>42124</v>
      </c>
      <c r="S63" s="198">
        <f>_xll.qlCalendarAdvance(Calendar,R63,$F$1,"mf",,Trigger)</f>
        <v>42215</v>
      </c>
      <c r="T63" s="232">
        <f>_xll.qlDayCounterYearFraction(DayCounter,R63,S63,,,Trigger)</f>
        <v>0.25277777777777777</v>
      </c>
      <c r="U63" s="30">
        <f>_xll.qlInterpolationInterpolate(B3Minterpolation,R63,TRUE)</f>
        <v>6.568610973497395E-4</v>
      </c>
      <c r="V63" s="235">
        <f>_xll.qlYieldTSDiscount(Discounting,R63,,AllTriggers)</f>
        <v>0.99984715589031448</v>
      </c>
      <c r="W63" s="235">
        <f>_xll.qlYieldTSDiscount(Discounting,S63,,AllTriggers)</f>
        <v>0.99974849470986027</v>
      </c>
      <c r="X63" s="30">
        <f t="shared" si="5"/>
        <v>3.9040615584571062E-4</v>
      </c>
      <c r="Y63" s="310">
        <f t="shared" si="6"/>
        <v>1.660097239245155E-4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6">
        <f>_xll.qlCalendarAdvance(Calendar,R63,"1D","f")</f>
        <v>42125</v>
      </c>
      <c r="S64" s="198">
        <f>_xll.qlCalendarAdvance(Calendar,R64,$F$1,"mf",,Trigger)</f>
        <v>42219</v>
      </c>
      <c r="T64" s="232">
        <f>_xll.qlDayCounterYearFraction(DayCounter,R64,S64,,,Trigger)</f>
        <v>0.26111111111111113</v>
      </c>
      <c r="U64" s="30">
        <f>_xll.qlInterpolationInterpolate(B3Minterpolation,R64,TRUE)</f>
        <v>6.5840683038640964E-4</v>
      </c>
      <c r="V64" s="235">
        <f>_xll.qlYieldTSDiscount(Discounting,R64,,AllTriggers)</f>
        <v>0.99984602243925813</v>
      </c>
      <c r="W64" s="235">
        <f>_xll.qlYieldTSDiscount(Discounting,S64,,AllTriggers)</f>
        <v>0.99974441718661378</v>
      </c>
      <c r="X64" s="30">
        <f t="shared" si="5"/>
        <v>3.8922597895963567E-4</v>
      </c>
      <c r="Y64" s="310">
        <f t="shared" si="6"/>
        <v>1.7188509556117625E-4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6">
        <f>_xll.qlCalendarAdvance(Calendar,R64,"1D","f")</f>
        <v>42129</v>
      </c>
      <c r="S65" s="198">
        <f>_xll.qlCalendarAdvance(Calendar,R65,$F$1,"mf",,Trigger)</f>
        <v>42221</v>
      </c>
      <c r="T65" s="232">
        <f>_xll.qlDayCounterYearFraction(DayCounter,R65,S65,,,Trigger)</f>
        <v>0.25555555555555554</v>
      </c>
      <c r="U65" s="30">
        <f>_xll.qlInterpolationInterpolate(B3Minterpolation,R65,TRUE)</f>
        <v>6.6181252197451842E-4</v>
      </c>
      <c r="V65" s="235">
        <f>_xll.qlYieldTSDiscount(Discounting,R65,,AllTriggers)</f>
        <v>0.99984159800003181</v>
      </c>
      <c r="W65" s="235">
        <f>_xll.qlYieldTSDiscount(Discounting,S65,,AllTriggers)</f>
        <v>0.99974235774327913</v>
      </c>
      <c r="X65" s="30">
        <f t="shared" si="5"/>
        <v>3.8843151583896161E-4</v>
      </c>
      <c r="Y65" s="310">
        <f t="shared" si="6"/>
        <v>1.6909878157135485E-4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6">
        <f>_xll.qlCalendarAdvance(Calendar,R65,"1D","f")</f>
        <v>42130</v>
      </c>
      <c r="S66" s="198">
        <f>_xll.qlCalendarAdvance(Calendar,R66,$F$1,"mf",,Trigger)</f>
        <v>42222</v>
      </c>
      <c r="T66" s="232">
        <f>_xll.qlDayCounterYearFraction(DayCounter,R66,S66,,,Trigger)</f>
        <v>0.25555555555555554</v>
      </c>
      <c r="U66" s="30">
        <f>_xll.qlInterpolationInterpolate(B3Minterpolation,R66,TRUE)</f>
        <v>6.6220119031016667E-4</v>
      </c>
      <c r="V66" s="235">
        <f>_xll.qlYieldTSDiscount(Discounting,R66,,AllTriggers)</f>
        <v>0.9998405176081564</v>
      </c>
      <c r="W66" s="235">
        <f>_xll.qlYieldTSDiscount(Discounting,S66,,AllTriggers)</f>
        <v>0.99974132231037582</v>
      </c>
      <c r="X66" s="30">
        <f t="shared" si="5"/>
        <v>3.8825594620534758E-4</v>
      </c>
      <c r="Y66" s="310">
        <f t="shared" si="6"/>
        <v>1.6919808885744082E-4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6">
        <f>_xll.qlCalendarAdvance(Calendar,R66,"1D","f")</f>
        <v>42131</v>
      </c>
      <c r="S67" s="198">
        <f>_xll.qlCalendarAdvance(Calendar,R67,$F$1,"mf",,Trigger)</f>
        <v>42223</v>
      </c>
      <c r="T67" s="232">
        <f>_xll.qlDayCounterYearFraction(DayCounter,R67,S67,,,Trigger)</f>
        <v>0.25555555555555554</v>
      </c>
      <c r="U67" s="30">
        <f>_xll.qlInterpolationInterpolate(B3Minterpolation,R67,TRUE)</f>
        <v>6.625093692965838E-4</v>
      </c>
      <c r="V67" s="235">
        <f>_xll.qlYieldTSDiscount(Discounting,R67,,AllTriggers)</f>
        <v>0.99983944685413217</v>
      </c>
      <c r="W67" s="235">
        <f>_xll.qlYieldTSDiscount(Discounting,S67,,AllTriggers)</f>
        <v>0.99974028310476937</v>
      </c>
      <c r="X67" s="30">
        <f t="shared" si="5"/>
        <v>3.8813286738690624E-4</v>
      </c>
      <c r="Y67" s="310">
        <f t="shared" si="6"/>
        <v>1.6927682989318921E-4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6">
        <f>_xll.qlCalendarAdvance(Calendar,R67,"1D","f")</f>
        <v>42132</v>
      </c>
      <c r="S68" s="198">
        <f>_xll.qlCalendarAdvance(Calendar,R68,$F$1,"mf",,Trigger)</f>
        <v>42226</v>
      </c>
      <c r="T68" s="232">
        <f>_xll.qlDayCounterYearFraction(DayCounter,R68,S68,,,Trigger)</f>
        <v>0.26111111111111113</v>
      </c>
      <c r="U68" s="30">
        <f>_xll.qlInterpolationInterpolate(B3Minterpolation,R68,TRUE)</f>
        <v>6.627413722131093E-4</v>
      </c>
      <c r="V68" s="235">
        <f>_xll.qlYieldTSDiscount(Discounting,R68,,AllTriggers)</f>
        <v>0.9998383853379984</v>
      </c>
      <c r="W68" s="235">
        <f>_xll.qlYieldTSDiscount(Discounting,S68,,AllTriggers)</f>
        <v>0.99973714311263662</v>
      </c>
      <c r="X68" s="30">
        <f t="shared" ref="X68:X131" si="18">(V68/W68-1)/T68</f>
        <v>3.8783812815939531E-4</v>
      </c>
      <c r="Y68" s="310">
        <f t="shared" ref="Y68:Y131" si="19">LN((1+(U68+X68)*T68)/(1+X68*T68))</f>
        <v>1.730166451233637E-4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6">
        <f>_xll.qlCalendarAdvance(Calendar,R68,"1D","f")</f>
        <v>42135</v>
      </c>
      <c r="S69" s="198">
        <f>_xll.qlCalendarAdvance(Calendar,R69,$F$1,"mf",,Trigger)</f>
        <v>42227</v>
      </c>
      <c r="T69" s="232">
        <f>_xll.qlDayCounterYearFraction(DayCounter,R69,S69,,,Trigger)</f>
        <v>0.25555555555555554</v>
      </c>
      <c r="U69" s="30">
        <f>_xll.qlInterpolationInterpolate(B3Minterpolation,R69,TRUE)</f>
        <v>6.6302345733673304E-4</v>
      </c>
      <c r="V69" s="235">
        <f>_xll.qlYieldTSDiscount(Discounting,R69,,AllTriggers)</f>
        <v>0.99983524890403097</v>
      </c>
      <c r="W69" s="235">
        <f>_xll.qlYieldTSDiscount(Discounting,S69,,AllTriggers)</f>
        <v>0.99973608907712264</v>
      </c>
      <c r="X69" s="30">
        <f t="shared" si="18"/>
        <v>3.881191428706002E-4</v>
      </c>
      <c r="Y69" s="310">
        <f t="shared" si="19"/>
        <v>1.6940817326811748E-4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6">
        <f>_xll.qlCalendarAdvance(Calendar,R69,"1D","f")</f>
        <v>42136</v>
      </c>
      <c r="S70" s="198">
        <f>_xll.qlCalendarAdvance(Calendar,R70,$F$1,"mf",,Trigger)</f>
        <v>42228</v>
      </c>
      <c r="T70" s="232">
        <f>_xll.qlDayCounterYearFraction(DayCounter,R70,S70,,,Trigger)</f>
        <v>0.25555555555555554</v>
      </c>
      <c r="U70" s="30">
        <f>_xll.qlInterpolationInterpolate(B3Minterpolation,R70,TRUE)</f>
        <v>6.6299388876708875E-4</v>
      </c>
      <c r="V70" s="235">
        <f>_xll.qlYieldTSDiscount(Discounting,R70,,AllTriggers)</f>
        <v>0.99983421687596108</v>
      </c>
      <c r="W70" s="235">
        <f>_xll.qlYieldTSDiscount(Discounting,S70,,AllTriggers)</f>
        <v>0.99973503139935782</v>
      </c>
      <c r="X70" s="30">
        <f t="shared" si="18"/>
        <v>3.882199484570871E-4</v>
      </c>
      <c r="Y70" s="310">
        <f t="shared" si="19"/>
        <v>1.69400614522106E-4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6">
        <f>_xll.qlCalendarAdvance(Calendar,R70,"1D","f")</f>
        <v>42137</v>
      </c>
      <c r="S71" s="198">
        <f>_xll.qlCalendarAdvance(Calendar,R71,$F$1,"mf",,Trigger)</f>
        <v>42229</v>
      </c>
      <c r="T71" s="232">
        <f>_xll.qlDayCounterYearFraction(DayCounter,R71,S71,,,Trigger)</f>
        <v>0.25555555555555554</v>
      </c>
      <c r="U71" s="30">
        <f>_xll.qlInterpolationInterpolate(B3Minterpolation,R71,TRUE)</f>
        <v>6.6290971052425103E-4</v>
      </c>
      <c r="V71" s="235">
        <f>_xll.qlYieldTSDiscount(Discounting,R71,,AllTriggers)</f>
        <v>0.99983319027874651</v>
      </c>
      <c r="W71" s="235">
        <f>_xll.qlYieldTSDiscount(Discounting,S71,,AllTriggers)</f>
        <v>0.9997339701054323</v>
      </c>
      <c r="X71" s="30">
        <f t="shared" si="18"/>
        <v>3.8835616644875611E-4</v>
      </c>
      <c r="Y71" s="310">
        <f t="shared" si="19"/>
        <v>1.6937910218649949E-4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6">
        <f>_xll.qlCalendarAdvance(Calendar,R71,"1D","f")</f>
        <v>42138</v>
      </c>
      <c r="S72" s="198">
        <f>_xll.qlCalendarAdvance(Calendar,R72,$F$1,"mf",,Trigger)</f>
        <v>42230</v>
      </c>
      <c r="T72" s="232">
        <f>_xll.qlDayCounterYearFraction(DayCounter,R72,S72,,,Trigger)</f>
        <v>0.25555555555555554</v>
      </c>
      <c r="U72" s="30">
        <f>_xll.qlInterpolationInterpolate(B3Minterpolation,R72,TRUE)</f>
        <v>6.6277523588755948E-4</v>
      </c>
      <c r="V72" s="235">
        <f>_xll.qlYieldTSDiscount(Discounting,R72,,AllTriggers)</f>
        <v>0.99983216833592981</v>
      </c>
      <c r="W72" s="235">
        <f>_xll.qlYieldTSDiscount(Discounting,S72,,AllTriggers)</f>
        <v>0.99973290522143632</v>
      </c>
      <c r="X72" s="30">
        <f t="shared" si="18"/>
        <v>3.8852465570782263E-4</v>
      </c>
      <c r="Y72" s="310">
        <f t="shared" si="19"/>
        <v>1.6934473838509648E-4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6">
        <f>_xll.qlCalendarAdvance(Calendar,R72,"1D","f")</f>
        <v>42139</v>
      </c>
      <c r="S73" s="198">
        <f>_xll.qlCalendarAdvance(Calendar,R73,$F$1,"mf",,Trigger)</f>
        <v>42233</v>
      </c>
      <c r="T73" s="232">
        <f>_xll.qlDayCounterYearFraction(DayCounter,R73,S73,,,Trigger)</f>
        <v>0.26111111111111113</v>
      </c>
      <c r="U73" s="30">
        <f>_xll.qlInterpolationInterpolate(B3Minterpolation,R73,TRUE)</f>
        <v>6.6259477813635382E-4</v>
      </c>
      <c r="V73" s="235">
        <f>_xll.qlYieldTSDiscount(Discounting,R73,,AllTriggers)</f>
        <v>0.99983115027105629</v>
      </c>
      <c r="W73" s="235">
        <f>_xll.qlYieldTSDiscount(Discounting,S73,,AllTriggers)</f>
        <v>0.99972968928992545</v>
      </c>
      <c r="X73" s="30">
        <f t="shared" si="18"/>
        <v>3.886790343942527E-4</v>
      </c>
      <c r="Y73" s="310">
        <f t="shared" si="19"/>
        <v>1.729783403038929E-4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6">
        <f>_xll.qlCalendarAdvance(Calendar,R73,"1D","f")</f>
        <v>42142</v>
      </c>
      <c r="S74" s="198">
        <f>_xll.qlCalendarAdvance(Calendar,R74,$F$1,"mf",,Trigger)</f>
        <v>42234</v>
      </c>
      <c r="T74" s="232">
        <f>_xll.qlDayCounterYearFraction(DayCounter,R74,S74,,,Trigger)</f>
        <v>0.25555555555555554</v>
      </c>
      <c r="U74" s="30">
        <f>_xll.qlInterpolationInterpolate(B3Minterpolation,R74,TRUE)</f>
        <v>6.6182063898904801E-4</v>
      </c>
      <c r="V74" s="235">
        <f>_xll.qlYieldTSDiscount(Discounting,R74,,AllTriggers)</f>
        <v>0.99982811157960072</v>
      </c>
      <c r="W74" s="235">
        <f>_xll.qlYieldTSDiscount(Discounting,S74,,AllTriggers)</f>
        <v>0.99972861030654736</v>
      </c>
      <c r="X74" s="30">
        <f t="shared" si="18"/>
        <v>3.8945850262413992E-4</v>
      </c>
      <c r="Y74" s="310">
        <f t="shared" si="19"/>
        <v>1.6910081099028764E-4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6">
        <f>_xll.qlCalendarAdvance(Calendar,R74,"1D","f")</f>
        <v>42143</v>
      </c>
      <c r="S75" s="198">
        <f>_xll.qlCalendarAdvance(Calendar,R75,$F$1,"mf",,Trigger)</f>
        <v>42235</v>
      </c>
      <c r="T75" s="232">
        <f>_xll.qlDayCounterYearFraction(DayCounter,R75,S75,,,Trigger)</f>
        <v>0.25555555555555554</v>
      </c>
      <c r="U75" s="30">
        <f>_xll.qlInterpolationInterpolate(B3Minterpolation,R75,TRUE)</f>
        <v>6.6149938157318198E-4</v>
      </c>
      <c r="V75" s="235">
        <f>_xll.qlYieldTSDiscount(Discounting,R75,,AllTriggers)</f>
        <v>0.99982710126202101</v>
      </c>
      <c r="W75" s="235">
        <f>_xll.qlYieldTSDiscount(Discounting,S75,,AllTriggers)</f>
        <v>0.99972752786354857</v>
      </c>
      <c r="X75" s="30">
        <f t="shared" si="18"/>
        <v>3.8974123112648897E-4</v>
      </c>
      <c r="Y75" s="310">
        <f t="shared" si="19"/>
        <v>1.6901872171051706E-4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6">
        <f>_xll.qlCalendarAdvance(Calendar,R75,"1D","f")</f>
        <v>42144</v>
      </c>
      <c r="S76" s="198">
        <f>_xll.qlCalendarAdvance(Calendar,R76,$F$1,"mf",,Trigger)</f>
        <v>42236</v>
      </c>
      <c r="T76" s="232">
        <f>_xll.qlDayCounterYearFraction(DayCounter,R76,S76,,,Trigger)</f>
        <v>0.25555555555555554</v>
      </c>
      <c r="U76" s="30">
        <f>_xll.qlInterpolationInterpolate(B3Minterpolation,R76,TRUE)</f>
        <v>6.6115370743949993E-4</v>
      </c>
      <c r="V76" s="235">
        <f>_xll.qlYieldTSDiscount(Discounting,R76,,AllTriggers)</f>
        <v>0.99982609094016062</v>
      </c>
      <c r="W76" s="235">
        <f>_xll.qlYieldTSDiscount(Discounting,S76,,AllTriggers)</f>
        <v>0.99972644198701854</v>
      </c>
      <c r="X76" s="30">
        <f t="shared" si="18"/>
        <v>3.9003738405996995E-4</v>
      </c>
      <c r="Y76" s="310">
        <f t="shared" si="19"/>
        <v>1.6893039370421698E-4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6">
        <f>_xll.qlCalendarAdvance(Calendar,R76,"1D","f")</f>
        <v>42145</v>
      </c>
      <c r="S77" s="198">
        <f>_xll.qlCalendarAdvance(Calendar,R77,$F$1,"mf",,Trigger)</f>
        <v>42237</v>
      </c>
      <c r="T77" s="232">
        <f>_xll.qlDayCounterYearFraction(DayCounter,R77,S77,,,Trigger)</f>
        <v>0.25555555555555554</v>
      </c>
      <c r="U77" s="30">
        <f>_xll.qlInterpolationInterpolate(B3Minterpolation,R77,TRUE)</f>
        <v>6.6078792986734136E-4</v>
      </c>
      <c r="V77" s="235">
        <f>_xll.qlYieldTSDiscount(Discounting,R77,,AllTriggers)</f>
        <v>0.99982507983758417</v>
      </c>
      <c r="W77" s="235">
        <f>_xll.qlYieldTSDiscount(Discounting,S77,,AllTriggers)</f>
        <v>0.99972535270304708</v>
      </c>
      <c r="X77" s="30">
        <f t="shared" si="18"/>
        <v>3.9034382028158498E-4</v>
      </c>
      <c r="Y77" s="310">
        <f t="shared" si="19"/>
        <v>1.6883692909454892E-4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6">
        <f>_xll.qlCalendarAdvance(Calendar,R77,"1D","f")</f>
        <v>42146</v>
      </c>
      <c r="S78" s="198">
        <f>_xll.qlCalendarAdvance(Calendar,R78,$F$1,"mf",,Trigger)</f>
        <v>42240</v>
      </c>
      <c r="T78" s="232">
        <f>_xll.qlDayCounterYearFraction(DayCounter,R78,S78,,,Trigger)</f>
        <v>0.26111111111111113</v>
      </c>
      <c r="U78" s="30">
        <f>_xll.qlInterpolationInterpolate(B3Minterpolation,R78,TRUE)</f>
        <v>6.6040636213604608E-4</v>
      </c>
      <c r="V78" s="235">
        <f>_xll.qlYieldTSDiscount(Discounting,R78,,AllTriggers)</f>
        <v>0.99982406717785954</v>
      </c>
      <c r="W78" s="235">
        <f>_xll.qlYieldTSDiscount(Discounting,S78,,AllTriggers)</f>
        <v>0.99972206466737901</v>
      </c>
      <c r="X78" s="30">
        <f t="shared" si="18"/>
        <v>3.9075651752105712E-4</v>
      </c>
      <c r="Y78" s="310">
        <f t="shared" si="19"/>
        <v>1.7240698371328694E-4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6">
        <f>_xll.qlCalendarAdvance(Calendar,R78,"1D","f")</f>
        <v>42150</v>
      </c>
      <c r="S79" s="198">
        <f>_xll.qlCalendarAdvance(Calendar,R79,$F$1,"mf",,Trigger)</f>
        <v>42242</v>
      </c>
      <c r="T79" s="232">
        <f>_xll.qlDayCounterYearFraction(DayCounter,R79,S79,,,Trigger)</f>
        <v>0.25555555555555554</v>
      </c>
      <c r="U79" s="30">
        <f>_xll.qlInterpolationInterpolate(B3Minterpolation,R79,TRUE)</f>
        <v>6.5880845520628953E-4</v>
      </c>
      <c r="V79" s="235">
        <f>_xll.qlYieldTSDiscount(Discounting,R79,,AllTriggers)</f>
        <v>0.99981998543894413</v>
      </c>
      <c r="W79" s="235">
        <f>_xll.qlYieldTSDiscount(Discounting,S79,,AllTriggers)</f>
        <v>0.99971985608469927</v>
      </c>
      <c r="X79" s="30">
        <f t="shared" si="18"/>
        <v>3.9192031070066298E-4</v>
      </c>
      <c r="Y79" s="310">
        <f t="shared" si="19"/>
        <v>1.6833113126532318E-4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6">
        <f>_xll.qlCalendarAdvance(Calendar,R79,"1D","f")</f>
        <v>42151</v>
      </c>
      <c r="S80" s="198">
        <f>_xll.qlCalendarAdvance(Calendar,R80,$F$1,"mf",,Trigger)</f>
        <v>42243</v>
      </c>
      <c r="T80" s="232">
        <f>_xll.qlDayCounterYearFraction(DayCounter,R80,S80,,,Trigger)</f>
        <v>0.25555555555555554</v>
      </c>
      <c r="U80" s="30">
        <f>_xll.qlInterpolationInterpolate(B3Minterpolation,R80,TRUE)</f>
        <v>6.5841263586940459E-4</v>
      </c>
      <c r="V80" s="235">
        <f>_xll.qlYieldTSDiscount(Discounting,R80,,AllTriggers)</f>
        <v>0.99981895334710558</v>
      </c>
      <c r="W80" s="235">
        <f>_xll.qlYieldTSDiscount(Discounting,S80,,AllTriggers)</f>
        <v>0.9997187469039569</v>
      </c>
      <c r="X80" s="30">
        <f t="shared" si="18"/>
        <v>3.9222248262988057E-4</v>
      </c>
      <c r="Y80" s="310">
        <f t="shared" si="19"/>
        <v>1.6822999159557211E-4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6">
        <f>_xll.qlCalendarAdvance(Calendar,R80,"1D","f")</f>
        <v>42152</v>
      </c>
      <c r="S81" s="198">
        <f>_xll.qlCalendarAdvance(Calendar,R81,$F$1,"mf",,Trigger)</f>
        <v>42244</v>
      </c>
      <c r="T81" s="232">
        <f>_xll.qlDayCounterYearFraction(DayCounter,R81,S81,,,Trigger)</f>
        <v>0.25555555555555554</v>
      </c>
      <c r="U81" s="30">
        <f>_xll.qlInterpolationInterpolate(B3Minterpolation,R81,TRUE)</f>
        <v>6.5802690604942074E-4</v>
      </c>
      <c r="V81" s="235">
        <f>_xll.qlYieldTSDiscount(Discounting,R81,,AllTriggers)</f>
        <v>0.99981791503959228</v>
      </c>
      <c r="W81" s="235">
        <f>_xll.qlYieldTSDiscount(Discounting,S81,,AllTriggers)</f>
        <v>0.99971763449839812</v>
      </c>
      <c r="X81" s="30">
        <f t="shared" si="18"/>
        <v>3.9251294983234513E-4</v>
      </c>
      <c r="Y81" s="310">
        <f t="shared" si="19"/>
        <v>1.6813143017399906E-4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6">
        <f>_xll.qlCalendarAdvance(Calendar,R81,"1D","f")</f>
        <v>42153</v>
      </c>
      <c r="S82" s="198">
        <f>_xll.qlCalendarAdvance(Calendar,R82,$F$1,"mf",,Trigger)</f>
        <v>42244</v>
      </c>
      <c r="T82" s="232">
        <f>_xll.qlDayCounterYearFraction(DayCounter,R82,S82,,,Trigger)</f>
        <v>0.25277777777777777</v>
      </c>
      <c r="U82" s="30">
        <f>_xll.qlInterpolationInterpolate(B3Minterpolation,R82,TRUE)</f>
        <v>6.5765557902567739E-4</v>
      </c>
      <c r="V82" s="235">
        <f>_xll.qlYieldTSDiscount(Discounting,R82,,AllTriggers)</f>
        <v>0.99981686973999473</v>
      </c>
      <c r="W82" s="235">
        <f>_xll.qlYieldTSDiscount(Discounting,S82,,AllTriggers)</f>
        <v>0.99971763449839812</v>
      </c>
      <c r="X82" s="30">
        <f t="shared" si="18"/>
        <v>3.9268985981361998E-4</v>
      </c>
      <c r="Y82" s="310">
        <f t="shared" si="19"/>
        <v>1.66210402135791E-4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6">
        <f>_xll.qlCalendarAdvance(Calendar,R82,"1D","f")</f>
        <v>42156</v>
      </c>
      <c r="S83" s="198">
        <f>_xll.qlCalendarAdvance(Calendar,R83,$F$1,"mf",,Trigger)</f>
        <v>42248</v>
      </c>
      <c r="T83" s="232">
        <f>_xll.qlDayCounterYearFraction(DayCounter,R83,S83,,,Trigger)</f>
        <v>0.25555555555555554</v>
      </c>
      <c r="U83" s="30">
        <f>_xll.qlInterpolationInterpolate(B3Minterpolation,R83,TRUE)</f>
        <v>6.5667114752528729E-4</v>
      </c>
      <c r="V83" s="235">
        <f>_xll.qlYieldTSDiscount(Discounting,R83,,AllTriggers)</f>
        <v>0.99981368412465066</v>
      </c>
      <c r="W83" s="235">
        <f>_xll.qlYieldTSDiscount(Discounting,S83,,AllTriggers)</f>
        <v>0.99971315314977893</v>
      </c>
      <c r="X83" s="30">
        <f t="shared" si="18"/>
        <v>3.9349494837135154E-4</v>
      </c>
      <c r="Y83" s="310">
        <f t="shared" si="19"/>
        <v>1.6778500938537377E-4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6">
        <f>_xll.qlCalendarAdvance(Calendar,R83,"1D","f")</f>
        <v>42157</v>
      </c>
      <c r="S84" s="198">
        <f>_xll.qlCalendarAdvance(Calendar,R84,$F$1,"mf",,Trigger)</f>
        <v>42249</v>
      </c>
      <c r="T84" s="232">
        <f>_xll.qlDayCounterYearFraction(DayCounter,R84,S84,,,Trigger)</f>
        <v>0.25555555555555554</v>
      </c>
      <c r="U84" s="30">
        <f>_xll.qlInterpolationInterpolate(B3Minterpolation,R84,TRUE)</f>
        <v>6.5640056447990251E-4</v>
      </c>
      <c r="V84" s="235">
        <f>_xll.qlYieldTSDiscount(Discounting,R84,,AllTriggers)</f>
        <v>0.99981260309268793</v>
      </c>
      <c r="W84" s="235">
        <f>_xll.qlYieldTSDiscount(Discounting,S84,,AllTriggers)</f>
        <v>0.99971202501147183</v>
      </c>
      <c r="X84" s="30">
        <f t="shared" si="18"/>
        <v>3.9367977468734273E-4</v>
      </c>
      <c r="Y84" s="310">
        <f t="shared" si="19"/>
        <v>1.6771587101503248E-4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6">
        <f>_xll.qlCalendarAdvance(Calendar,R84,"1D","f")</f>
        <v>42158</v>
      </c>
      <c r="S85" s="198">
        <f>_xll.qlCalendarAdvance(Calendar,R85,$F$1,"mf",,Trigger)</f>
        <v>42250</v>
      </c>
      <c r="T85" s="232">
        <f>_xll.qlDayCounterYearFraction(DayCounter,R85,S85,,,Trigger)</f>
        <v>0.25555555555555554</v>
      </c>
      <c r="U85" s="30">
        <f>_xll.qlInterpolationInterpolate(B3Minterpolation,R85,TRUE)</f>
        <v>6.5616595062745653E-4</v>
      </c>
      <c r="V85" s="235">
        <f>_xll.qlYieldTSDiscount(Discounting,R85,,AllTriggers)</f>
        <v>0.99981151118664457</v>
      </c>
      <c r="W85" s="235">
        <f>_xll.qlYieldTSDiscount(Discounting,S85,,AllTriggers)</f>
        <v>0.9997108938048811</v>
      </c>
      <c r="X85" s="30">
        <f t="shared" si="18"/>
        <v>3.9383404937254346E-4</v>
      </c>
      <c r="Y85" s="310">
        <f t="shared" si="19"/>
        <v>1.6765592361631646E-4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6">
        <f>_xll.qlCalendarAdvance(Calendar,R85,"1D","f")</f>
        <v>42159</v>
      </c>
      <c r="S86" s="198">
        <f>_xll.qlCalendarAdvance(Calendar,R86,$F$1,"mf",,Trigger)</f>
        <v>42251</v>
      </c>
      <c r="T86" s="232">
        <f>_xll.qlDayCounterYearFraction(DayCounter,R86,S86,,,Trigger)</f>
        <v>0.25555555555555554</v>
      </c>
      <c r="U86" s="30">
        <f>_xll.qlInterpolationInterpolate(B3Minterpolation,R86,TRUE)</f>
        <v>6.5595091853236809E-4</v>
      </c>
      <c r="V86" s="235">
        <f>_xll.qlYieldTSDiscount(Discounting,R86,,AllTriggers)</f>
        <v>0.99981040788002917</v>
      </c>
      <c r="W86" s="235">
        <f>_xll.qlYieldTSDiscount(Discounting,S86,,AllTriggers)</f>
        <v>0.99970975955609509</v>
      </c>
      <c r="X86" s="30">
        <f t="shared" si="18"/>
        <v>3.9395560941892015E-4</v>
      </c>
      <c r="Y86" s="310">
        <f t="shared" si="19"/>
        <v>1.6760098050442497E-4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6">
        <f>_xll.qlCalendarAdvance(Calendar,R86,"1D","f")</f>
        <v>42160</v>
      </c>
      <c r="S87" s="198">
        <f>_xll.qlCalendarAdvance(Calendar,R87,$F$1,"mf",,Trigger)</f>
        <v>42254</v>
      </c>
      <c r="T87" s="232">
        <f>_xll.qlDayCounterYearFraction(DayCounter,R87,S87,,,Trigger)</f>
        <v>0.26111111111111113</v>
      </c>
      <c r="U87" s="30">
        <f>_xll.qlInterpolationInterpolate(B3Minterpolation,R87,TRUE)</f>
        <v>6.5573684284392928E-4</v>
      </c>
      <c r="V87" s="235">
        <f>_xll.qlYieldTSDiscount(Discounting,R87,,AllTriggers)</f>
        <v>0.9998092936459394</v>
      </c>
      <c r="W87" s="235">
        <f>_xll.qlYieldTSDiscount(Discounting,S87,,AllTriggers)</f>
        <v>0.99970633881744908</v>
      </c>
      <c r="X87" s="30">
        <f t="shared" si="18"/>
        <v>3.9441091101015017E-4</v>
      </c>
      <c r="Y87" s="310">
        <f t="shared" si="19"/>
        <v>1.7118789084209313E-4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6">
        <f>_xll.qlCalendarAdvance(Calendar,R87,"1D","f")</f>
        <v>42163</v>
      </c>
      <c r="S88" s="198">
        <f>_xll.qlCalendarAdvance(Calendar,R88,$F$1,"mf",,Trigger)</f>
        <v>42255</v>
      </c>
      <c r="T88" s="232">
        <f>_xll.qlDayCounterYearFraction(DayCounter,R88,S88,,,Trigger)</f>
        <v>0.25555555555555554</v>
      </c>
      <c r="U88" s="30">
        <f>_xll.qlInterpolationInterpolate(B3Minterpolation,R88,TRUE)</f>
        <v>6.5510991828500941E-4</v>
      </c>
      <c r="V88" s="235">
        <f>_xll.qlYieldTSDiscount(Discounting,R88,,AllTriggers)</f>
        <v>0.99980589260872921</v>
      </c>
      <c r="W88" s="235">
        <f>_xll.qlYieldTSDiscount(Discounting,S88,,AllTriggers)</f>
        <v>0.99970519266076496</v>
      </c>
      <c r="X88" s="30">
        <f t="shared" si="18"/>
        <v>3.941594757488246E-4</v>
      </c>
      <c r="Y88" s="310">
        <f t="shared" si="19"/>
        <v>1.6738610712704297E-4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6">
        <f>_xll.qlCalendarAdvance(Calendar,R88,"1D","f")</f>
        <v>42164</v>
      </c>
      <c r="S89" s="198">
        <f>_xll.qlCalendarAdvance(Calendar,R89,$F$1,"mf",,Trigger)</f>
        <v>42256</v>
      </c>
      <c r="T89" s="232">
        <f>_xll.qlDayCounterYearFraction(DayCounter,R89,S89,,,Trigger)</f>
        <v>0.25555555555555554</v>
      </c>
      <c r="U89" s="30">
        <f>_xll.qlInterpolationInterpolate(B3Minterpolation,R89,TRUE)</f>
        <v>6.5490923228966739E-4</v>
      </c>
      <c r="V89" s="235">
        <f>_xll.qlYieldTSDiscount(Discounting,R89,,AllTriggers)</f>
        <v>0.99980474189463286</v>
      </c>
      <c r="W89" s="235">
        <f>_xll.qlYieldTSDiscount(Discounting,S89,,AllTriggers)</f>
        <v>0.99970404359232656</v>
      </c>
      <c r="X89" s="30">
        <f t="shared" si="18"/>
        <v>3.9415348736164719E-4</v>
      </c>
      <c r="Y89" s="310">
        <f t="shared" si="19"/>
        <v>1.6733483470929021E-4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6">
        <f>_xll.qlCalendarAdvance(Calendar,R89,"1D","f")</f>
        <v>42165</v>
      </c>
      <c r="S90" s="198">
        <f>_xll.qlCalendarAdvance(Calendar,R90,$F$1,"mf",,Trigger)</f>
        <v>42257</v>
      </c>
      <c r="T90" s="232">
        <f>_xll.qlDayCounterYearFraction(DayCounter,R90,S90,,,Trigger)</f>
        <v>0.25555555555555554</v>
      </c>
      <c r="U90" s="30">
        <f>_xll.qlInterpolationInterpolate(B3Minterpolation,R90,TRUE)</f>
        <v>6.5471428473422386E-4</v>
      </c>
      <c r="V90" s="235">
        <f>_xll.qlYieldTSDiscount(Discounting,R90,,AllTriggers)</f>
        <v>0.99980358386799262</v>
      </c>
      <c r="W90" s="235">
        <f>_xll.qlYieldTSDiscount(Discounting,S90,,AllTriggers)</f>
        <v>0.99970289163822179</v>
      </c>
      <c r="X90" s="30">
        <f t="shared" si="18"/>
        <v>3.941301723864793E-4</v>
      </c>
      <c r="Y90" s="310">
        <f t="shared" si="19"/>
        <v>1.6728502912640876E-4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6">
        <f>_xll.qlCalendarAdvance(Calendar,R90,"1D","f")</f>
        <v>42166</v>
      </c>
      <c r="S91" s="198">
        <f>_xll.qlCalendarAdvance(Calendar,R91,$F$1,"mf",,Trigger)</f>
        <v>42258</v>
      </c>
      <c r="T91" s="232">
        <f>_xll.qlDayCounterYearFraction(DayCounter,R91,S91,,,Trigger)</f>
        <v>0.25555555555555554</v>
      </c>
      <c r="U91" s="30">
        <f>_xll.qlInterpolationInterpolate(B3Minterpolation,R91,TRUE)</f>
        <v>6.5452603202532879E-4</v>
      </c>
      <c r="V91" s="235">
        <f>_xll.qlYieldTSDiscount(Discounting,R91,,AllTriggers)</f>
        <v>0.99980241925178537</v>
      </c>
      <c r="W91" s="235">
        <f>_xll.qlYieldTSDiscount(Discounting,S91,,AllTriggers)</f>
        <v>0.99970173682453833</v>
      </c>
      <c r="X91" s="30">
        <f t="shared" si="18"/>
        <v>3.940922585231261E-4</v>
      </c>
      <c r="Y91" s="310">
        <f t="shared" si="19"/>
        <v>1.6723693461148209E-4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6">
        <f>_xll.qlCalendarAdvance(Calendar,R91,"1D","f")</f>
        <v>42167</v>
      </c>
      <c r="S92" s="198">
        <f>_xll.qlCalendarAdvance(Calendar,R92,$F$1,"mf",,Trigger)</f>
        <v>42261</v>
      </c>
      <c r="T92" s="232">
        <f>_xll.qlDayCounterYearFraction(DayCounter,R92,S92,,,Trigger)</f>
        <v>0.26111111111111113</v>
      </c>
      <c r="U92" s="30">
        <f>_xll.qlInterpolationInterpolate(B3Minterpolation,R92,TRUE)</f>
        <v>6.5434543056963178E-4</v>
      </c>
      <c r="V92" s="235">
        <f>_xll.qlYieldTSDiscount(Discounting,R92,,AllTriggers)</f>
        <v>0.99980124876898469</v>
      </c>
      <c r="W92" s="235">
        <f>_xll.qlYieldTSDiscount(Discounting,S92,,AllTriggers)</f>
        <v>0.99969825548689317</v>
      </c>
      <c r="X92" s="30">
        <f t="shared" si="18"/>
        <v>3.9456141368770478E-4</v>
      </c>
      <c r="Y92" s="310">
        <f t="shared" si="19"/>
        <v>1.7082467045451653E-4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6">
        <f>_xll.qlCalendarAdvance(Calendar,R92,"1D","f")</f>
        <v>42170</v>
      </c>
      <c r="S93" s="198">
        <f>_xll.qlCalendarAdvance(Calendar,R93,$F$1,"mf",,Trigger)</f>
        <v>42262</v>
      </c>
      <c r="T93" s="232">
        <f>_xll.qlDayCounterYearFraction(DayCounter,R93,S93,,,Trigger)</f>
        <v>0.25555555555555554</v>
      </c>
      <c r="U93" s="30">
        <f>_xll.qlInterpolationInterpolate(B3Minterpolation,R93,TRUE)</f>
        <v>6.5385909778822708E-4</v>
      </c>
      <c r="V93" s="235">
        <f>_xll.qlYieldTSDiscount(Discounting,R93,,AllTriggers)</f>
        <v>0.99979770935070855</v>
      </c>
      <c r="W93" s="235">
        <f>_xll.qlYieldTSDiscount(Discounting,S93,,AllTriggers)</f>
        <v>0.99969708949577152</v>
      </c>
      <c r="X93" s="30">
        <f t="shared" si="18"/>
        <v>3.9384916819525893E-4</v>
      </c>
      <c r="Y93" s="310">
        <f t="shared" si="19"/>
        <v>1.670665518862645E-4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6">
        <f>_xll.qlCalendarAdvance(Calendar,R93,"1D","f")</f>
        <v>42171</v>
      </c>
      <c r="S94" s="198">
        <f>_xll.qlCalendarAdvance(Calendar,R94,$F$1,"mf",,Trigger)</f>
        <v>42263</v>
      </c>
      <c r="T94" s="232">
        <f>_xll.qlDayCounterYearFraction(DayCounter,R94,S94,,,Trigger)</f>
        <v>0.25555555555555554</v>
      </c>
      <c r="U94" s="30">
        <f>_xll.qlInterpolationInterpolate(B3Minterpolation,R94,TRUE)</f>
        <v>6.5371866541182012E-4</v>
      </c>
      <c r="V94" s="235">
        <f>_xll.qlYieldTSDiscount(Discounting,R94,,AllTriggers)</f>
        <v>0.999796522631204</v>
      </c>
      <c r="W94" s="235">
        <f>_xll.qlYieldTSDiscount(Discounting,S94,,AllTriggers)</f>
        <v>0.99969592077550884</v>
      </c>
      <c r="X94" s="30">
        <f t="shared" si="18"/>
        <v>3.9377917539500763E-4</v>
      </c>
      <c r="Y94" s="310">
        <f t="shared" si="19"/>
        <v>1.6703067620522737E-4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6">
        <f>_xll.qlCalendarAdvance(Calendar,R94,"1D","f")</f>
        <v>42172</v>
      </c>
      <c r="S95" s="198">
        <f>_xll.qlCalendarAdvance(Calendar,R95,$F$1,"mf",,Trigger)</f>
        <v>42264</v>
      </c>
      <c r="T95" s="232">
        <f>_xll.qlDayCounterYearFraction(DayCounter,R95,S95,,,Trigger)</f>
        <v>0.25555555555555554</v>
      </c>
      <c r="U95" s="30">
        <f>_xll.qlInterpolationInterpolate(B3Minterpolation,R95,TRUE)</f>
        <v>6.5359066632186011E-4</v>
      </c>
      <c r="V95" s="235">
        <f>_xll.qlYieldTSDiscount(Discounting,R95,,AllTriggers)</f>
        <v>0.99979533365992423</v>
      </c>
      <c r="W95" s="235">
        <f>_xll.qlYieldTSDiscount(Discounting,S95,,AllTriggers)</f>
        <v>0.99969474935219238</v>
      </c>
      <c r="X95" s="30">
        <f t="shared" si="18"/>
        <v>3.9371094990800856E-4</v>
      </c>
      <c r="Y95" s="310">
        <f t="shared" si="19"/>
        <v>1.6699797699128632E-4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6">
        <f>_xll.qlCalendarAdvance(Calendar,R95,"1D","f")</f>
        <v>42173</v>
      </c>
      <c r="S96" s="198">
        <f>_xll.qlCalendarAdvance(Calendar,R96,$F$1,"mf",,Trigger)</f>
        <v>42265</v>
      </c>
      <c r="T96" s="232">
        <f>_xll.qlDayCounterYearFraction(DayCounter,R96,S96,,,Trigger)</f>
        <v>0.25555555555555554</v>
      </c>
      <c r="U96" s="30">
        <f>_xll.qlInterpolationInterpolate(B3Minterpolation,R96,TRUE)</f>
        <v>6.5347605692499678E-4</v>
      </c>
      <c r="V96" s="235">
        <f>_xll.qlYieldTSDiscount(Discounting,R96,,AllTriggers)</f>
        <v>0.99979414315982262</v>
      </c>
      <c r="W96" s="235">
        <f>_xll.qlYieldTSDiscount(Discounting,S96,,AllTriggers)</f>
        <v>0.99969357525190938</v>
      </c>
      <c r="X96" s="30">
        <f t="shared" si="18"/>
        <v>3.9364721943232919E-4</v>
      </c>
      <c r="Y96" s="310">
        <f t="shared" si="19"/>
        <v>1.6696869847879274E-4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6">
        <f>_xll.qlCalendarAdvance(Calendar,R96,"1D","f")</f>
        <v>42174</v>
      </c>
      <c r="S97" s="198">
        <f>_xll.qlCalendarAdvance(Calendar,R97,$F$1,"mf",,Trigger)</f>
        <v>42268</v>
      </c>
      <c r="T97" s="232">
        <f>_xll.qlDayCounterYearFraction(DayCounter,R97,S97,,,Trigger)</f>
        <v>0.26111111111111113</v>
      </c>
      <c r="U97" s="30">
        <f>_xll.qlInterpolationInterpolate(B3Minterpolation,R97,TRUE)</f>
        <v>6.5337579362787998E-4</v>
      </c>
      <c r="V97" s="235">
        <f>_xll.qlYieldTSDiscount(Discounting,R97,,AllTriggers)</f>
        <v>0.99979295185384931</v>
      </c>
      <c r="W97" s="235">
        <f>_xll.qlYieldTSDiscount(Discounting,S97,,AllTriggers)</f>
        <v>0.99969003715012972</v>
      </c>
      <c r="X97" s="30">
        <f t="shared" si="18"/>
        <v>3.9426362557778923E-4</v>
      </c>
      <c r="Y97" s="310">
        <f t="shared" si="19"/>
        <v>1.7057157002680647E-4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6">
        <f>_xll.qlCalendarAdvance(Calendar,R97,"1D","f")</f>
        <v>42177</v>
      </c>
      <c r="S98" s="198">
        <f>_xll.qlCalendarAdvance(Calendar,R98,$F$1,"mf",,Trigger)</f>
        <v>42269</v>
      </c>
      <c r="T98" s="232">
        <f>_xll.qlDayCounterYearFraction(DayCounter,R98,S98,,,Trigger)</f>
        <v>0.25555555555555554</v>
      </c>
      <c r="U98" s="30">
        <f>_xll.qlInterpolationInterpolate(B3Minterpolation,R98,TRUE)</f>
        <v>6.5317064440150569E-4</v>
      </c>
      <c r="V98" s="235">
        <f>_xll.qlYieldTSDiscount(Discounting,R98,,AllTriggers)</f>
        <v>0.99978938033014741</v>
      </c>
      <c r="W98" s="235">
        <f>_xll.qlYieldTSDiscount(Discounting,S98,,AllTriggers)</f>
        <v>0.99968885260284923</v>
      </c>
      <c r="X98" s="30">
        <f t="shared" si="18"/>
        <v>3.9349180163804283E-4</v>
      </c>
      <c r="Y98" s="310">
        <f t="shared" si="19"/>
        <v>1.6689067611642117E-4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6">
        <f>_xll.qlCalendarAdvance(Calendar,R98,"1D","f")</f>
        <v>42178</v>
      </c>
      <c r="S99" s="198">
        <f>_xll.qlCalendarAdvance(Calendar,R99,$F$1,"mf",,Trigger)</f>
        <v>42270</v>
      </c>
      <c r="T99" s="232">
        <f>_xll.qlDayCounterYearFraction(DayCounter,R99,S99,,,Trigger)</f>
        <v>0.25555555555555554</v>
      </c>
      <c r="U99" s="30">
        <f>_xll.qlInterpolationInterpolate(B3Minterpolation,R99,TRUE)</f>
        <v>6.5313732956987229E-4</v>
      </c>
      <c r="V99" s="235">
        <f>_xll.qlYieldTSDiscount(Discounting,R99,,AllTriggers)</f>
        <v>0.99978819303011857</v>
      </c>
      <c r="W99" s="235">
        <f>_xll.qlYieldTSDiscount(Discounting,S99,,AllTriggers)</f>
        <v>0.99968766550903598</v>
      </c>
      <c r="X99" s="30">
        <f t="shared" si="18"/>
        <v>3.9349146171343267E-4</v>
      </c>
      <c r="Y99" s="310">
        <f t="shared" si="19"/>
        <v>1.6688216461706884E-4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6">
        <f>_xll.qlCalendarAdvance(Calendar,R99,"1D","f")</f>
        <v>42179</v>
      </c>
      <c r="S100" s="198">
        <f>_xll.qlCalendarAdvance(Calendar,R100,$F$1,"mf",,Trigger)</f>
        <v>42271</v>
      </c>
      <c r="T100" s="232">
        <f>_xll.qlDayCounterYearFraction(DayCounter,R100,S100,,,Trigger)</f>
        <v>0.25555555555555554</v>
      </c>
      <c r="U100" s="30">
        <f>_xll.qlInterpolationInterpolate(B3Minterpolation,R100,TRUE)</f>
        <v>6.5312314287123408E-4</v>
      </c>
      <c r="V100" s="235">
        <f>_xll.qlYieldTSDiscount(Discounting,R100,,AllTriggers)</f>
        <v>0.99978700853891644</v>
      </c>
      <c r="W100" s="235">
        <f>_xll.qlYieldTSDiscount(Discounting,S100,,AllTriggers)</f>
        <v>0.99968647589477677</v>
      </c>
      <c r="X100" s="30">
        <f t="shared" si="18"/>
        <v>3.9351198299549759E-4</v>
      </c>
      <c r="Y100" s="310">
        <f t="shared" si="19"/>
        <v>1.6687853922195975E-4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6">
        <f>_xll.qlCalendarAdvance(Calendar,R100,"1D","f")</f>
        <v>42180</v>
      </c>
      <c r="S101" s="198">
        <f>_xll.qlCalendarAdvance(Calendar,R101,$F$1,"mf",,Trigger)</f>
        <v>42272</v>
      </c>
      <c r="T101" s="232">
        <f>_xll.qlDayCounterYearFraction(DayCounter,R101,S101,,,Trigger)</f>
        <v>0.25555555555555554</v>
      </c>
      <c r="U101" s="30">
        <f>_xll.qlInterpolationInterpolate(B3Minterpolation,R101,TRUE)</f>
        <v>6.5312904071224099E-4</v>
      </c>
      <c r="V101" s="235">
        <f>_xll.qlYieldTSDiscount(Discounting,R101,,AllTriggers)</f>
        <v>0.99978582757947054</v>
      </c>
      <c r="W101" s="235">
        <f>_xll.qlYieldTSDiscount(Discounting,S101,,AllTriggers)</f>
        <v>0.99968528378615795</v>
      </c>
      <c r="X101" s="30">
        <f t="shared" si="18"/>
        <v>3.935560931849117E-4</v>
      </c>
      <c r="Y101" s="310">
        <f t="shared" si="19"/>
        <v>1.6688004416409843E-4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6">
        <f>_xll.qlCalendarAdvance(Calendar,R101,"1D","f")</f>
        <v>42181</v>
      </c>
      <c r="S102" s="198">
        <f>_xll.qlCalendarAdvance(Calendar,R102,$F$1,"mf",,Trigger)</f>
        <v>42275</v>
      </c>
      <c r="T102" s="232">
        <f>_xll.qlDayCounterYearFraction(DayCounter,R102,S102,,,Trigger)</f>
        <v>0.26111111111111113</v>
      </c>
      <c r="U102" s="30">
        <f>_xll.qlInterpolationInterpolate(B3Minterpolation,R102,TRUE)</f>
        <v>6.5315597949954266E-4</v>
      </c>
      <c r="V102" s="235">
        <f>_xll.qlYieldTSDiscount(Discounting,R102,,AllTriggers)</f>
        <v>0.99978465087470691</v>
      </c>
      <c r="W102" s="235">
        <f>_xll.qlYieldTSDiscount(Discounting,S102,,AllTriggers)</f>
        <v>0.99968169275500562</v>
      </c>
      <c r="X102" s="30">
        <f t="shared" si="18"/>
        <v>3.9443324343201936E-4</v>
      </c>
      <c r="Y102" s="310">
        <f t="shared" si="19"/>
        <v>1.7051418225956275E-4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6">
        <f>_xll.qlCalendarAdvance(Calendar,R102,"1D","f")</f>
        <v>42184</v>
      </c>
      <c r="S103" s="198">
        <f>_xll.qlCalendarAdvance(Calendar,R103,$F$1,"mf",,Trigger)</f>
        <v>42276</v>
      </c>
      <c r="T103" s="232">
        <f>_xll.qlDayCounterYearFraction(DayCounter,R103,S103,,,Trigger)</f>
        <v>0.25555555555555554</v>
      </c>
      <c r="U103" s="30">
        <f>_xll.qlInterpolationInterpolate(B3Minterpolation,R103,TRUE)</f>
        <v>6.5337260560571406E-4</v>
      </c>
      <c r="V103" s="235">
        <f>_xll.qlYieldTSDiscount(Discounting,R103,,AllTriggers)</f>
        <v>0.99978115351772034</v>
      </c>
      <c r="W103" s="235">
        <f>_xll.qlYieldTSDiscount(Discounting,S103,,AllTriggers)</f>
        <v>0.99968049092980993</v>
      </c>
      <c r="X103" s="30">
        <f t="shared" si="18"/>
        <v>3.9402297704257359E-4</v>
      </c>
      <c r="Y103" s="310">
        <f t="shared" si="19"/>
        <v>1.6694225196377279E-4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6">
        <f>_xll.qlCalendarAdvance(Calendar,R103,"1D","f")</f>
        <v>42185</v>
      </c>
      <c r="S104" s="198">
        <f>_xll.qlCalendarAdvance(Calendar,R104,$F$1,"mf",,Trigger)</f>
        <v>42277</v>
      </c>
      <c r="T104" s="232">
        <f>_xll.qlDayCounterYearFraction(DayCounter,R104,S104,,,Trigger)</f>
        <v>0.25555555555555554</v>
      </c>
      <c r="U104" s="30">
        <f>_xll.qlInterpolationInterpolate(B3Minterpolation,R104,TRUE)</f>
        <v>6.534932722446925E-4</v>
      </c>
      <c r="V104" s="235">
        <f>_xll.qlYieldTSDiscount(Discounting,R104,,AllTriggers)</f>
        <v>0.99978000106087983</v>
      </c>
      <c r="W104" s="235">
        <f>_xll.qlYieldTSDiscount(Discounting,S104,,AllTriggers)</f>
        <v>0.99967928674068496</v>
      </c>
      <c r="X104" s="30">
        <f t="shared" si="18"/>
        <v>3.9422594729448369E-4</v>
      </c>
      <c r="Y104" s="310">
        <f t="shared" si="19"/>
        <v>1.6697307208202939E-4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6">
        <f>_xll.qlCalendarAdvance(Calendar,R104,"1D","f")</f>
        <v>42186</v>
      </c>
      <c r="S105" s="198">
        <f>_xll.qlCalendarAdvance(Calendar,R105,$F$1,"mf",,Trigger)</f>
        <v>42278</v>
      </c>
      <c r="T105" s="232">
        <f>_xll.qlDayCounterYearFraction(DayCounter,R105,S105,,,Trigger)</f>
        <v>0.25555555555555554</v>
      </c>
      <c r="U105" s="30">
        <f>_xll.qlInterpolationInterpolate(B3Minterpolation,R105,TRUE)</f>
        <v>6.5363976186321468E-4</v>
      </c>
      <c r="V105" s="235">
        <f>_xll.qlYieldTSDiscount(Discounting,R105,,AllTriggers)</f>
        <v>0.99977885647330234</v>
      </c>
      <c r="W105" s="235">
        <f>_xll.qlYieldTSDiscount(Discounting,S105,,AllTriggers)</f>
        <v>0.99967808021371651</v>
      </c>
      <c r="X105" s="30">
        <f t="shared" si="18"/>
        <v>3.9446887267082019E-4</v>
      </c>
      <c r="Y105" s="310">
        <f t="shared" si="19"/>
        <v>1.6701048793012332E-4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6">
        <f>_xll.qlCalendarAdvance(Calendar,R105,"1D","f")</f>
        <v>42187</v>
      </c>
      <c r="S106" s="198">
        <f>_xll.qlCalendarAdvance(Calendar,R106,$F$1,"mf",,Trigger)</f>
        <v>42279</v>
      </c>
      <c r="T106" s="232">
        <f>_xll.qlDayCounterYearFraction(DayCounter,R106,S106,,,Trigger)</f>
        <v>0.25555555555555554</v>
      </c>
      <c r="U106" s="30">
        <f>_xll.qlInterpolationInterpolate(B3Minterpolation,R106,TRUE)</f>
        <v>6.5381303086793012E-4</v>
      </c>
      <c r="V106" s="235">
        <f>_xll.qlYieldTSDiscount(Discounting,R106,,AllTriggers)</f>
        <v>0.99977772047789437</v>
      </c>
      <c r="W106" s="235">
        <f>_xll.qlYieldTSDiscount(Discounting,S106,,AllTriggers)</f>
        <v>0.99967687137499028</v>
      </c>
      <c r="X106" s="30">
        <f t="shared" si="18"/>
        <v>3.947544808800769E-4</v>
      </c>
      <c r="Y106" s="310">
        <f t="shared" si="19"/>
        <v>1.6705474373778086E-4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6">
        <f>_xll.qlCalendarAdvance(Calendar,R106,"1D","f")</f>
        <v>42188</v>
      </c>
      <c r="S107" s="198">
        <f>_xll.qlCalendarAdvance(Calendar,R107,$F$1,"mf",,Trigger)</f>
        <v>42282</v>
      </c>
      <c r="T107" s="232">
        <f>_xll.qlDayCounterYearFraction(DayCounter,R107,S107,,,Trigger)</f>
        <v>0.26111111111111113</v>
      </c>
      <c r="U107" s="30">
        <f>_xll.qlInterpolationInterpolate(B3Minterpolation,R107,TRUE)</f>
        <v>6.5401403566548875E-4</v>
      </c>
      <c r="V107" s="235">
        <f>_xll.qlYieldTSDiscount(Discounting,R107,,AllTriggers)</f>
        <v>0.99977659379755945</v>
      </c>
      <c r="W107" s="235">
        <f>_xll.qlYieldTSDiscount(Discounting,S107,,AllTriggers)</f>
        <v>0.999673231249119</v>
      </c>
      <c r="X107" s="30">
        <f t="shared" si="18"/>
        <v>3.9598596433451118E-4</v>
      </c>
      <c r="Y107" s="310">
        <f t="shared" si="19"/>
        <v>1.707380997549949E-4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6">
        <f>_xll.qlCalendarAdvance(Calendar,R107,"1D","f")</f>
        <v>42191</v>
      </c>
      <c r="S108" s="198">
        <f>_xll.qlCalendarAdvance(Calendar,R108,$F$1,"mf",,Trigger)</f>
        <v>42283</v>
      </c>
      <c r="T108" s="232">
        <f>_xll.qlDayCounterYearFraction(DayCounter,R108,S108,,,Trigger)</f>
        <v>0.25555555555555554</v>
      </c>
      <c r="U108" s="30">
        <f>_xll.qlInterpolationInterpolate(B3Minterpolation,R108,TRUE)</f>
        <v>6.5504122520554148E-4</v>
      </c>
      <c r="V108" s="235">
        <f>_xll.qlYieldTSDiscount(Discounting,R108,,AllTriggers)</f>
        <v>0.99977327160667651</v>
      </c>
      <c r="W108" s="235">
        <f>_xll.qlYieldTSDiscount(Discounting,S108,,AllTriggers)</f>
        <v>0.99967201342421563</v>
      </c>
      <c r="X108" s="30">
        <f t="shared" si="18"/>
        <v>3.9635767049418373E-4</v>
      </c>
      <c r="Y108" s="310">
        <f t="shared" si="19"/>
        <v>1.6736846293123031E-4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6">
        <f>_xll.qlCalendarAdvance(Calendar,R108,"1D","f")</f>
        <v>42192</v>
      </c>
      <c r="S109" s="198">
        <f>_xll.qlCalendarAdvance(Calendar,R109,$F$1,"mf",,Trigger)</f>
        <v>42284</v>
      </c>
      <c r="T109" s="232">
        <f>_xll.qlDayCounterYearFraction(DayCounter,R109,S109,,,Trigger)</f>
        <v>0.25555555555555554</v>
      </c>
      <c r="U109" s="30">
        <f>_xll.qlInterpolationInterpolate(B3Minterpolation,R109,TRUE)</f>
        <v>6.5554048678905809E-4</v>
      </c>
      <c r="V109" s="235">
        <f>_xll.qlYieldTSDiscount(Discounting,R109,,AllTriggers)</f>
        <v>0.99977218219472208</v>
      </c>
      <c r="W109" s="235">
        <f>_xll.qlYieldTSDiscount(Discounting,S109,,AllTriggers)</f>
        <v>0.99967079341798082</v>
      </c>
      <c r="X109" s="30">
        <f t="shared" si="18"/>
        <v>3.9686934359633275E-4</v>
      </c>
      <c r="Y109" s="310">
        <f t="shared" si="19"/>
        <v>1.6749599582371272E-4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6">
        <f>_xll.qlCalendarAdvance(Calendar,R109,"1D","f")</f>
        <v>42193</v>
      </c>
      <c r="S110" s="198">
        <f>_xll.qlCalendarAdvance(Calendar,R110,$F$1,"mf",,Trigger)</f>
        <v>42285</v>
      </c>
      <c r="T110" s="232">
        <f>_xll.qlDayCounterYearFraction(DayCounter,R110,S110,,,Trigger)</f>
        <v>0.25555555555555554</v>
      </c>
      <c r="U110" s="30">
        <f>_xll.qlInterpolationInterpolate(B3Minterpolation,R110,TRUE)</f>
        <v>6.5611021739554948E-4</v>
      </c>
      <c r="V110" s="235">
        <f>_xll.qlYieldTSDiscount(Discounting,R110,,AllTriggers)</f>
        <v>0.99977110102851241</v>
      </c>
      <c r="W110" s="235">
        <f>_xll.qlYieldTSDiscount(Discounting,S110,,AllTriggers)</f>
        <v>0.99966957125649991</v>
      </c>
      <c r="X110" s="30">
        <f t="shared" si="18"/>
        <v>3.9742173178630475E-4</v>
      </c>
      <c r="Y110" s="310">
        <f t="shared" si="19"/>
        <v>1.6764153082597804E-4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6">
        <f>_xll.qlCalendarAdvance(Calendar,R110,"1D","f")</f>
        <v>42194</v>
      </c>
      <c r="S111" s="198">
        <f>_xll.qlCalendarAdvance(Calendar,R111,$F$1,"mf",,Trigger)</f>
        <v>42286</v>
      </c>
      <c r="T111" s="232">
        <f>_xll.qlDayCounterYearFraction(DayCounter,R111,S111,,,Trigger)</f>
        <v>0.25555555555555554</v>
      </c>
      <c r="U111" s="30">
        <f>_xll.qlInterpolationInterpolate(B3Minterpolation,R111,TRUE)</f>
        <v>6.5674563891775055E-4</v>
      </c>
      <c r="V111" s="235">
        <f>_xll.qlYieldTSDiscount(Discounting,R111,,AllTriggers)</f>
        <v>0.99977002765999601</v>
      </c>
      <c r="W111" s="235">
        <f>_xll.qlYieldTSDiscount(Discounting,S111,,AllTriggers)</f>
        <v>0.99966834696585749</v>
      </c>
      <c r="X111" s="30">
        <f t="shared" si="18"/>
        <v>3.9801297927640226E-4</v>
      </c>
      <c r="Y111" s="310">
        <f t="shared" si="19"/>
        <v>1.6780384725473258E-4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6">
        <f>_xll.qlCalendarAdvance(Calendar,R111,"1D","f")</f>
        <v>42195</v>
      </c>
      <c r="S112" s="198">
        <f>_xll.qlCalendarAdvance(Calendar,R112,$F$1,"mf",,Trigger)</f>
        <v>42289</v>
      </c>
      <c r="T112" s="232">
        <f>_xll.qlDayCounterYearFraction(DayCounter,R112,S112,,,Trigger)</f>
        <v>0.26111111111111113</v>
      </c>
      <c r="U112" s="30">
        <f>_xll.qlInterpolationInterpolate(B3Minterpolation,R112,TRUE)</f>
        <v>6.5744197324839662E-4</v>
      </c>
      <c r="V112" s="235">
        <f>_xll.qlYieldTSDiscount(Discounting,R112,,AllTriggers)</f>
        <v>0.99976896164112294</v>
      </c>
      <c r="W112" s="235">
        <f>_xll.qlYieldTSDiscount(Discounting,S112,,AllTriggers)</f>
        <v>0.9996646615798086</v>
      </c>
      <c r="X112" s="30">
        <f t="shared" si="18"/>
        <v>3.995810382054505E-4</v>
      </c>
      <c r="Y112" s="310">
        <f t="shared" si="19"/>
        <v>1.7163276553041384E-4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6">
        <f>_xll.qlCalendarAdvance(Calendar,R112,"1D","f")</f>
        <v>42198</v>
      </c>
      <c r="S113" s="198">
        <f>_xll.qlCalendarAdvance(Calendar,R113,$F$1,"mf",,Trigger)</f>
        <v>42290</v>
      </c>
      <c r="T113" s="232">
        <f>_xll.qlDayCounterYearFraction(DayCounter,R113,S113,,,Trigger)</f>
        <v>0.25555555555555554</v>
      </c>
      <c r="U113" s="30">
        <f>_xll.qlInterpolationInterpolate(B3Minterpolation,R113,TRUE)</f>
        <v>6.5984867201835523E-4</v>
      </c>
      <c r="V113" s="235">
        <f>_xll.qlYieldTSDiscount(Discounting,R113,,AllTriggers)</f>
        <v>0.99976580320189912</v>
      </c>
      <c r="W113" s="235">
        <f>_xll.qlYieldTSDiscount(Discounting,S113,,AllTriggers)</f>
        <v>0.99966342903336691</v>
      </c>
      <c r="X113" s="30">
        <f t="shared" si="18"/>
        <v>4.0072944641458954E-4</v>
      </c>
      <c r="Y113" s="310">
        <f t="shared" si="19"/>
        <v>1.6859651357482378E-4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6">
        <f>_xll.qlCalendarAdvance(Calendar,R113,"1D","f")</f>
        <v>42199</v>
      </c>
      <c r="S114" s="198">
        <f>_xll.qlCalendarAdvance(Calendar,R114,$F$1,"mf",,Trigger)</f>
        <v>42291</v>
      </c>
      <c r="T114" s="232">
        <f>_xll.qlDayCounterYearFraction(DayCounter,R114,S114,,,Trigger)</f>
        <v>0.25555555555555554</v>
      </c>
      <c r="U114" s="30">
        <f>_xll.qlInterpolationInterpolate(B3Minterpolation,R114,TRUE)</f>
        <v>6.6074087651013188E-4</v>
      </c>
      <c r="V114" s="235">
        <f>_xll.qlYieldTSDiscount(Discounting,R114,,AllTriggers)</f>
        <v>0.99976476210114451</v>
      </c>
      <c r="W114" s="235">
        <f>_xll.qlYieldTSDiscount(Discounting,S114,,AllTriggers)</f>
        <v>0.99966219448818627</v>
      </c>
      <c r="X114" s="30">
        <f t="shared" si="18"/>
        <v>4.0148715354032771E-4</v>
      </c>
      <c r="Y114" s="310">
        <f t="shared" si="19"/>
        <v>1.6882442689700406E-4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6">
        <f>_xll.qlCalendarAdvance(Calendar,R114,"1D","f")</f>
        <v>42200</v>
      </c>
      <c r="S115" s="198">
        <f>_xll.qlCalendarAdvance(Calendar,R115,$F$1,"mf",,Trigger)</f>
        <v>42292</v>
      </c>
      <c r="T115" s="232">
        <f>_xll.qlDayCounterYearFraction(DayCounter,R115,S115,,,Trigger)</f>
        <v>0.25555555555555554</v>
      </c>
      <c r="U115" s="30">
        <f>_xll.qlInterpolationInterpolate(B3Minterpolation,R115,TRUE)</f>
        <v>6.6167010327402892E-4</v>
      </c>
      <c r="V115" s="235">
        <f>_xll.qlYieldTSDiscount(Discounting,R115,,AllTriggers)</f>
        <v>0.99976372610981556</v>
      </c>
      <c r="W115" s="235">
        <f>_xll.qlYieldTSDiscount(Discounting,S115,,AllTriggers)</f>
        <v>0.99966095797035115</v>
      </c>
      <c r="X115" s="30">
        <f t="shared" si="18"/>
        <v>4.0227258521828509E-4</v>
      </c>
      <c r="Y115" s="310">
        <f t="shared" si="19"/>
        <v>1.6906179755741356E-4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6">
        <f>_xll.qlCalendarAdvance(Calendar,R115,"1D","f")</f>
        <v>42201</v>
      </c>
      <c r="S116" s="198">
        <f>_xll.qlCalendarAdvance(Calendar,R116,$F$1,"mf",,Trigger)</f>
        <v>42293</v>
      </c>
      <c r="T116" s="232">
        <f>_xll.qlDayCounterYearFraction(DayCounter,R116,S116,,,Trigger)</f>
        <v>0.25555555555555554</v>
      </c>
      <c r="U116" s="30">
        <f>_xll.qlInterpolationInterpolate(B3Minterpolation,R116,TRUE)</f>
        <v>6.6263157420278157E-4</v>
      </c>
      <c r="V116" s="235">
        <f>_xll.qlYieldTSDiscount(Discounting,R116,,AllTriggers)</f>
        <v>0.99976269477987489</v>
      </c>
      <c r="W116" s="235">
        <f>_xll.qlYieldTSDiscount(Discounting,S116,,AllTriggers)</f>
        <v>0.99965971950594534</v>
      </c>
      <c r="X116" s="30">
        <f t="shared" si="18"/>
        <v>4.0308388565555106E-4</v>
      </c>
      <c r="Y116" s="310">
        <f t="shared" si="19"/>
        <v>1.6930740487904926E-4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6">
        <f>_xll.qlCalendarAdvance(Calendar,R116,"1D","f")</f>
        <v>42202</v>
      </c>
      <c r="S117" s="198">
        <f>_xll.qlCalendarAdvance(Calendar,R117,$F$1,"mf",,Trigger)</f>
        <v>42296</v>
      </c>
      <c r="T117" s="232">
        <f>_xll.qlDayCounterYearFraction(DayCounter,R117,S117,,,Trigger)</f>
        <v>0.26111111111111113</v>
      </c>
      <c r="U117" s="30">
        <f>_xll.qlInterpolationInterpolate(B3Minterpolation,R117,TRUE)</f>
        <v>6.6362051118912463E-4</v>
      </c>
      <c r="V117" s="235">
        <f>_xll.qlYieldTSDiscount(Discounting,R117,,AllTriggers)</f>
        <v>0.99976166766328656</v>
      </c>
      <c r="W117" s="235">
        <f>_xll.qlYieldTSDiscount(Discounting,S117,,AllTriggers)</f>
        <v>0.99965599269414351</v>
      </c>
      <c r="X117" s="30">
        <f t="shared" si="18"/>
        <v>4.0485191980046785E-4</v>
      </c>
      <c r="Y117" s="310">
        <f t="shared" si="19"/>
        <v>1.7324536560242934E-4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6">
        <f>_xll.qlCalendarAdvance(Calendar,R117,"1D","f")</f>
        <v>42205</v>
      </c>
      <c r="S118" s="198">
        <f>_xll.qlCalendarAdvance(Calendar,R118,$F$1,"mf",,Trigger)</f>
        <v>42297</v>
      </c>
      <c r="T118" s="232">
        <f>_xll.qlDayCounterYearFraction(DayCounter,R118,S118,,,Trigger)</f>
        <v>0.25555555555555554</v>
      </c>
      <c r="U118" s="30">
        <f>_xll.qlInterpolationInterpolate(B3Minterpolation,R118,TRUE)</f>
        <v>6.6670433742104874E-4</v>
      </c>
      <c r="V118" s="235">
        <f>_xll.qlYieldTSDiscount(Discounting,R118,,AllTriggers)</f>
        <v>0.99975860711330766</v>
      </c>
      <c r="W118" s="235">
        <f>_xll.qlYieldTSDiscount(Discounting,S118,,AllTriggers)</f>
        <v>0.99965474670429366</v>
      </c>
      <c r="X118" s="30">
        <f t="shared" si="18"/>
        <v>4.0655065909691305E-4</v>
      </c>
      <c r="Y118" s="310">
        <f t="shared" si="19"/>
        <v>1.7034778732391106E-4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6">
        <f>_xll.qlCalendarAdvance(Calendar,R118,"1D","f")</f>
        <v>42206</v>
      </c>
      <c r="S119" s="198">
        <f>_xll.qlCalendarAdvance(Calendar,R119,$F$1,"mf",,Trigger)</f>
        <v>42298</v>
      </c>
      <c r="T119" s="232">
        <f>_xll.qlDayCounterYearFraction(DayCounter,R119,S119,,,Trigger)</f>
        <v>0.25555555555555554</v>
      </c>
      <c r="U119" s="30">
        <f>_xll.qlInterpolationInterpolate(B3Minterpolation,R119,TRUE)</f>
        <v>6.6775535756510515E-4</v>
      </c>
      <c r="V119" s="235">
        <f>_xll.qlYieldTSDiscount(Discounting,R119,,AllTriggers)</f>
        <v>0.99975759236980988</v>
      </c>
      <c r="W119" s="235">
        <f>_xll.qlYieldTSDiscount(Discounting,S119,,AllTriggers)</f>
        <v>0.99965349889829169</v>
      </c>
      <c r="X119" s="30">
        <f t="shared" si="18"/>
        <v>4.074634663936186E-4</v>
      </c>
      <c r="Y119" s="310">
        <f t="shared" si="19"/>
        <v>1.7061626788317857E-4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6">
        <f>_xll.qlCalendarAdvance(Calendar,R119,"1D","f")</f>
        <v>42207</v>
      </c>
      <c r="S120" s="198">
        <f>_xll.qlCalendarAdvance(Calendar,R120,$F$1,"mf",,Trigger)</f>
        <v>42299</v>
      </c>
      <c r="T120" s="232">
        <f>_xll.qlDayCounterYearFraction(DayCounter,R120,S120,,,Trigger)</f>
        <v>0.25555555555555554</v>
      </c>
      <c r="U120" s="30">
        <f>_xll.qlInterpolationInterpolate(B3Minterpolation,R120,TRUE)</f>
        <v>6.6880995323042778E-4</v>
      </c>
      <c r="V120" s="235">
        <f>_xll.qlYieldTSDiscount(Discounting,R120,,AllTriggers)</f>
        <v>0.99975657959951414</v>
      </c>
      <c r="W120" s="235">
        <f>_xll.qlYieldTSDiscount(Discounting,S120,,AllTriggers)</f>
        <v>0.99965224930222107</v>
      </c>
      <c r="X120" s="30">
        <f t="shared" si="18"/>
        <v>4.0839100766523393E-4</v>
      </c>
      <c r="Y120" s="310">
        <f t="shared" si="19"/>
        <v>1.7088566109481777E-4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6">
        <f>_xll.qlCalendarAdvance(Calendar,R120,"1D","f")</f>
        <v>42208</v>
      </c>
      <c r="S121" s="198">
        <f>_xll.qlCalendarAdvance(Calendar,R121,$F$1,"mf",,Trigger)</f>
        <v>42300</v>
      </c>
      <c r="T121" s="232">
        <f>_xll.qlDayCounterYearFraction(DayCounter,R121,S121,,,Trigger)</f>
        <v>0.25555555555555554</v>
      </c>
      <c r="U121" s="30">
        <f>_xll.qlInterpolationInterpolate(B3Minterpolation,R121,TRUE)</f>
        <v>6.6986334630975163E-4</v>
      </c>
      <c r="V121" s="235">
        <f>_xll.qlYieldTSDiscount(Discounting,R121,,AllTriggers)</f>
        <v>0.99975556835439594</v>
      </c>
      <c r="W121" s="235">
        <f>_xll.qlYieldTSDiscount(Discounting,S121,,AllTriggers)</f>
        <v>0.99965099794216494</v>
      </c>
      <c r="X121" s="30">
        <f t="shared" si="18"/>
        <v>4.0933142711015955E-4</v>
      </c>
      <c r="Y121" s="310">
        <f t="shared" si="19"/>
        <v>1.7115474630006802E-4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6">
        <f>_xll.qlCalendarAdvance(Calendar,R121,"1D","f")</f>
        <v>42209</v>
      </c>
      <c r="S122" s="198">
        <f>_xll.qlCalendarAdvance(Calendar,R122,$F$1,"mf",,Trigger)</f>
        <v>42303</v>
      </c>
      <c r="T122" s="232">
        <f>_xll.qlDayCounterYearFraction(DayCounter,R122,S122,,,Trigger)</f>
        <v>0.26111111111111113</v>
      </c>
      <c r="U122" s="30">
        <f>_xll.qlInterpolationInterpolate(B3Minterpolation,R122,TRUE)</f>
        <v>6.7091075869581162E-4</v>
      </c>
      <c r="V122" s="235">
        <f>_xll.qlYieldTSDiscount(Discounting,R122,,AllTriggers)</f>
        <v>0.99975455818643255</v>
      </c>
      <c r="W122" s="235">
        <f>_xll.qlYieldTSDiscount(Discounting,S122,,AllTriggers)</f>
        <v>0.99964723353891394</v>
      </c>
      <c r="X122" s="30">
        <f t="shared" si="18"/>
        <v>4.1117561393135964E-4</v>
      </c>
      <c r="Y122" s="310">
        <f t="shared" si="19"/>
        <v>1.7514810834463483E-4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6">
        <f>_xll.qlCalendarAdvance(Calendar,R122,"1D","f")</f>
        <v>42212</v>
      </c>
      <c r="S123" s="198">
        <f>_xll.qlCalendarAdvance(Calendar,R123,$F$1,"mf",,Trigger)</f>
        <v>42304</v>
      </c>
      <c r="T123" s="232">
        <f>_xll.qlDayCounterYearFraction(DayCounter,R123,S123,,,Trigger)</f>
        <v>0.25555555555555554</v>
      </c>
      <c r="U123" s="30">
        <f>_xll.qlInterpolationInterpolate(B3Minterpolation,R123,TRUE)</f>
        <v>6.7396933062176061E-4</v>
      </c>
      <c r="V123" s="235">
        <f>_xll.qlYieldTSDiscount(Discounting,R123,,AllTriggers)</f>
        <v>0.99975152966527159</v>
      </c>
      <c r="W123" s="235">
        <f>_xll.qlYieldTSDiscount(Discounting,S123,,AllTriggers)</f>
        <v>0.99964597538374556</v>
      </c>
      <c r="X123" s="30">
        <f t="shared" si="18"/>
        <v>4.1318477050756723E-4</v>
      </c>
      <c r="Y123" s="310">
        <f t="shared" si="19"/>
        <v>1.7220359399484333E-4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6">
        <f>_xll.qlCalendarAdvance(Calendar,R123,"1D","f")</f>
        <v>42213</v>
      </c>
      <c r="S124" s="198">
        <f>_xll.qlCalendarAdvance(Calendar,R124,$F$1,"mf",,Trigger)</f>
        <v>42305</v>
      </c>
      <c r="T124" s="232">
        <f>_xll.qlDayCounterYearFraction(DayCounter,R124,S124,,,Trigger)</f>
        <v>0.25555555555555554</v>
      </c>
      <c r="U124" s="30">
        <f>_xll.qlInterpolationInterpolate(B3Minterpolation,R124,TRUE)</f>
        <v>6.7494503916211684E-4</v>
      </c>
      <c r="V124" s="235">
        <f>_xll.qlYieldTSDiscount(Discounting,R124,,AllTriggers)</f>
        <v>0.99975051932573666</v>
      </c>
      <c r="W124" s="235">
        <f>_xll.qlYieldTSDiscount(Discounting,S124,,AllTriggers)</f>
        <v>0.99964471559500601</v>
      </c>
      <c r="X124" s="30">
        <f t="shared" si="18"/>
        <v>4.141617437203316E-4</v>
      </c>
      <c r="Y124" s="310">
        <f t="shared" si="19"/>
        <v>1.7245282939703035E-4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6">
        <f>_xll.qlCalendarAdvance(Calendar,R124,"1D","f")</f>
        <v>42214</v>
      </c>
      <c r="S125" s="198">
        <f>_xll.qlCalendarAdvance(Calendar,R125,$F$1,"mf",,Trigger)</f>
        <v>42306</v>
      </c>
      <c r="T125" s="232">
        <f>_xll.qlDayCounterYearFraction(DayCounter,R125,S125,,,Trigger)</f>
        <v>0.25555555555555554</v>
      </c>
      <c r="U125" s="30">
        <f>_xll.qlInterpolationInterpolate(B3Minterpolation,R125,TRUE)</f>
        <v>6.7589087647288478E-4</v>
      </c>
      <c r="V125" s="235">
        <f>_xll.qlYieldTSDiscount(Discounting,R125,,AllTriggers)</f>
        <v>0.99974950782327021</v>
      </c>
      <c r="W125" s="235">
        <f>_xll.qlYieldTSDiscount(Discounting,S125,,AllTriggers)</f>
        <v>0.99964345419877776</v>
      </c>
      <c r="X125" s="30">
        <f t="shared" si="18"/>
        <v>4.1514046025423553E-4</v>
      </c>
      <c r="Y125" s="310">
        <f t="shared" si="19"/>
        <v>1.7269443290488296E-4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6">
        <f>_xll.qlCalendarAdvance(Calendar,R125,"1D","f")</f>
        <v>42215</v>
      </c>
      <c r="S126" s="198">
        <f>_xll.qlCalendarAdvance(Calendar,R126,$F$1,"mf",,Trigger)</f>
        <v>42307</v>
      </c>
      <c r="T126" s="232">
        <f>_xll.qlDayCounterYearFraction(DayCounter,R126,S126,,,Trigger)</f>
        <v>0.25555555555555554</v>
      </c>
      <c r="U126" s="30">
        <f>_xll.qlInterpolationInterpolate(B3Minterpolation,R126,TRUE)</f>
        <v>6.7680206444679968E-4</v>
      </c>
      <c r="V126" s="235">
        <f>_xll.qlYieldTSDiscount(Discounting,R126,,AllTriggers)</f>
        <v>0.99974849470986027</v>
      </c>
      <c r="W126" s="235">
        <f>_xll.qlYieldTSDiscount(Discounting,S126,,AllTriggers)</f>
        <v>0.99964219122114306</v>
      </c>
      <c r="X126" s="30">
        <f t="shared" si="18"/>
        <v>4.1611906429551564E-4</v>
      </c>
      <c r="Y126" s="310">
        <f t="shared" si="19"/>
        <v>1.7292718388050562E-4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6">
        <f>_xll.qlCalendarAdvance(Calendar,R126,"1D","f")</f>
        <v>42216</v>
      </c>
      <c r="S127" s="198">
        <f>_xll.qlCalendarAdvance(Calendar,R127,$F$1,"mf",,Trigger)</f>
        <v>42307</v>
      </c>
      <c r="T127" s="232">
        <f>_xll.qlDayCounterYearFraction(DayCounter,R127,S127,,,Trigger)</f>
        <v>0.25277777777777777</v>
      </c>
      <c r="U127" s="30">
        <f>_xll.qlInterpolationInterpolate(B3Minterpolation,R127,TRUE)</f>
        <v>6.7767382497659642E-4</v>
      </c>
      <c r="V127" s="235">
        <f>_xll.qlYieldTSDiscount(Discounting,R127,,AllTriggers)</f>
        <v>0.99974747953749699</v>
      </c>
      <c r="W127" s="235">
        <f>_xll.qlYieldTSDiscount(Discounting,S127,,AllTriggers)</f>
        <v>0.99964219122114306</v>
      </c>
      <c r="X127" s="30">
        <f t="shared" si="18"/>
        <v>4.1667429727565311E-4</v>
      </c>
      <c r="Y127" s="310">
        <f t="shared" si="19"/>
        <v>1.7126817576715249E-4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6">
        <f>_xll.qlCalendarAdvance(Calendar,R127,"1D","f")</f>
        <v>42219</v>
      </c>
      <c r="S128" s="198">
        <f>_xll.qlCalendarAdvance(Calendar,R128,$F$1,"mf",,Trigger)</f>
        <v>42311</v>
      </c>
      <c r="T128" s="232">
        <f>_xll.qlDayCounterYearFraction(DayCounter,R128,S128,,,Trigger)</f>
        <v>0.25555555555555554</v>
      </c>
      <c r="U128" s="30">
        <f>_xll.qlInterpolationInterpolate(B3Minterpolation,R128,TRUE)</f>
        <v>6.8000476082862981E-4</v>
      </c>
      <c r="V128" s="235">
        <f>_xll.qlYieldTSDiscount(Discounting,R128,,AllTriggers)</f>
        <v>0.99974441718661378</v>
      </c>
      <c r="W128" s="235">
        <f>_xll.qlYieldTSDiscount(Discounting,S128,,AllTriggers)</f>
        <v>0.99963712401818394</v>
      </c>
      <c r="X128" s="30">
        <f t="shared" si="18"/>
        <v>4.1999523917137026E-4</v>
      </c>
      <c r="Y128" s="310">
        <f t="shared" si="19"/>
        <v>1.7374524978845324E-4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6">
        <f>_xll.qlCalendarAdvance(Calendar,R128,"1D","f")</f>
        <v>42220</v>
      </c>
      <c r="S129" s="198">
        <f>_xll.qlCalendarAdvance(Calendar,R129,$F$1,"mf",,Trigger)</f>
        <v>42312</v>
      </c>
      <c r="T129" s="232">
        <f>_xll.qlDayCounterYearFraction(DayCounter,R129,S129,,,Trigger)</f>
        <v>0.25555555555555554</v>
      </c>
      <c r="U129" s="30">
        <f>_xll.qlInterpolationInterpolate(B3Minterpolation,R129,TRUE)</f>
        <v>6.8068326331274039E-4</v>
      </c>
      <c r="V129" s="235">
        <f>_xll.qlYieldTSDiscount(Discounting,R129,,AllTriggers)</f>
        <v>0.99974338937738871</v>
      </c>
      <c r="W129" s="235">
        <f>_xll.qlYieldTSDiscount(Discounting,S129,,AllTriggers)</f>
        <v>0.9996358535247486</v>
      </c>
      <c r="X129" s="30">
        <f t="shared" si="18"/>
        <v>4.2094575276442197E-4</v>
      </c>
      <c r="Y129" s="310">
        <f t="shared" si="19"/>
        <v>1.7391855388480519E-4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6">
        <f>_xll.qlCalendarAdvance(Calendar,R129,"1D","f")</f>
        <v>42221</v>
      </c>
      <c r="S130" s="198">
        <f>_xll.qlCalendarAdvance(Calendar,R130,$F$1,"mf",,Trigger)</f>
        <v>42313</v>
      </c>
      <c r="T130" s="232">
        <f>_xll.qlDayCounterYearFraction(DayCounter,R130,S130,,,Trigger)</f>
        <v>0.25555555555555554</v>
      </c>
      <c r="U130" s="30">
        <f>_xll.qlInterpolationInterpolate(B3Minterpolation,R130,TRUE)</f>
        <v>6.8132629962887803E-4</v>
      </c>
      <c r="V130" s="235">
        <f>_xll.qlYieldTSDiscount(Discounting,R130,,AllTriggers)</f>
        <v>0.99974235774327913</v>
      </c>
      <c r="W130" s="235">
        <f>_xll.qlYieldTSDiscount(Discounting,S130,,AllTriggers)</f>
        <v>0.99963458160637109</v>
      </c>
      <c r="X130" s="30">
        <f t="shared" si="18"/>
        <v>4.2188687486467285E-4</v>
      </c>
      <c r="Y130" s="310">
        <f t="shared" si="19"/>
        <v>1.7408279726322854E-4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6">
        <f>_xll.qlCalendarAdvance(Calendar,R130,"1D","f")</f>
        <v>42222</v>
      </c>
      <c r="S131" s="198">
        <f>_xll.qlCalendarAdvance(Calendar,R131,$F$1,"mf",,Trigger)</f>
        <v>42314</v>
      </c>
      <c r="T131" s="232">
        <f>_xll.qlDayCounterYearFraction(DayCounter,R131,S131,,,Trigger)</f>
        <v>0.25555555555555554</v>
      </c>
      <c r="U131" s="30">
        <f>_xll.qlInterpolationInterpolate(B3Minterpolation,R131,TRUE)</f>
        <v>6.8193417097817794E-4</v>
      </c>
      <c r="V131" s="235">
        <f>_xll.qlYieldTSDiscount(Discounting,R131,,AllTriggers)</f>
        <v>0.99974132231037582</v>
      </c>
      <c r="W131" s="235">
        <f>_xll.qlYieldTSDiscount(Discounting,S131,,AllTriggers)</f>
        <v>0.99963330828899555</v>
      </c>
      <c r="X131" s="30">
        <f t="shared" si="18"/>
        <v>4.2281860600126484E-4</v>
      </c>
      <c r="Y131" s="310">
        <f t="shared" si="19"/>
        <v>1.7423805688742785E-4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6">
        <f>_xll.qlCalendarAdvance(Calendar,R131,"1D","f")</f>
        <v>42223</v>
      </c>
      <c r="S132" s="198">
        <f>_xll.qlCalendarAdvance(Calendar,R132,$F$1,"mf",,Trigger)</f>
        <v>42317</v>
      </c>
      <c r="T132" s="232">
        <f>_xll.qlDayCounterYearFraction(DayCounter,R132,S132,,,Trigger)</f>
        <v>0.26111111111111113</v>
      </c>
      <c r="U132" s="30">
        <f>_xll.qlInterpolationInterpolate(B3Minterpolation,R132,TRUE)</f>
        <v>6.825071785617748E-4</v>
      </c>
      <c r="V132" s="235">
        <f>_xll.qlYieldTSDiscount(Discounting,R132,,AllTriggers)</f>
        <v>0.99974028310476937</v>
      </c>
      <c r="W132" s="235">
        <f>_xll.qlYieldTSDiscount(Discounting,S132,,AllTriggers)</f>
        <v>0.99962948020204756</v>
      </c>
      <c r="X132" s="30">
        <f t="shared" ref="X132:X195" si="20">(V132/W132-1)/T132</f>
        <v>4.245088312649748E-4</v>
      </c>
      <c r="Y132" s="310">
        <f t="shared" ref="Y132:Y195" si="21">LN((1+(U132+X132)*T132)/(1+X132*T132))</f>
        <v>1.78174582363884E-4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6">
        <f>_xll.qlCalendarAdvance(Calendar,R132,"1D","f")</f>
        <v>42226</v>
      </c>
      <c r="S133" s="198">
        <f>_xll.qlCalendarAdvance(Calendar,R133,$F$1,"mf",,Trigger)</f>
        <v>42318</v>
      </c>
      <c r="T133" s="232">
        <f>_xll.qlDayCounterYearFraction(DayCounter,R133,S133,,,Trigger)</f>
        <v>0.25555555555555554</v>
      </c>
      <c r="U133" s="30">
        <f>_xll.qlInterpolationInterpolate(B3Minterpolation,R133,TRUE)</f>
        <v>6.8402003072969854E-4</v>
      </c>
      <c r="V133" s="235">
        <f>_xll.qlYieldTSDiscount(Discounting,R133,,AllTriggers)</f>
        <v>0.99973714311263662</v>
      </c>
      <c r="W133" s="235">
        <f>_xll.qlYieldTSDiscount(Discounting,S133,,AllTriggers)</f>
        <v>0.99962820154784593</v>
      </c>
      <c r="X133" s="30">
        <f t="shared" si="20"/>
        <v>4.2645163367300941E-4</v>
      </c>
      <c r="Y133" s="310">
        <f t="shared" si="21"/>
        <v>1.7477079710846637E-4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6">
        <f>_xll.qlCalendarAdvance(Calendar,R133,"1D","f")</f>
        <v>42227</v>
      </c>
      <c r="S134" s="198">
        <f>_xll.qlCalendarAdvance(Calendar,R134,$F$1,"mf",,Trigger)</f>
        <v>42319</v>
      </c>
      <c r="T134" s="232">
        <f>_xll.qlDayCounterYearFraction(DayCounter,R134,S134,,,Trigger)</f>
        <v>0.25555555555555554</v>
      </c>
      <c r="U134" s="30">
        <f>_xll.qlInterpolationInterpolate(B3Minterpolation,R134,TRUE)</f>
        <v>6.8445659526183403E-4</v>
      </c>
      <c r="V134" s="235">
        <f>_xll.qlYieldTSDiscount(Discounting,R134,,AllTriggers)</f>
        <v>0.99973608907712264</v>
      </c>
      <c r="W134" s="235">
        <f>_xll.qlYieldTSDiscount(Discounting,S134,,AllTriggers)</f>
        <v>0.9996269216242285</v>
      </c>
      <c r="X134" s="30">
        <f t="shared" si="20"/>
        <v>4.2733641956278106E-4</v>
      </c>
      <c r="Y134" s="310">
        <f t="shared" si="21"/>
        <v>1.7488229240649185E-4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6">
        <f>_xll.qlCalendarAdvance(Calendar,R134,"1D","f")</f>
        <v>42228</v>
      </c>
      <c r="S135" s="198">
        <f>_xll.qlCalendarAdvance(Calendar,R135,$F$1,"mf",,Trigger)</f>
        <v>42320</v>
      </c>
      <c r="T135" s="232">
        <f>_xll.qlDayCounterYearFraction(DayCounter,R135,S135,,,Trigger)</f>
        <v>0.25555555555555554</v>
      </c>
      <c r="U135" s="30">
        <f>_xll.qlInterpolationInterpolate(B3Minterpolation,R135,TRUE)</f>
        <v>6.8485980203394177E-4</v>
      </c>
      <c r="V135" s="235">
        <f>_xll.qlYieldTSDiscount(Discounting,R135,,AllTriggers)</f>
        <v>0.99973503139935782</v>
      </c>
      <c r="W135" s="235">
        <f>_xll.qlYieldTSDiscount(Discounting,S135,,AllTriggers)</f>
        <v>0.99962564045711133</v>
      </c>
      <c r="X135" s="30">
        <f t="shared" si="20"/>
        <v>4.2821181831887367E-4</v>
      </c>
      <c r="Y135" s="310">
        <f t="shared" si="21"/>
        <v>1.7498526572442202E-4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6">
        <f>_xll.qlCalendarAdvance(Calendar,R135,"1D","f")</f>
        <v>42229</v>
      </c>
      <c r="S136" s="198">
        <f>_xll.qlCalendarAdvance(Calendar,R136,$F$1,"mf",,Trigger)</f>
        <v>42321</v>
      </c>
      <c r="T136" s="232">
        <f>_xll.qlDayCounterYearFraction(DayCounter,R136,S136,,,Trigger)</f>
        <v>0.25555555555555554</v>
      </c>
      <c r="U136" s="30">
        <f>_xll.qlInterpolationInterpolate(B3Minterpolation,R136,TRUE)</f>
        <v>6.8522995224715665E-4</v>
      </c>
      <c r="V136" s="235">
        <f>_xll.qlYieldTSDiscount(Discounting,R136,,AllTriggers)</f>
        <v>0.9997339701054323</v>
      </c>
      <c r="W136" s="235">
        <f>_xll.qlYieldTSDiscount(Discounting,S136,,AllTriggers)</f>
        <v>0.99962435807241046</v>
      </c>
      <c r="X136" s="30">
        <f t="shared" si="20"/>
        <v>4.29077830578169E-4</v>
      </c>
      <c r="Y136" s="310">
        <f t="shared" si="21"/>
        <v>1.7507979402384279E-4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6">
        <f>_xll.qlCalendarAdvance(Calendar,R136,"1D","f")</f>
        <v>42230</v>
      </c>
      <c r="S137" s="198">
        <f>_xll.qlCalendarAdvance(Calendar,R137,$F$1,"mf",,Trigger)</f>
        <v>42324</v>
      </c>
      <c r="T137" s="232">
        <f>_xll.qlDayCounterYearFraction(DayCounter,R137,S137,,,Trigger)</f>
        <v>0.26111111111111113</v>
      </c>
      <c r="U137" s="30">
        <f>_xll.qlInterpolationInterpolate(B3Minterpolation,R137,TRUE)</f>
        <v>6.8556734710261379E-4</v>
      </c>
      <c r="V137" s="235">
        <f>_xll.qlYieldTSDiscount(Discounting,R137,,AllTriggers)</f>
        <v>0.99973290522143632</v>
      </c>
      <c r="W137" s="235">
        <f>_xll.qlYieldTSDiscount(Discounting,S137,,AllTriggers)</f>
        <v>0.99962050387196255</v>
      </c>
      <c r="X137" s="30">
        <f t="shared" si="20"/>
        <v>4.3063667825565924E-4</v>
      </c>
      <c r="Y137" s="310">
        <f t="shared" si="21"/>
        <v>1.7897310884407082E-4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6">
        <f>_xll.qlCalendarAdvance(Calendar,R137,"1D","f")</f>
        <v>42233</v>
      </c>
      <c r="S138" s="198">
        <f>_xll.qlCalendarAdvance(Calendar,R138,$F$1,"mf",,Trigger)</f>
        <v>42325</v>
      </c>
      <c r="T138" s="232">
        <f>_xll.qlDayCounterYearFraction(DayCounter,R138,S138,,,Trigger)</f>
        <v>0.25555555555555554</v>
      </c>
      <c r="U138" s="30">
        <f>_xll.qlInterpolationInterpolate(B3Minterpolation,R138,TRUE)</f>
        <v>6.8638601153378834E-4</v>
      </c>
      <c r="V138" s="235">
        <f>_xll.qlYieldTSDiscount(Discounting,R138,,AllTriggers)</f>
        <v>0.99972968928992545</v>
      </c>
      <c r="W138" s="235">
        <f>_xll.qlYieldTSDiscount(Discounting,S138,,AllTriggers)</f>
        <v>0.99961921687608335</v>
      </c>
      <c r="X138" s="30">
        <f t="shared" si="20"/>
        <v>4.3244802742324558E-4</v>
      </c>
      <c r="Y138" s="310">
        <f t="shared" si="21"/>
        <v>1.753749962306502E-4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6">
        <f>_xll.qlCalendarAdvance(Calendar,R138,"1D","f")</f>
        <v>42234</v>
      </c>
      <c r="S139" s="198">
        <f>_xll.qlCalendarAdvance(Calendar,R139,$F$1,"mf",,Trigger)</f>
        <v>42326</v>
      </c>
      <c r="T139" s="232">
        <f>_xll.qlDayCounterYearFraction(DayCounter,R139,S139,,,Trigger)</f>
        <v>0.25555555555555554</v>
      </c>
      <c r="U139" s="30">
        <f>_xll.qlInterpolationInterpolate(B3Minterpolation,R139,TRUE)</f>
        <v>6.8659539696956423E-4</v>
      </c>
      <c r="V139" s="235">
        <f>_xll.qlYieldTSDiscount(Discounting,R139,,AllTriggers)</f>
        <v>0.99972861030654736</v>
      </c>
      <c r="W139" s="235">
        <f>_xll.qlYieldTSDiscount(Discounting,S139,,AllTriggers)</f>
        <v>0.99961792879219813</v>
      </c>
      <c r="X139" s="30">
        <f t="shared" si="20"/>
        <v>4.3326711677871765E-4</v>
      </c>
      <c r="Y139" s="310">
        <f t="shared" si="21"/>
        <v>1.7542845383100662E-4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6">
        <f>_xll.qlCalendarAdvance(Calendar,R139,"1D","f")</f>
        <v>42235</v>
      </c>
      <c r="S140" s="198">
        <f>_xll.qlCalendarAdvance(Calendar,R140,$F$1,"mf",,Trigger)</f>
        <v>42327</v>
      </c>
      <c r="T140" s="232">
        <f>_xll.qlDayCounterYearFraction(DayCounter,R140,S140,,,Trigger)</f>
        <v>0.25555555555555554</v>
      </c>
      <c r="U140" s="30">
        <f>_xll.qlInterpolationInterpolate(B3Minterpolation,R140,TRUE)</f>
        <v>6.8677353305325746E-4</v>
      </c>
      <c r="V140" s="235">
        <f>_xll.qlYieldTSDiscount(Discounting,R140,,AllTriggers)</f>
        <v>0.99972752786354857</v>
      </c>
      <c r="W140" s="235">
        <f>_xll.qlYieldTSDiscount(Discounting,S140,,AllTriggers)</f>
        <v>0.99961663964622205</v>
      </c>
      <c r="X140" s="30">
        <f t="shared" si="20"/>
        <v>4.3407682346997887E-4</v>
      </c>
      <c r="Y140" s="310">
        <f t="shared" si="21"/>
        <v>1.7547392816880363E-4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6">
        <f>_xll.qlCalendarAdvance(Calendar,R140,"1D","f")</f>
        <v>42236</v>
      </c>
      <c r="S141" s="198">
        <f>_xll.qlCalendarAdvance(Calendar,R141,$F$1,"mf",,Trigger)</f>
        <v>42328</v>
      </c>
      <c r="T141" s="232">
        <f>_xll.qlDayCounterYearFraction(DayCounter,R141,S141,,,Trigger)</f>
        <v>0.25555555555555554</v>
      </c>
      <c r="U141" s="30">
        <f>_xll.qlInterpolationInterpolate(B3Minterpolation,R141,TRUE)</f>
        <v>6.8692072098600293E-4</v>
      </c>
      <c r="V141" s="235">
        <f>_xll.qlYieldTSDiscount(Discounting,R141,,AllTriggers)</f>
        <v>0.99972644198701854</v>
      </c>
      <c r="W141" s="235">
        <f>_xll.qlYieldTSDiscount(Discounting,S141,,AllTriggers)</f>
        <v>0.99961534946407005</v>
      </c>
      <c r="X141" s="30">
        <f t="shared" si="20"/>
        <v>4.3487714813564889E-4</v>
      </c>
      <c r="Y141" s="310">
        <f t="shared" si="21"/>
        <v>1.755114962007204E-4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6">
        <f>_xll.qlCalendarAdvance(Calendar,R141,"1D","f")</f>
        <v>42237</v>
      </c>
      <c r="S142" s="198">
        <f>_xll.qlCalendarAdvance(Calendar,R142,$F$1,"mf",,Trigger)</f>
        <v>42331</v>
      </c>
      <c r="T142" s="232">
        <f>_xll.qlDayCounterYearFraction(DayCounter,R142,S142,,,Trigger)</f>
        <v>0.26111111111111113</v>
      </c>
      <c r="U142" s="30">
        <f>_xll.qlInterpolationInterpolate(B3Minterpolation,R142,TRUE)</f>
        <v>6.8703726196893552E-4</v>
      </c>
      <c r="V142" s="235">
        <f>_xll.qlYieldTSDiscount(Discounting,R142,,AllTriggers)</f>
        <v>0.99972535270304708</v>
      </c>
      <c r="W142" s="235">
        <f>_xll.qlYieldTSDiscount(Discounting,S142,,AllTriggers)</f>
        <v>0.99961147295970743</v>
      </c>
      <c r="X142" s="30">
        <f t="shared" si="20"/>
        <v>4.3630470343337735E-4</v>
      </c>
      <c r="Y142" s="310">
        <f t="shared" si="21"/>
        <v>1.7935654265292215E-4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6">
        <f>_xll.qlCalendarAdvance(Calendar,R142,"1D","f")</f>
        <v>42240</v>
      </c>
      <c r="S143" s="198">
        <f>_xll.qlCalendarAdvance(Calendar,R143,$F$1,"mf",,Trigger)</f>
        <v>42332</v>
      </c>
      <c r="T143" s="232">
        <f>_xll.qlDayCounterYearFraction(DayCounter,R143,S143,,,Trigger)</f>
        <v>0.25555555555555554</v>
      </c>
      <c r="U143" s="30">
        <f>_xll.qlInterpolationInterpolate(B3Minterpolation,R143,TRUE)</f>
        <v>6.8720601523020717E-4</v>
      </c>
      <c r="V143" s="235">
        <f>_xll.qlYieldTSDiscount(Discounting,R143,,AllTriggers)</f>
        <v>0.99972206466737901</v>
      </c>
      <c r="W143" s="235">
        <f>_xll.qlYieldTSDiscount(Discounting,S143,,AllTriggers)</f>
        <v>0.99961017889199966</v>
      </c>
      <c r="X143" s="30">
        <f t="shared" si="20"/>
        <v>4.3798463931567769E-4</v>
      </c>
      <c r="Y143" s="310">
        <f t="shared" si="21"/>
        <v>1.7558424442159056E-4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6">
        <f>_xll.qlCalendarAdvance(Calendar,R143,"1D","f")</f>
        <v>42241</v>
      </c>
      <c r="S144" s="198">
        <f>_xll.qlCalendarAdvance(Calendar,R144,$F$1,"mf",,Trigger)</f>
        <v>42333</v>
      </c>
      <c r="T144" s="232">
        <f>_xll.qlDayCounterYearFraction(DayCounter,R144,S144,,,Trigger)</f>
        <v>0.25555555555555554</v>
      </c>
      <c r="U144" s="30">
        <f>_xll.qlInterpolationInterpolate(B3Minterpolation,R144,TRUE)</f>
        <v>6.8720298042523897E-4</v>
      </c>
      <c r="V144" s="235">
        <f>_xll.qlYieldTSDiscount(Discounting,R144,,AllTriggers)</f>
        <v>0.99972096201453642</v>
      </c>
      <c r="W144" s="235">
        <f>_xll.qlYieldTSDiscount(Discounting,S144,,AllTriggers)</f>
        <v>0.99960888391768932</v>
      </c>
      <c r="X144" s="30">
        <f t="shared" si="20"/>
        <v>4.3873806343616104E-4</v>
      </c>
      <c r="Y144" s="310">
        <f t="shared" si="21"/>
        <v>1.7558343528281016E-4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6">
        <f>_xll.qlCalendarAdvance(Calendar,R144,"1D","f")</f>
        <v>42242</v>
      </c>
      <c r="S145" s="198">
        <f>_xll.qlCalendarAdvance(Calendar,R145,$F$1,"mf",,Trigger)</f>
        <v>42334</v>
      </c>
      <c r="T145" s="232">
        <f>_xll.qlDayCounterYearFraction(DayCounter,R145,S145,,,Trigger)</f>
        <v>0.25555555555555554</v>
      </c>
      <c r="U145" s="30">
        <f>_xll.qlInterpolationInterpolate(B3Minterpolation,R145,TRUE)</f>
        <v>6.8717080467613309E-4</v>
      </c>
      <c r="V145" s="235">
        <f>_xll.qlYieldTSDiscount(Discounting,R145,,AllTriggers)</f>
        <v>0.99971985608469927</v>
      </c>
      <c r="W145" s="235">
        <f>_xll.qlYieldTSDiscount(Discounting,S145,,AllTriggers)</f>
        <v>0.99960758806269046</v>
      </c>
      <c r="X145" s="30">
        <f t="shared" si="20"/>
        <v>4.3948210936450854E-4</v>
      </c>
      <c r="Y145" s="310">
        <f t="shared" si="21"/>
        <v>1.7557518157866736E-4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6">
        <f>_xll.qlCalendarAdvance(Calendar,R145,"1D","f")</f>
        <v>42243</v>
      </c>
      <c r="S146" s="198">
        <f>_xll.qlCalendarAdvance(Calendar,R146,$F$1,"mf",,Trigger)</f>
        <v>42335</v>
      </c>
      <c r="T146" s="232">
        <f>_xll.qlDayCounterYearFraction(DayCounter,R146,S146,,,Trigger)</f>
        <v>0.25555555555555554</v>
      </c>
      <c r="U146" s="30">
        <f>_xll.qlInterpolationInterpolate(B3Minterpolation,R146,TRUE)</f>
        <v>6.8710978918402443E-4</v>
      </c>
      <c r="V146" s="235">
        <f>_xll.qlYieldTSDiscount(Discounting,R146,,AllTriggers)</f>
        <v>0.9997187469039569</v>
      </c>
      <c r="W146" s="235">
        <f>_xll.qlYieldTSDiscount(Discounting,S146,,AllTriggers)</f>
        <v>0.99960629135291723</v>
      </c>
      <c r="X146" s="30">
        <f t="shared" si="20"/>
        <v>4.4021677774194626E-4</v>
      </c>
      <c r="Y146" s="310">
        <f t="shared" si="21"/>
        <v>1.7555956026434207E-4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6">
        <f>_xll.qlCalendarAdvance(Calendar,R146,"1D","f")</f>
        <v>42244</v>
      </c>
      <c r="S147" s="198">
        <f>_xll.qlCalendarAdvance(Calendar,R147,$F$1,"mf",,Trigger)</f>
        <v>42338</v>
      </c>
      <c r="T147" s="232">
        <f>_xll.qlDayCounterYearFraction(DayCounter,R147,S147,,,Trigger)</f>
        <v>0.26111111111111113</v>
      </c>
      <c r="U147" s="30">
        <f>_xll.qlInterpolationInterpolate(B3Minterpolation,R147,TRUE)</f>
        <v>6.8702023515004808E-4</v>
      </c>
      <c r="V147" s="235">
        <f>_xll.qlYieldTSDiscount(Discounting,R147,,AllTriggers)</f>
        <v>0.99971763449839812</v>
      </c>
      <c r="W147" s="235">
        <f>_xll.qlYieldTSDiscount(Discounting,S147,,AllTriggers)</f>
        <v>0.99960239635409076</v>
      </c>
      <c r="X147" s="30">
        <f t="shared" si="20"/>
        <v>4.4151312116962846E-4</v>
      </c>
      <c r="Y147" s="310">
        <f t="shared" si="21"/>
        <v>1.7935185420027113E-4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6">
        <f>_xll.qlCalendarAdvance(Calendar,R147,"1D","f")</f>
        <v>42248</v>
      </c>
      <c r="S148" s="198">
        <f>_xll.qlCalendarAdvance(Calendar,R148,$F$1,"mf",,Trigger)</f>
        <v>42339</v>
      </c>
      <c r="T148" s="232">
        <f>_xll.qlDayCounterYearFraction(DayCounter,R148,S148,,,Trigger)</f>
        <v>0.25277777777777777</v>
      </c>
      <c r="U148" s="30">
        <f>_xll.qlInterpolationInterpolate(B3Minterpolation,R148,TRUE)</f>
        <v>6.8638265761816611E-4</v>
      </c>
      <c r="V148" s="235">
        <f>_xll.qlYieldTSDiscount(Discounting,R148,,AllTriggers)</f>
        <v>0.99971315314977893</v>
      </c>
      <c r="W148" s="235">
        <f>_xll.qlYieldTSDiscount(Discounting,S148,,AllTriggers)</f>
        <v>0.99960109648435869</v>
      </c>
      <c r="X148" s="30">
        <f t="shared" si="20"/>
        <v>4.4347799890310412E-4</v>
      </c>
      <c r="Y148" s="310">
        <f t="shared" si="21"/>
        <v>1.7346778882532958E-4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6">
        <f>_xll.qlCalendarAdvance(Calendar,R148,"1D","f")</f>
        <v>42249</v>
      </c>
      <c r="S149" s="198">
        <f>_xll.qlCalendarAdvance(Calendar,R149,$F$1,"mf",,Trigger)</f>
        <v>42340</v>
      </c>
      <c r="T149" s="232">
        <f>_xll.qlDayCounterYearFraction(DayCounter,R149,S149,,,Trigger)</f>
        <v>0.25277777777777777</v>
      </c>
      <c r="U149" s="30">
        <f>_xll.qlInterpolationInterpolate(B3Minterpolation,R149,TRUE)</f>
        <v>6.8615492889187652E-4</v>
      </c>
      <c r="V149" s="235">
        <f>_xll.qlYieldTSDiscount(Discounting,R149,,AllTriggers)</f>
        <v>0.99971202501147183</v>
      </c>
      <c r="W149" s="235">
        <f>_xll.qlYieldTSDiscount(Discounting,S149,,AllTriggers)</f>
        <v>0.99959979588942083</v>
      </c>
      <c r="X149" s="30">
        <f t="shared" si="20"/>
        <v>4.4416109507789401E-4</v>
      </c>
      <c r="Y149" s="310">
        <f t="shared" si="21"/>
        <v>1.7341021056123342E-4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6">
        <f>_xll.qlCalendarAdvance(Calendar,R149,"1D","f")</f>
        <v>42250</v>
      </c>
      <c r="S150" s="198">
        <f>_xll.qlCalendarAdvance(Calendar,R150,$F$1,"mf",,Trigger)</f>
        <v>42341</v>
      </c>
      <c r="T150" s="232">
        <f>_xll.qlDayCounterYearFraction(DayCounter,R150,S150,,,Trigger)</f>
        <v>0.25277777777777777</v>
      </c>
      <c r="U150" s="30">
        <f>_xll.qlInterpolationInterpolate(B3Minterpolation,R150,TRUE)</f>
        <v>6.8590046883052933E-4</v>
      </c>
      <c r="V150" s="235">
        <f>_xll.qlYieldTSDiscount(Discounting,R150,,AllTriggers)</f>
        <v>0.9997108938048811</v>
      </c>
      <c r="W150" s="235">
        <f>_xll.qlYieldTSDiscount(Discounting,S150,,AllTriggers)</f>
        <v>0.99959849459519046</v>
      </c>
      <c r="X150" s="30">
        <f t="shared" si="20"/>
        <v>4.4483481774412108E-4</v>
      </c>
      <c r="Y150" s="310">
        <f t="shared" si="21"/>
        <v>1.7334587756767517E-4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6">
        <f>_xll.qlCalendarAdvance(Calendar,R150,"1D","f")</f>
        <v>42251</v>
      </c>
      <c r="S151" s="198">
        <f>_xll.qlCalendarAdvance(Calendar,R151,$F$1,"mf",,Trigger)</f>
        <v>42342</v>
      </c>
      <c r="T151" s="232">
        <f>_xll.qlDayCounterYearFraction(DayCounter,R151,S151,,,Trigger)</f>
        <v>0.25277777777777777</v>
      </c>
      <c r="U151" s="30">
        <f>_xll.qlInterpolationInterpolate(B3Minterpolation,R151,TRUE)</f>
        <v>6.8561957863525944E-4</v>
      </c>
      <c r="V151" s="235">
        <f>_xll.qlYieldTSDiscount(Discounting,R151,,AllTriggers)</f>
        <v>0.99970975955609509</v>
      </c>
      <c r="W151" s="235">
        <f>_xll.qlYieldTSDiscount(Discounting,S151,,AllTriggers)</f>
        <v>0.99959719262758084</v>
      </c>
      <c r="X151" s="30">
        <f t="shared" si="20"/>
        <v>4.4549916754830127E-4</v>
      </c>
      <c r="Y151" s="310">
        <f t="shared" si="21"/>
        <v>1.7327486596170624E-4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6">
        <f>_xll.qlCalendarAdvance(Calendar,R151,"1D","f")</f>
        <v>42254</v>
      </c>
      <c r="S152" s="198">
        <f>_xll.qlCalendarAdvance(Calendar,R152,$F$1,"mf",,Trigger)</f>
        <v>42345</v>
      </c>
      <c r="T152" s="232">
        <f>_xll.qlDayCounterYearFraction(DayCounter,R152,S152,,,Trigger)</f>
        <v>0.25277777777777777</v>
      </c>
      <c r="U152" s="30">
        <f>_xll.qlInterpolationInterpolate(B3Minterpolation,R152,TRUE)</f>
        <v>6.8462133925726405E-4</v>
      </c>
      <c r="V152" s="235">
        <f>_xll.qlYieldTSDiscount(Discounting,R152,,AllTriggers)</f>
        <v>0.99970633881744908</v>
      </c>
      <c r="W152" s="235">
        <f>_xll.qlYieldTSDiscount(Discounting,S152,,AllTriggers)</f>
        <v>0.99959328294360583</v>
      </c>
      <c r="X152" s="30">
        <f t="shared" si="20"/>
        <v>4.4743598625986711E-4</v>
      </c>
      <c r="Y152" s="310">
        <f t="shared" si="21"/>
        <v>1.7302252063263013E-4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6">
        <f>_xll.qlCalendarAdvance(Calendar,R152,"1D","f")</f>
        <v>42255</v>
      </c>
      <c r="S153" s="198">
        <f>_xll.qlCalendarAdvance(Calendar,R153,$F$1,"mf",,Trigger)</f>
        <v>42346</v>
      </c>
      <c r="T153" s="232">
        <f>_xll.qlDayCounterYearFraction(DayCounter,R153,S153,,,Trigger)</f>
        <v>0.25277777777777777</v>
      </c>
      <c r="U153" s="30">
        <f>_xll.qlInterpolationInterpolate(B3Minterpolation,R153,TRUE)</f>
        <v>6.8423774053765374E-4</v>
      </c>
      <c r="V153" s="235">
        <f>_xll.qlYieldTSDiscount(Discounting,R153,,AllTriggers)</f>
        <v>0.99970519266076496</v>
      </c>
      <c r="W153" s="235">
        <f>_xll.qlYieldTSDiscount(Discounting,S153,,AllTriggers)</f>
        <v>0.99959197854160808</v>
      </c>
      <c r="X153" s="30">
        <f t="shared" si="20"/>
        <v>4.4806285108716656E-4</v>
      </c>
      <c r="Y153" s="310">
        <f t="shared" si="21"/>
        <v>1.7292555573957053E-4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6">
        <f>_xll.qlCalendarAdvance(Calendar,R153,"1D","f")</f>
        <v>42256</v>
      </c>
      <c r="S154" s="198">
        <f>_xll.qlCalendarAdvance(Calendar,R154,$F$1,"mf",,Trigger)</f>
        <v>42347</v>
      </c>
      <c r="T154" s="232">
        <f>_xll.qlDayCounterYearFraction(DayCounter,R154,S154,,,Trigger)</f>
        <v>0.25277777777777777</v>
      </c>
      <c r="U154" s="30">
        <f>_xll.qlInterpolationInterpolate(B3Minterpolation,R154,TRUE)</f>
        <v>6.8382921768979593E-4</v>
      </c>
      <c r="V154" s="235">
        <f>_xll.qlYieldTSDiscount(Discounting,R154,,AllTriggers)</f>
        <v>0.99970404359232656</v>
      </c>
      <c r="W154" s="235">
        <f>_xll.qlYieldTSDiscount(Discounting,S154,,AllTriggers)</f>
        <v>0.99959067359579501</v>
      </c>
      <c r="X154" s="30">
        <f t="shared" si="20"/>
        <v>4.4868034628851178E-4</v>
      </c>
      <c r="Y154" s="310">
        <f t="shared" si="21"/>
        <v>1.7282229281465072E-4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6">
        <f>_xll.qlCalendarAdvance(Calendar,R154,"1D","f")</f>
        <v>42257</v>
      </c>
      <c r="S155" s="198">
        <f>_xll.qlCalendarAdvance(Calendar,R155,$F$1,"mf",,Trigger)</f>
        <v>42348</v>
      </c>
      <c r="T155" s="232">
        <f>_xll.qlDayCounterYearFraction(DayCounter,R155,S155,,,Trigger)</f>
        <v>0.25277777777777777</v>
      </c>
      <c r="U155" s="30">
        <f>_xll.qlInterpolationInterpolate(B3Minterpolation,R155,TRUE)</f>
        <v>6.833960719148254E-4</v>
      </c>
      <c r="V155" s="235">
        <f>_xll.qlYieldTSDiscount(Discounting,R155,,AllTriggers)</f>
        <v>0.99970289163822179</v>
      </c>
      <c r="W155" s="235">
        <f>_xll.qlYieldTSDiscount(Discounting,S155,,AllTriggers)</f>
        <v>0.99958936813207888</v>
      </c>
      <c r="X155" s="30">
        <f t="shared" si="20"/>
        <v>4.4928847251041854E-4</v>
      </c>
      <c r="Y155" s="310">
        <f t="shared" si="21"/>
        <v>1.7271280797298539E-4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6">
        <f>_xll.qlCalendarAdvance(Calendar,R155,"1D","f")</f>
        <v>42258</v>
      </c>
      <c r="S156" s="198">
        <f>_xll.qlCalendarAdvance(Calendar,R156,$F$1,"mf",,Trigger)</f>
        <v>42349</v>
      </c>
      <c r="T156" s="232">
        <f>_xll.qlDayCounterYearFraction(DayCounter,R156,S156,,,Trigger)</f>
        <v>0.25277777777777777</v>
      </c>
      <c r="U156" s="30">
        <f>_xll.qlInterpolationInterpolate(B3Minterpolation,R156,TRUE)</f>
        <v>6.8293860441387747E-4</v>
      </c>
      <c r="V156" s="235">
        <f>_xll.qlYieldTSDiscount(Discounting,R156,,AllTriggers)</f>
        <v>0.99970173682453833</v>
      </c>
      <c r="W156" s="235">
        <f>_xll.qlYieldTSDiscount(Discounting,S156,,AllTriggers)</f>
        <v>0.99958806217637186</v>
      </c>
      <c r="X156" s="30">
        <f t="shared" si="20"/>
        <v>4.4988723040115957E-4</v>
      </c>
      <c r="Y156" s="310">
        <f t="shared" si="21"/>
        <v>1.7259717732960543E-4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6">
        <f>_xll.qlCalendarAdvance(Calendar,R156,"1D","f")</f>
        <v>42261</v>
      </c>
      <c r="S157" s="198">
        <f>_xll.qlCalendarAdvance(Calendar,R157,$F$1,"mf",,Trigger)</f>
        <v>42352</v>
      </c>
      <c r="T157" s="232">
        <f>_xll.qlDayCounterYearFraction(DayCounter,R157,S157,,,Trigger)</f>
        <v>0.25277777777777777</v>
      </c>
      <c r="U157" s="30">
        <f>_xll.qlInterpolationInterpolate(B3Minterpolation,R157,TRUE)</f>
        <v>6.8142328356651804E-4</v>
      </c>
      <c r="V157" s="235">
        <f>_xll.qlYieldTSDiscount(Discounting,R157,,AllTriggers)</f>
        <v>0.99969825548689317</v>
      </c>
      <c r="W157" s="235">
        <f>_xll.qlYieldTSDiscount(Discounting,S157,,AllTriggers)</f>
        <v>0.9995841416164265</v>
      </c>
      <c r="X157" s="30">
        <f t="shared" si="20"/>
        <v>4.516273005594518E-4</v>
      </c>
      <c r="Y157" s="310">
        <f t="shared" si="21"/>
        <v>1.72214171739661E-4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6">
        <f>_xll.qlCalendarAdvance(Calendar,R157,"1D","f")</f>
        <v>42262</v>
      </c>
      <c r="S158" s="198">
        <f>_xll.qlCalendarAdvance(Calendar,R158,$F$1,"mf",,Trigger)</f>
        <v>42353</v>
      </c>
      <c r="T158" s="232">
        <f>_xll.qlDayCounterYearFraction(DayCounter,R158,S158,,,Trigger)</f>
        <v>0.25277777777777777</v>
      </c>
      <c r="U158" s="30">
        <f>_xll.qlInterpolationInterpolate(B3Minterpolation,R158,TRUE)</f>
        <v>6.8087154117300983E-4</v>
      </c>
      <c r="V158" s="235">
        <f>_xll.qlYieldTSDiscount(Discounting,R158,,AllTriggers)</f>
        <v>0.99969708949577152</v>
      </c>
      <c r="W158" s="235">
        <f>_xll.qlYieldTSDiscount(Discounting,S158,,AllTriggers)</f>
        <v>0.99958283395187608</v>
      </c>
      <c r="X158" s="30">
        <f t="shared" si="20"/>
        <v>4.5218859159947201E-4</v>
      </c>
      <c r="Y158" s="310">
        <f t="shared" si="21"/>
        <v>1.7207471903822E-4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6">
        <f>_xll.qlCalendarAdvance(Calendar,R158,"1D","f")</f>
        <v>42263</v>
      </c>
      <c r="S159" s="198">
        <f>_xll.qlCalendarAdvance(Calendar,R159,$F$1,"mf",,Trigger)</f>
        <v>42354</v>
      </c>
      <c r="T159" s="232">
        <f>_xll.qlDayCounterYearFraction(DayCounter,R159,S159,,,Trigger)</f>
        <v>0.25277777777777777</v>
      </c>
      <c r="U159" s="30">
        <f>_xll.qlInterpolationInterpolate(B3Minterpolation,R159,TRUE)</f>
        <v>6.8029698305919909E-4</v>
      </c>
      <c r="V159" s="235">
        <f>_xll.qlYieldTSDiscount(Discounting,R159,,AllTriggers)</f>
        <v>0.99969592077550884</v>
      </c>
      <c r="W159" s="235">
        <f>_xll.qlYieldTSDiscount(Discounting,S159,,AllTriggers)</f>
        <v>0.99958152592489391</v>
      </c>
      <c r="X159" s="30">
        <f t="shared" si="20"/>
        <v>4.527405175470544E-4</v>
      </c>
      <c r="Y159" s="310">
        <f t="shared" si="21"/>
        <v>1.7192950110801527E-4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6">
        <f>_xll.qlCalendarAdvance(Calendar,R159,"1D","f")</f>
        <v>42264</v>
      </c>
      <c r="S160" s="198">
        <f>_xll.qlCalendarAdvance(Calendar,R160,$F$1,"mf",,Trigger)</f>
        <v>42355</v>
      </c>
      <c r="T160" s="232">
        <f>_xll.qlDayCounterYearFraction(DayCounter,R160,S160,,,Trigger)</f>
        <v>0.25277777777777777</v>
      </c>
      <c r="U160" s="30">
        <f>_xll.qlInterpolationInterpolate(B3Minterpolation,R160,TRUE)</f>
        <v>6.7969991042622082E-4</v>
      </c>
      <c r="V160" s="235">
        <f>_xll.qlYieldTSDiscount(Discounting,R160,,AllTriggers)</f>
        <v>0.99969474935219238</v>
      </c>
      <c r="W160" s="235">
        <f>_xll.qlYieldTSDiscount(Discounting,S160,,AllTriggers)</f>
        <v>0.99958021756139159</v>
      </c>
      <c r="X160" s="30">
        <f t="shared" si="20"/>
        <v>4.5328307904871475E-4</v>
      </c>
      <c r="Y160" s="310">
        <f t="shared" si="21"/>
        <v>1.7177859406300596E-4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6">
        <f>_xll.qlCalendarAdvance(Calendar,R160,"1D","f")</f>
        <v>42265</v>
      </c>
      <c r="S161" s="198">
        <f>_xll.qlCalendarAdvance(Calendar,R161,$F$1,"mf",,Trigger)</f>
        <v>42356</v>
      </c>
      <c r="T161" s="232">
        <f>_xll.qlDayCounterYearFraction(DayCounter,R161,S161,,,Trigger)</f>
        <v>0.25277777777777777</v>
      </c>
      <c r="U161" s="30">
        <f>_xll.qlInterpolationInterpolate(B3Minterpolation,R161,TRUE)</f>
        <v>6.7908062447521013E-4</v>
      </c>
      <c r="V161" s="235">
        <f>_xll.qlYieldTSDiscount(Discounting,R161,,AllTriggers)</f>
        <v>0.99969357525190938</v>
      </c>
      <c r="W161" s="235">
        <f>_xll.qlYieldTSDiscount(Discounting,S161,,AllTriggers)</f>
        <v>0.9995789088872804</v>
      </c>
      <c r="X161" s="30">
        <f t="shared" si="20"/>
        <v>4.5381627675272583E-4</v>
      </c>
      <c r="Y161" s="310">
        <f t="shared" si="21"/>
        <v>1.7162207401709919E-4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6">
        <f>_xll.qlCalendarAdvance(Calendar,R161,"1D","f")</f>
        <v>42268</v>
      </c>
      <c r="S162" s="198">
        <f>_xll.qlCalendarAdvance(Calendar,R162,$F$1,"mf",,Trigger)</f>
        <v>42359</v>
      </c>
      <c r="T162" s="232">
        <f>_xll.qlDayCounterYearFraction(DayCounter,R162,S162,,,Trigger)</f>
        <v>0.25277777777777777</v>
      </c>
      <c r="U162" s="30">
        <f>_xll.qlInterpolationInterpolate(B3Minterpolation,R162,TRUE)</f>
        <v>6.7709249872533296E-4</v>
      </c>
      <c r="V162" s="235">
        <f>_xll.qlYieldTSDiscount(Discounting,R162,,AllTriggers)</f>
        <v>0.99969003715012972</v>
      </c>
      <c r="W162" s="235">
        <f>_xll.qlYieldTSDiscount(Discounting,S162,,AllTriggers)</f>
        <v>0.99957498126040434</v>
      </c>
      <c r="X162" s="30">
        <f t="shared" si="20"/>
        <v>4.5535969355807557E-4</v>
      </c>
      <c r="Y162" s="310">
        <f t="shared" si="21"/>
        <v>1.7111959701015525E-4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6">
        <f>_xll.qlCalendarAdvance(Calendar,R162,"1D","f")</f>
        <v>42269</v>
      </c>
      <c r="S163" s="198">
        <f>_xll.qlCalendarAdvance(Calendar,R163,$F$1,"mf",,Trigger)</f>
        <v>42360</v>
      </c>
      <c r="T163" s="232">
        <f>_xll.qlDayCounterYearFraction(DayCounter,R163,S163,,,Trigger)</f>
        <v>0.25277777777777777</v>
      </c>
      <c r="U163" s="30">
        <f>_xll.qlInterpolationInterpolate(B3Minterpolation,R163,TRUE)</f>
        <v>6.7638737151354223E-4</v>
      </c>
      <c r="V163" s="235">
        <f>_xll.qlYieldTSDiscount(Discounting,R163,,AllTriggers)</f>
        <v>0.99968885260284923</v>
      </c>
      <c r="W163" s="235">
        <f>_xll.qlYieldTSDiscount(Discounting,S163,,AllTriggers)</f>
        <v>0.99957367160296784</v>
      </c>
      <c r="X163" s="30">
        <f t="shared" si="20"/>
        <v>4.5585544255158036E-4</v>
      </c>
      <c r="Y163" s="310">
        <f t="shared" si="21"/>
        <v>1.7094138609573094E-4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6">
        <f>_xll.qlCalendarAdvance(Calendar,R163,"1D","f")</f>
        <v>42270</v>
      </c>
      <c r="S164" s="198">
        <f>_xll.qlCalendarAdvance(Calendar,R164,$F$1,"mf",,Trigger)</f>
        <v>42361</v>
      </c>
      <c r="T164" s="232">
        <f>_xll.qlDayCounterYearFraction(DayCounter,R164,S164,,,Trigger)</f>
        <v>0.25277777777777777</v>
      </c>
      <c r="U164" s="30">
        <f>_xll.qlInterpolationInterpolate(B3Minterpolation,R164,TRUE)</f>
        <v>6.7566153698939418E-4</v>
      </c>
      <c r="V164" s="235">
        <f>_xll.qlYieldTSDiscount(Discounting,R164,,AllTriggers)</f>
        <v>0.99968766550903598</v>
      </c>
      <c r="W164" s="235">
        <f>_xll.qlYieldTSDiscount(Discounting,S164,,AllTriggers)</f>
        <v>0.99957236176447684</v>
      </c>
      <c r="X164" s="30">
        <f t="shared" si="20"/>
        <v>4.5634183098792065E-4</v>
      </c>
      <c r="Y164" s="310">
        <f t="shared" si="21"/>
        <v>1.7075794274731498E-4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6">
        <f>_xll.qlCalendarAdvance(Calendar,R164,"1D","f")</f>
        <v>42271</v>
      </c>
      <c r="S165" s="198">
        <f>_xll.qlCalendarAdvance(Calendar,R165,$F$1,"mf",,Trigger)</f>
        <v>42362</v>
      </c>
      <c r="T165" s="232">
        <f>_xll.qlDayCounterYearFraction(DayCounter,R165,S165,,,Trigger)</f>
        <v>0.25277777777777777</v>
      </c>
      <c r="U165" s="30">
        <f>_xll.qlInterpolationInterpolate(B3Minterpolation,R165,TRUE)</f>
        <v>6.7491529635402357E-4</v>
      </c>
      <c r="V165" s="235">
        <f>_xll.qlYieldTSDiscount(Discounting,R165,,AllTriggers)</f>
        <v>0.99968647589477677</v>
      </c>
      <c r="W165" s="235">
        <f>_xll.qlYieldTSDiscount(Discounting,S165,,AllTriggers)</f>
        <v>0.99957105177084182</v>
      </c>
      <c r="X165" s="30">
        <f t="shared" si="20"/>
        <v>4.5681885951536904E-4</v>
      </c>
      <c r="Y165" s="310">
        <f t="shared" si="21"/>
        <v>1.7056934307748068E-4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6">
        <f>_xll.qlCalendarAdvance(Calendar,R165,"1D","f")</f>
        <v>42272</v>
      </c>
      <c r="S166" s="198">
        <f>_xll.qlCalendarAdvance(Calendar,R166,$F$1,"mf",,Trigger)</f>
        <v>42367</v>
      </c>
      <c r="T166" s="232">
        <f>_xll.qlDayCounterYearFraction(DayCounter,R166,S166,,,Trigger)</f>
        <v>0.2638888888888889</v>
      </c>
      <c r="U166" s="30">
        <f>_xll.qlInterpolationInterpolate(B3Minterpolation,R166,TRUE)</f>
        <v>6.7414895080856552E-4</v>
      </c>
      <c r="V166" s="235">
        <f>_xll.qlYieldTSDiscount(Discounting,R166,,AllTriggers)</f>
        <v>0.99968528378615795</v>
      </c>
      <c r="W166" s="235">
        <f>_xll.qlYieldTSDiscount(Discounting,S166,,AllTriggers)</f>
        <v>0.99956450038236444</v>
      </c>
      <c r="X166" s="30">
        <f t="shared" si="20"/>
        <v>4.5790494759482446E-4</v>
      </c>
      <c r="Y166" s="310">
        <f t="shared" si="21"/>
        <v>1.7786310481207864E-4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6">
        <f>_xll.qlCalendarAdvance(Calendar,R166,"1D","f")</f>
        <v>42275</v>
      </c>
      <c r="S167" s="198">
        <f>_xll.qlCalendarAdvance(Calendar,R167,$F$1,"mf",,Trigger)</f>
        <v>42367</v>
      </c>
      <c r="T167" s="232">
        <f>_xll.qlDayCounterYearFraction(DayCounter,R167,S167,,,Trigger)</f>
        <v>0.25555555555555554</v>
      </c>
      <c r="U167" s="30">
        <f>_xll.qlInterpolationInterpolate(B3Minterpolation,R167,TRUE)</f>
        <v>6.7173229672301679E-4</v>
      </c>
      <c r="V167" s="235">
        <f>_xll.qlYieldTSDiscount(Discounting,R167,,AllTriggers)</f>
        <v>0.99968169275500562</v>
      </c>
      <c r="W167" s="235">
        <f>_xll.qlYieldTSDiscount(Discounting,S167,,AllTriggers)</f>
        <v>0.99956450038236444</v>
      </c>
      <c r="X167" s="30">
        <f t="shared" si="20"/>
        <v>4.5877864739109756E-4</v>
      </c>
      <c r="Y167" s="310">
        <f t="shared" si="21"/>
        <v>1.7163006676613815E-4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6">
        <f>_xll.qlCalendarAdvance(Calendar,R167,"1D","f")</f>
        <v>42276</v>
      </c>
      <c r="S168" s="198">
        <f>_xll.qlCalendarAdvance(Calendar,R168,$F$1,"mf",,Trigger)</f>
        <v>42367</v>
      </c>
      <c r="T168" s="232">
        <f>_xll.qlDayCounterYearFraction(DayCounter,R168,S168,,,Trigger)</f>
        <v>0.25277777777777777</v>
      </c>
      <c r="U168" s="30">
        <f>_xll.qlInterpolationInterpolate(B3Minterpolation,R168,TRUE)</f>
        <v>6.7088854354855904E-4</v>
      </c>
      <c r="V168" s="235">
        <f>_xll.qlYieldTSDiscount(Discounting,R168,,AllTriggers)</f>
        <v>0.99968049092980993</v>
      </c>
      <c r="W168" s="235">
        <f>_xll.qlYieldTSDiscount(Discounting,S168,,AllTriggers)</f>
        <v>0.99956450038236444</v>
      </c>
      <c r="X168" s="30">
        <f t="shared" si="20"/>
        <v>4.5906362621404531E-4</v>
      </c>
      <c r="Y168" s="310">
        <f t="shared" si="21"/>
        <v>1.6955166385213309E-4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6">
        <f>_xll.qlCalendarAdvance(Calendar,R168,"1D","f")</f>
        <v>42277</v>
      </c>
      <c r="S169" s="198">
        <f>_xll.qlCalendarAdvance(Calendar,R169,$F$1,"mf",,Trigger)</f>
        <v>42368</v>
      </c>
      <c r="T169" s="232">
        <f>_xll.qlDayCounterYearFraction(DayCounter,R169,S169,,,Trigger)</f>
        <v>0.25277777777777777</v>
      </c>
      <c r="U169" s="30">
        <f>_xll.qlInterpolationInterpolate(B3Minterpolation,R169,TRUE)</f>
        <v>6.7002619146968895E-4</v>
      </c>
      <c r="V169" s="235">
        <f>_xll.qlYieldTSDiscount(Discounting,R169,,AllTriggers)</f>
        <v>0.99967928674068496</v>
      </c>
      <c r="W169" s="235">
        <f>_xll.qlYieldTSDiscount(Discounting,S169,,AllTriggers)</f>
        <v>0.99956319000197802</v>
      </c>
      <c r="X169" s="30">
        <f t="shared" si="20"/>
        <v>4.5948450890538145E-4</v>
      </c>
      <c r="Y169" s="310">
        <f t="shared" si="21"/>
        <v>1.6933372461879907E-4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6">
        <f>_xll.qlCalendarAdvance(Calendar,R169,"1D","f")</f>
        <v>42278</v>
      </c>
      <c r="S170" s="198">
        <f>_xll.qlCalendarAdvance(Calendar,R170,$F$1,"mf",,Trigger)</f>
        <v>42373</v>
      </c>
      <c r="T170" s="232">
        <f>_xll.qlDayCounterYearFraction(DayCounter,R170,S170,,,Trigger)</f>
        <v>0.2638888888888889</v>
      </c>
      <c r="U170" s="30">
        <f>_xll.qlInterpolationInterpolate(B3Minterpolation,R170,TRUE)</f>
        <v>6.691455416875414E-4</v>
      </c>
      <c r="V170" s="235">
        <f>_xll.qlYieldTSDiscount(Discounting,R170,,AllTriggers)</f>
        <v>0.99967808021371651</v>
      </c>
      <c r="W170" s="235">
        <f>_xll.qlYieldTSDiscount(Discounting,S170,,AllTriggers)</f>
        <v>0.99955663901161573</v>
      </c>
      <c r="X170" s="30">
        <f t="shared" si="20"/>
        <v>4.6040236398724979E-4</v>
      </c>
      <c r="Y170" s="310">
        <f t="shared" si="21"/>
        <v>1.765430378598864E-4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6">
        <f>_xll.qlCalendarAdvance(Calendar,R170,"1D","f")</f>
        <v>42279</v>
      </c>
      <c r="S171" s="198">
        <f>_xll.qlCalendarAdvance(Calendar,R171,$F$1,"mf",,Trigger)</f>
        <v>42373</v>
      </c>
      <c r="T171" s="232">
        <f>_xll.qlDayCounterYearFraction(DayCounter,R171,S171,,,Trigger)</f>
        <v>0.26111111111111113</v>
      </c>
      <c r="U171" s="30">
        <f>_xll.qlInterpolationInterpolate(B3Minterpolation,R171,TRUE)</f>
        <v>6.6824689540325149E-4</v>
      </c>
      <c r="V171" s="235">
        <f>_xll.qlYieldTSDiscount(Discounting,R171,,AllTriggers)</f>
        <v>0.99967687137499028</v>
      </c>
      <c r="W171" s="235">
        <f>_xll.qlYieldTSDiscount(Discounting,S171,,AllTriggers)</f>
        <v>0.99955663901161573</v>
      </c>
      <c r="X171" s="30">
        <f t="shared" si="20"/>
        <v>4.6066861286204926E-4</v>
      </c>
      <c r="Y171" s="310">
        <f t="shared" si="21"/>
        <v>1.7445048625637833E-4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6">
        <f>_xll.qlCalendarAdvance(Calendar,R171,"1D","f")</f>
        <v>42282</v>
      </c>
      <c r="S172" s="198">
        <f>_xll.qlCalendarAdvance(Calendar,R172,$F$1,"mf",,Trigger)</f>
        <v>42374</v>
      </c>
      <c r="T172" s="232">
        <f>_xll.qlDayCounterYearFraction(DayCounter,R172,S172,,,Trigger)</f>
        <v>0.25555555555555554</v>
      </c>
      <c r="U172" s="30">
        <f>_xll.qlInterpolationInterpolate(B3Minterpolation,R172,TRUE)</f>
        <v>6.654459895488776E-4</v>
      </c>
      <c r="V172" s="235">
        <f>_xll.qlYieldTSDiscount(Discounting,R172,,AllTriggers)</f>
        <v>0.999673231249119</v>
      </c>
      <c r="W172" s="235">
        <f>_xll.qlYieldTSDiscount(Discounting,S172,,AllTriggers)</f>
        <v>0.99955532917722112</v>
      </c>
      <c r="X172" s="30">
        <f t="shared" si="20"/>
        <v>4.6156117630185883E-4</v>
      </c>
      <c r="Y172" s="310">
        <f t="shared" si="21"/>
        <v>1.700239078735807E-4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6">
        <f>_xll.qlCalendarAdvance(Calendar,R172,"1D","f")</f>
        <v>42283</v>
      </c>
      <c r="S173" s="198">
        <f>_xll.qlCalendarAdvance(Calendar,R173,$F$1,"mf",,Trigger)</f>
        <v>42375</v>
      </c>
      <c r="T173" s="232">
        <f>_xll.qlDayCounterYearFraction(DayCounter,R173,S173,,,Trigger)</f>
        <v>0.25555555555555554</v>
      </c>
      <c r="U173" s="30">
        <f>_xll.qlInterpolationInterpolate(B3Minterpolation,R173,TRUE)</f>
        <v>6.6447836926736823E-4</v>
      </c>
      <c r="V173" s="235">
        <f>_xll.qlYieldTSDiscount(Discounting,R173,,AllTriggers)</f>
        <v>0.99967201342421563</v>
      </c>
      <c r="W173" s="235">
        <f>_xll.qlYieldTSDiscount(Discounting,S173,,AllTriggers)</f>
        <v>0.99955401952450629</v>
      </c>
      <c r="X173" s="30">
        <f t="shared" si="20"/>
        <v>4.6192126759863933E-4</v>
      </c>
      <c r="Y173" s="310">
        <f t="shared" si="21"/>
        <v>1.6977668268384184E-4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6">
        <f>_xll.qlCalendarAdvance(Calendar,R173,"1D","f")</f>
        <v>42284</v>
      </c>
      <c r="S174" s="198">
        <f>_xll.qlCalendarAdvance(Calendar,R174,$F$1,"mf",,Trigger)</f>
        <v>42376</v>
      </c>
      <c r="T174" s="232">
        <f>_xll.qlDayCounterYearFraction(DayCounter,R174,S174,,,Trigger)</f>
        <v>0.25555555555555554</v>
      </c>
      <c r="U174" s="30">
        <f>_xll.qlInterpolationInterpolate(B3Minterpolation,R174,TRUE)</f>
        <v>6.634942584893915E-4</v>
      </c>
      <c r="V174" s="235">
        <f>_xll.qlYieldTSDiscount(Discounting,R174,,AllTriggers)</f>
        <v>0.99967079341798082</v>
      </c>
      <c r="W174" s="235">
        <f>_xll.qlYieldTSDiscount(Discounting,S174,,AllTriggers)</f>
        <v>0.99955271007938007</v>
      </c>
      <c r="X174" s="30">
        <f t="shared" si="20"/>
        <v>4.6227200761219382E-4</v>
      </c>
      <c r="Y174" s="310">
        <f t="shared" si="21"/>
        <v>1.6952524485747288E-4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6">
        <f>_xll.qlCalendarAdvance(Calendar,R174,"1D","f")</f>
        <v>42285</v>
      </c>
      <c r="S175" s="198">
        <f>_xll.qlCalendarAdvance(Calendar,R175,$F$1,"mf",,Trigger)</f>
        <v>42377</v>
      </c>
      <c r="T175" s="232">
        <f>_xll.qlDayCounterYearFraction(DayCounter,R175,S175,,,Trigger)</f>
        <v>0.25555555555555554</v>
      </c>
      <c r="U175" s="30">
        <f>_xll.qlInterpolationInterpolate(B3Minterpolation,R175,TRUE)</f>
        <v>6.624939584160825E-4</v>
      </c>
      <c r="V175" s="235">
        <f>_xll.qlYieldTSDiscount(Discounting,R175,,AllTriggers)</f>
        <v>0.99966957125649991</v>
      </c>
      <c r="W175" s="235">
        <f>_xll.qlYieldTSDiscount(Discounting,S175,,AllTriggers)</f>
        <v>0.99955140086775074</v>
      </c>
      <c r="X175" s="30">
        <f t="shared" si="20"/>
        <v>4.6261339698722392E-4</v>
      </c>
      <c r="Y175" s="310">
        <f t="shared" si="21"/>
        <v>1.6926967134226032E-4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6">
        <f>_xll.qlCalendarAdvance(Calendar,R175,"1D","f")</f>
        <v>42286</v>
      </c>
      <c r="S176" s="198">
        <f>_xll.qlCalendarAdvance(Calendar,R176,$F$1,"mf",,Trigger)</f>
        <v>42380</v>
      </c>
      <c r="T176" s="232">
        <f>_xll.qlDayCounterYearFraction(DayCounter,R176,S176,,,Trigger)</f>
        <v>0.26111111111111113</v>
      </c>
      <c r="U176" s="30">
        <f>_xll.qlInterpolationInterpolate(B3Minterpolation,R176,TRUE)</f>
        <v>6.6147777024857613E-4</v>
      </c>
      <c r="V176" s="235">
        <f>_xll.qlYieldTSDiscount(Discounting,R176,,AllTriggers)</f>
        <v>0.99966834696585749</v>
      </c>
      <c r="W176" s="235">
        <f>_xll.qlYieldTSDiscount(Discounting,S176,,AllTriggers)</f>
        <v>0.99954747489292683</v>
      </c>
      <c r="X176" s="30">
        <f t="shared" si="20"/>
        <v>4.6312389705332904E-4</v>
      </c>
      <c r="Y176" s="310">
        <f t="shared" si="21"/>
        <v>1.7268340107486345E-4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6">
        <f>_xll.qlCalendarAdvance(Calendar,R176,"1D","f")</f>
        <v>42289</v>
      </c>
      <c r="S177" s="198">
        <f>_xll.qlCalendarAdvance(Calendar,R177,$F$1,"mf",,Trigger)</f>
        <v>42381</v>
      </c>
      <c r="T177" s="232">
        <f>_xll.qlDayCounterYearFraction(DayCounter,R177,S177,,,Trigger)</f>
        <v>0.25555555555555554</v>
      </c>
      <c r="U177" s="30">
        <f>_xll.qlInterpolationInterpolate(B3Minterpolation,R177,TRUE)</f>
        <v>6.5833688919222325E-4</v>
      </c>
      <c r="V177" s="235">
        <f>_xll.qlYieldTSDiscount(Discounting,R177,,AllTriggers)</f>
        <v>0.9996646615798086</v>
      </c>
      <c r="W177" s="235">
        <f>_xll.qlYieldTSDiscount(Discounting,S177,,AllTriggers)</f>
        <v>0.99954616687436704</v>
      </c>
      <c r="X177" s="30">
        <f t="shared" si="20"/>
        <v>4.6388546092488727E-4</v>
      </c>
      <c r="Y177" s="310">
        <f t="shared" si="21"/>
        <v>1.6820755934326747E-4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6">
        <f>_xll.qlCalendarAdvance(Calendar,R177,"1D","f")</f>
        <v>42290</v>
      </c>
      <c r="S178" s="198">
        <f>_xll.qlCalendarAdvance(Calendar,R178,$F$1,"mf",,Trigger)</f>
        <v>42382</v>
      </c>
      <c r="T178" s="232">
        <f>_xll.qlDayCounterYearFraction(DayCounter,R178,S178,,,Trigger)</f>
        <v>0.25555555555555554</v>
      </c>
      <c r="U178" s="30">
        <f>_xll.qlInterpolationInterpolate(B3Minterpolation,R178,TRUE)</f>
        <v>6.5726016065927766E-4</v>
      </c>
      <c r="V178" s="235">
        <f>_xll.qlYieldTSDiscount(Discounting,R178,,AllTriggers)</f>
        <v>0.99966342903336691</v>
      </c>
      <c r="W178" s="235">
        <f>_xll.qlYieldTSDiscount(Discounting,S178,,AllTriggers)</f>
        <v>0.99954485921884428</v>
      </c>
      <c r="X178" s="30">
        <f t="shared" si="20"/>
        <v>4.6418010673263967E-4</v>
      </c>
      <c r="Y178" s="310">
        <f t="shared" si="21"/>
        <v>1.6793246159635088E-4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6">
        <f>_xll.qlCalendarAdvance(Calendar,R178,"1D","f")</f>
        <v>42291</v>
      </c>
      <c r="S179" s="198">
        <f>_xll.qlCalendarAdvance(Calendar,R179,$F$1,"mf",,Trigger)</f>
        <v>42383</v>
      </c>
      <c r="T179" s="232">
        <f>_xll.qlDayCounterYearFraction(DayCounter,R179,S179,,,Trigger)</f>
        <v>0.25555555555555554</v>
      </c>
      <c r="U179" s="30">
        <f>_xll.qlInterpolationInterpolate(B3Minterpolation,R179,TRUE)</f>
        <v>6.561690500378099E-4</v>
      </c>
      <c r="V179" s="235">
        <f>_xll.qlYieldTSDiscount(Discounting,R179,,AllTriggers)</f>
        <v>0.99966219448818627</v>
      </c>
      <c r="W179" s="235">
        <f>_xll.qlYieldTSDiscount(Discounting,S179,,AllTriggers)</f>
        <v>0.9995435519522663</v>
      </c>
      <c r="X179" s="30">
        <f t="shared" si="20"/>
        <v>4.6446540575356931E-4</v>
      </c>
      <c r="Y179" s="310">
        <f t="shared" si="21"/>
        <v>1.6765368984509305E-4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6">
        <f>_xll.qlCalendarAdvance(Calendar,R179,"1D","f")</f>
        <v>42292</v>
      </c>
      <c r="S180" s="198">
        <f>_xll.qlCalendarAdvance(Calendar,R180,$F$1,"mf",,Trigger)</f>
        <v>42384</v>
      </c>
      <c r="T180" s="232">
        <f>_xll.qlDayCounterYearFraction(DayCounter,R180,S180,,,Trigger)</f>
        <v>0.25555555555555554</v>
      </c>
      <c r="U180" s="30">
        <f>_xll.qlInterpolationInterpolate(B3Minterpolation,R180,TRUE)</f>
        <v>6.5506385852895474E-4</v>
      </c>
      <c r="V180" s="235">
        <f>_xll.qlYieldTSDiscount(Discounting,R180,,AllTriggers)</f>
        <v>0.99966095797035115</v>
      </c>
      <c r="W180" s="235">
        <f>_xll.qlYieldTSDiscount(Discounting,S180,,AllTriggers)</f>
        <v>0.99954224510054068</v>
      </c>
      <c r="X180" s="30">
        <f t="shared" si="20"/>
        <v>4.64741358631509E-4</v>
      </c>
      <c r="Y180" s="310">
        <f t="shared" si="21"/>
        <v>1.6737132103686558E-4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6">
        <f>_xll.qlCalendarAdvance(Calendar,R180,"1D","f")</f>
        <v>42293</v>
      </c>
      <c r="S181" s="198">
        <f>_xll.qlCalendarAdvance(Calendar,R181,$F$1,"mf",,Trigger)</f>
        <v>42387</v>
      </c>
      <c r="T181" s="232">
        <f>_xll.qlDayCounterYearFraction(DayCounter,R181,S181,,,Trigger)</f>
        <v>0.26111111111111113</v>
      </c>
      <c r="U181" s="30">
        <f>_xll.qlInterpolationInterpolate(B3Minterpolation,R181,TRUE)</f>
        <v>6.539448873338474E-4</v>
      </c>
      <c r="V181" s="235">
        <f>_xll.qlYieldTSDiscount(Discounting,R181,,AllTriggers)</f>
        <v>0.99965971950594534</v>
      </c>
      <c r="W181" s="235">
        <f>_xll.qlYieldTSDiscount(Discounting,S181,,AllTriggers)</f>
        <v>0.99953832729355008</v>
      </c>
      <c r="X181" s="30">
        <f t="shared" si="20"/>
        <v>4.6512107905098303E-4</v>
      </c>
      <c r="Y181" s="310">
        <f t="shared" si="21"/>
        <v>1.7071696811394945E-4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6">
        <f>_xll.qlCalendarAdvance(Calendar,R181,"1D","f")</f>
        <v>42296</v>
      </c>
      <c r="S182" s="198">
        <f>_xll.qlCalendarAdvance(Calendar,R182,$F$1,"mf",,Trigger)</f>
        <v>42388</v>
      </c>
      <c r="T182" s="232">
        <f>_xll.qlDayCounterYearFraction(DayCounter,R182,S182,,,Trigger)</f>
        <v>0.25555555555555554</v>
      </c>
      <c r="U182" s="30">
        <f>_xll.qlInterpolationInterpolate(B3Minterpolation,R182,TRUE)</f>
        <v>6.5050830764236183E-4</v>
      </c>
      <c r="V182" s="235">
        <f>_xll.qlYieldTSDiscount(Discounting,R182,,AllTriggers)</f>
        <v>0.99965599269414351</v>
      </c>
      <c r="W182" s="235">
        <f>_xll.qlYieldTSDiscount(Discounting,S182,,AllTriggers)</f>
        <v>0.99953702236030562</v>
      </c>
      <c r="X182" s="30">
        <f t="shared" si="20"/>
        <v>4.6575172156395814E-4</v>
      </c>
      <c r="Y182" s="310">
        <f t="shared" si="21"/>
        <v>1.662074141807487E-4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6">
        <f>_xll.qlCalendarAdvance(Calendar,R182,"1D","f")</f>
        <v>42297</v>
      </c>
      <c r="S183" s="198">
        <f>_xll.qlCalendarAdvance(Calendar,R183,$F$1,"mf",,Trigger)</f>
        <v>42389</v>
      </c>
      <c r="T183" s="232">
        <f>_xll.qlDayCounterYearFraction(DayCounter,R183,S183,,,Trigger)</f>
        <v>0.25555555555555554</v>
      </c>
      <c r="U183" s="30">
        <f>_xll.qlInterpolationInterpolate(B3Minterpolation,R183,TRUE)</f>
        <v>6.4933722971359542E-4</v>
      </c>
      <c r="V183" s="235">
        <f>_xll.qlYieldTSDiscount(Discounting,R183,,AllTriggers)</f>
        <v>0.99965474670429366</v>
      </c>
      <c r="W183" s="235">
        <f>_xll.qlYieldTSDiscount(Discounting,S183,,AllTriggers)</f>
        <v>0.99953571797144891</v>
      </c>
      <c r="X183" s="30">
        <f t="shared" si="20"/>
        <v>4.6598095336619389E-4</v>
      </c>
      <c r="Y183" s="310">
        <f t="shared" si="21"/>
        <v>1.6590821429711972E-4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6">
        <f>_xll.qlCalendarAdvance(Calendar,R183,"1D","f")</f>
        <v>42298</v>
      </c>
      <c r="S184" s="198">
        <f>_xll.qlCalendarAdvance(Calendar,R184,$F$1,"mf",,Trigger)</f>
        <v>42390</v>
      </c>
      <c r="T184" s="232">
        <f>_xll.qlDayCounterYearFraction(DayCounter,R184,S184,,,Trigger)</f>
        <v>0.25555555555555554</v>
      </c>
      <c r="U184" s="30">
        <f>_xll.qlInterpolationInterpolate(B3Minterpolation,R184,TRUE)</f>
        <v>6.4815387810425191E-4</v>
      </c>
      <c r="V184" s="235">
        <f>_xll.qlYieldTSDiscount(Discounting,R184,,AllTriggers)</f>
        <v>0.99965349889829169</v>
      </c>
      <c r="W184" s="235">
        <f>_xll.qlYieldTSDiscount(Discounting,S184,,AllTriggers)</f>
        <v>0.99953441415288669</v>
      </c>
      <c r="X184" s="30">
        <f t="shared" si="20"/>
        <v>4.6620084288148558E-4</v>
      </c>
      <c r="Y184" s="310">
        <f t="shared" si="21"/>
        <v>1.6560587904006682E-4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6">
        <f>_xll.qlCalendarAdvance(Calendar,R184,"1D","f")</f>
        <v>42299</v>
      </c>
      <c r="S185" s="198">
        <f>_xll.qlCalendarAdvance(Calendar,R185,$F$1,"mf",,Trigger)</f>
        <v>42391</v>
      </c>
      <c r="T185" s="232">
        <f>_xll.qlDayCounterYearFraction(DayCounter,R185,S185,,,Trigger)</f>
        <v>0.25555555555555554</v>
      </c>
      <c r="U185" s="30">
        <f>_xll.qlInterpolationInterpolate(B3Minterpolation,R185,TRUE)</f>
        <v>6.469585540154662E-4</v>
      </c>
      <c r="V185" s="235">
        <f>_xll.qlYieldTSDiscount(Discounting,R185,,AllTriggers)</f>
        <v>0.99965224930222107</v>
      </c>
      <c r="W185" s="235">
        <f>_xll.qlYieldTSDiscount(Discounting,S185,,AllTriggers)</f>
        <v>0.99953311093052533</v>
      </c>
      <c r="X185" s="30">
        <f t="shared" si="20"/>
        <v>4.6641139075453497E-4</v>
      </c>
      <c r="Y185" s="310">
        <f t="shared" si="21"/>
        <v>1.6530048535646179E-4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6">
        <f>_xll.qlCalendarAdvance(Calendar,R185,"1D","f")</f>
        <v>42300</v>
      </c>
      <c r="S186" s="198">
        <f>_xll.qlCalendarAdvance(Calendar,R186,$F$1,"mf",,Trigger)</f>
        <v>42394</v>
      </c>
      <c r="T186" s="232">
        <f>_xll.qlDayCounterYearFraction(DayCounter,R186,S186,,,Trigger)</f>
        <v>0.26111111111111113</v>
      </c>
      <c r="U186" s="30">
        <f>_xll.qlInterpolationInterpolate(B3Minterpolation,R186,TRUE)</f>
        <v>6.4575155864837318E-4</v>
      </c>
      <c r="V186" s="235">
        <f>_xll.qlYieldTSDiscount(Discounting,R186,,AllTriggers)</f>
        <v>0.99965099794216494</v>
      </c>
      <c r="W186" s="235">
        <f>_xll.qlYieldTSDiscount(Discounting,S186,,AllTriggers)</f>
        <v>0.99952920509971066</v>
      </c>
      <c r="X186" s="30">
        <f t="shared" si="20"/>
        <v>4.6666037455395928E-4</v>
      </c>
      <c r="Y186" s="310">
        <f t="shared" si="21"/>
        <v>1.6857815387012905E-4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6">
        <f>_xll.qlCalendarAdvance(Calendar,R186,"1D","f")</f>
        <v>42303</v>
      </c>
      <c r="S187" s="198">
        <f>_xll.qlCalendarAdvance(Calendar,R187,$F$1,"mf",,Trigger)</f>
        <v>42395</v>
      </c>
      <c r="T187" s="232">
        <f>_xll.qlDayCounterYearFraction(DayCounter,R187,S187,,,Trigger)</f>
        <v>0.25555555555555554</v>
      </c>
      <c r="U187" s="30">
        <f>_xll.qlInterpolationInterpolate(B3Minterpolation,R187,TRUE)</f>
        <v>6.4206355688860121E-4</v>
      </c>
      <c r="V187" s="235">
        <f>_xll.qlYieldTSDiscount(Discounting,R187,,AllTriggers)</f>
        <v>0.99964723353891394</v>
      </c>
      <c r="W187" s="235">
        <f>_xll.qlYieldTSDiscount(Discounting,S187,,AllTriggers)</f>
        <v>0.99952790452121598</v>
      </c>
      <c r="X187" s="30">
        <f t="shared" si="20"/>
        <v>4.6716017867837434E-4</v>
      </c>
      <c r="Y187" s="310">
        <f t="shared" si="21"/>
        <v>1.6404986530561944E-4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6">
        <f>_xll.qlCalendarAdvance(Calendar,R187,"1D","f")</f>
        <v>42304</v>
      </c>
      <c r="S188" s="198">
        <f>_xll.qlCalendarAdvance(Calendar,R188,$F$1,"mf",,Trigger)</f>
        <v>42396</v>
      </c>
      <c r="T188" s="232">
        <f>_xll.qlDayCounterYearFraction(DayCounter,R188,S188,,,Trigger)</f>
        <v>0.25555555555555554</v>
      </c>
      <c r="U188" s="30">
        <f>_xll.qlInterpolationInterpolate(B3Minterpolation,R188,TRUE)</f>
        <v>6.4081288841962947E-4</v>
      </c>
      <c r="V188" s="235">
        <f>_xll.qlYieldTSDiscount(Discounting,R188,,AllTriggers)</f>
        <v>0.99964597538374556</v>
      </c>
      <c r="W188" s="235">
        <f>_xll.qlYieldTSDiscount(Discounting,S188,,AllTriggers)</f>
        <v>0.99952660466845311</v>
      </c>
      <c r="X188" s="30">
        <f t="shared" si="20"/>
        <v>4.6732402798380215E-4</v>
      </c>
      <c r="Y188" s="310">
        <f t="shared" si="21"/>
        <v>1.6373033370002966E-4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6">
        <f>_xll.qlCalendarAdvance(Calendar,R188,"1D","f")</f>
        <v>42305</v>
      </c>
      <c r="S189" s="198">
        <f>_xll.qlCalendarAdvance(Calendar,R189,$F$1,"mf",,Trigger)</f>
        <v>42397</v>
      </c>
      <c r="T189" s="232">
        <f>_xll.qlDayCounterYearFraction(DayCounter,R189,S189,,,Trigger)</f>
        <v>0.25555555555555554</v>
      </c>
      <c r="U189" s="30">
        <f>_xll.qlInterpolationInterpolate(B3Minterpolation,R189,TRUE)</f>
        <v>6.3955205467802572E-4</v>
      </c>
      <c r="V189" s="235">
        <f>_xll.qlYieldTSDiscount(Discounting,R189,,AllTriggers)</f>
        <v>0.99964471559500601</v>
      </c>
      <c r="W189" s="235">
        <f>_xll.qlYieldTSDiscount(Discounting,S189,,AllTriggers)</f>
        <v>0.99952530556732766</v>
      </c>
      <c r="X189" s="30">
        <f t="shared" si="20"/>
        <v>4.674785395056401E-4</v>
      </c>
      <c r="Y189" s="310">
        <f t="shared" si="21"/>
        <v>1.6340820535146031E-4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6">
        <f>_xll.qlCalendarAdvance(Calendar,R189,"1D","f")</f>
        <v>42306</v>
      </c>
      <c r="S190" s="198">
        <f>_xll.qlCalendarAdvance(Calendar,R190,$F$1,"mf",,Trigger)</f>
        <v>42398</v>
      </c>
      <c r="T190" s="232">
        <f>_xll.qlDayCounterYearFraction(DayCounter,R190,S190,,,Trigger)</f>
        <v>0.25555555555555554</v>
      </c>
      <c r="U190" s="30">
        <f>_xll.qlInterpolationInterpolate(B3Minterpolation,R190,TRUE)</f>
        <v>6.3828135686492464E-4</v>
      </c>
      <c r="V190" s="235">
        <f>_xll.qlYieldTSDiscount(Discounting,R190,,AllTriggers)</f>
        <v>0.99964345419877776</v>
      </c>
      <c r="W190" s="235">
        <f>_xll.qlYieldTSDiscount(Discounting,S190,,AllTriggers)</f>
        <v>0.99952400724374535</v>
      </c>
      <c r="X190" s="30">
        <f t="shared" si="20"/>
        <v>4.6762371388772104E-4</v>
      </c>
      <c r="Y190" s="310">
        <f t="shared" si="21"/>
        <v>1.6308355720795419E-4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6">
        <f>_xll.qlCalendarAdvance(Calendar,R190,"1D","f")</f>
        <v>42307</v>
      </c>
      <c r="S191" s="198">
        <f>_xll.qlCalendarAdvance(Calendar,R191,$F$1,"mf",,Trigger)</f>
        <v>42398</v>
      </c>
      <c r="T191" s="232">
        <f>_xll.qlDayCounterYearFraction(DayCounter,R191,S191,,,Trigger)</f>
        <v>0.25277777777777777</v>
      </c>
      <c r="U191" s="30">
        <f>_xll.qlInterpolationInterpolate(B3Minterpolation,R191,TRUE)</f>
        <v>6.3700109618146155E-4</v>
      </c>
      <c r="V191" s="235">
        <f>_xll.qlYieldTSDiscount(Discounting,R191,,AllTriggers)</f>
        <v>0.99964219122114306</v>
      </c>
      <c r="W191" s="235">
        <f>_xll.qlYieldTSDiscount(Discounting,S191,,AllTriggers)</f>
        <v>0.99952400724374535</v>
      </c>
      <c r="X191" s="30">
        <f t="shared" si="20"/>
        <v>4.677636615997831E-4</v>
      </c>
      <c r="Y191" s="310">
        <f t="shared" si="21"/>
        <v>1.6098772555278953E-4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6">
        <f>_xll.qlCalendarAdvance(Calendar,R191,"1D","f")</f>
        <v>42310</v>
      </c>
      <c r="S192" s="198">
        <f>_xll.qlCalendarAdvance(Calendar,R192,$F$1,"mf",,Trigger)</f>
        <v>42402</v>
      </c>
      <c r="T192" s="232">
        <f>_xll.qlDayCounterYearFraction(DayCounter,R192,S192,,,Trigger)</f>
        <v>0.25555555555555554</v>
      </c>
      <c r="U192" s="30">
        <f>_xll.qlInterpolationInterpolate(B3Minterpolation,R192,TRUE)</f>
        <v>6.3310594892024936E-4</v>
      </c>
      <c r="V192" s="235">
        <f>_xll.qlYieldTSDiscount(Discounting,R192,,AllTriggers)</f>
        <v>0.99963839306062285</v>
      </c>
      <c r="W192" s="235">
        <f>_xll.qlYieldTSDiscount(Discounting,S192,,AllTriggers)</f>
        <v>0.99951882224295452</v>
      </c>
      <c r="X192" s="30">
        <f t="shared" si="20"/>
        <v>4.68111052894262E-4</v>
      </c>
      <c r="Y192" s="310">
        <f t="shared" si="21"/>
        <v>1.6176130562807036E-4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6">
        <f>_xll.qlCalendarAdvance(Calendar,R192,"1D","f")</f>
        <v>42311</v>
      </c>
      <c r="S193" s="198">
        <f>_xll.qlCalendarAdvance(Calendar,R193,$F$1,"mf",,Trigger)</f>
        <v>42403</v>
      </c>
      <c r="T193" s="232">
        <f>_xll.qlDayCounterYearFraction(DayCounter,R193,S193,,,Trigger)</f>
        <v>0.25555555555555554</v>
      </c>
      <c r="U193" s="30">
        <f>_xll.qlInterpolationInterpolate(B3Minterpolation,R193,TRUE)</f>
        <v>6.3179044876668779E-4</v>
      </c>
      <c r="V193" s="235">
        <f>_xll.qlYieldTSDiscount(Discounting,R193,,AllTriggers)</f>
        <v>0.99963712401818394</v>
      </c>
      <c r="W193" s="235">
        <f>_xll.qlYieldTSDiscount(Discounting,S193,,AllTriggers)</f>
        <v>0.9995175281956673</v>
      </c>
      <c r="X193" s="30">
        <f t="shared" si="20"/>
        <v>4.6820955123331228E-4</v>
      </c>
      <c r="Y193" s="310">
        <f t="shared" si="21"/>
        <v>1.6142521271941739E-4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6">
        <f>_xll.qlCalendarAdvance(Calendar,R193,"1D","f")</f>
        <v>42312</v>
      </c>
      <c r="S194" s="198">
        <f>_xll.qlCalendarAdvance(Calendar,R194,$F$1,"mf",,Trigger)</f>
        <v>42404</v>
      </c>
      <c r="T194" s="232">
        <f>_xll.qlDayCounterYearFraction(DayCounter,R194,S194,,,Trigger)</f>
        <v>0.25555555555555554</v>
      </c>
      <c r="U194" s="30">
        <f>_xll.qlInterpolationInterpolate(B3Minterpolation,R194,TRUE)</f>
        <v>6.304674789630964E-4</v>
      </c>
      <c r="V194" s="235">
        <f>_xll.qlYieldTSDiscount(Discounting,R194,,AllTriggers)</f>
        <v>0.9996358535247486</v>
      </c>
      <c r="W194" s="235">
        <f>_xll.qlYieldTSDiscount(Discounting,S194,,AllTriggers)</f>
        <v>0.99951623507426612</v>
      </c>
      <c r="X194" s="30">
        <f t="shared" si="20"/>
        <v>4.682987440473164E-4</v>
      </c>
      <c r="Y194" s="310">
        <f t="shared" si="21"/>
        <v>1.6108721172276191E-4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6">
        <f>_xll.qlCalendarAdvance(Calendar,R194,"1D","f")</f>
        <v>42313</v>
      </c>
      <c r="S195" s="198">
        <f>_xll.qlCalendarAdvance(Calendar,R195,$F$1,"mf",,Trigger)</f>
        <v>42405</v>
      </c>
      <c r="T195" s="232">
        <f>_xll.qlDayCounterYearFraction(DayCounter,R195,S195,,,Trigger)</f>
        <v>0.25555555555555554</v>
      </c>
      <c r="U195" s="30">
        <f>_xll.qlInterpolationInterpolate(B3Minterpolation,R195,TRUE)</f>
        <v>6.2913803552279793E-4</v>
      </c>
      <c r="V195" s="235">
        <f>_xll.qlYieldTSDiscount(Discounting,R195,,AllTriggers)</f>
        <v>0.99963458160637109</v>
      </c>
      <c r="W195" s="235">
        <f>_xll.qlYieldTSDiscount(Discounting,S195,,AllTriggers)</f>
        <v>0.99951494286921583</v>
      </c>
      <c r="X195" s="30">
        <f t="shared" si="20"/>
        <v>4.6837877063528143E-4</v>
      </c>
      <c r="Y195" s="310">
        <f t="shared" si="21"/>
        <v>1.6074755709412881E-4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6">
        <f>_xll.qlCalendarAdvance(Calendar,R195,"1D","f")</f>
        <v>42314</v>
      </c>
      <c r="S196" s="198">
        <f>_xll.qlCalendarAdvance(Calendar,R196,$F$1,"mf",,Trigger)</f>
        <v>42408</v>
      </c>
      <c r="T196" s="232">
        <f>_xll.qlDayCounterYearFraction(DayCounter,R196,S196,,,Trigger)</f>
        <v>0.26111111111111113</v>
      </c>
      <c r="U196" s="30">
        <f>_xll.qlInterpolationInterpolate(B3Minterpolation,R196,TRUE)</f>
        <v>6.2780258104322309E-4</v>
      </c>
      <c r="V196" s="235">
        <f>_xll.qlYieldTSDiscount(Discounting,R196,,AllTriggers)</f>
        <v>0.99963330828899555</v>
      </c>
      <c r="W196" s="235">
        <f>_xll.qlYieldTSDiscount(Discounting,S196,,AllTriggers)</f>
        <v>0.99951107158593999</v>
      </c>
      <c r="X196" s="30">
        <f t="shared" ref="X196:X259" si="22">(V196/W196-1)/T196</f>
        <v>4.683695640817415E-4</v>
      </c>
      <c r="Y196" s="310">
        <f t="shared" ref="Y196:Y259" si="23">LN((1+(U196+X196)*T196)/(1+X196*T196))</f>
        <v>1.6389275319134575E-4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6">
        <f>_xll.qlCalendarAdvance(Calendar,R196,"1D","f")</f>
        <v>42317</v>
      </c>
      <c r="S197" s="198">
        <f>_xll.qlCalendarAdvance(Calendar,R197,$F$1,"mf",,Trigger)</f>
        <v>42409</v>
      </c>
      <c r="T197" s="232">
        <f>_xll.qlDayCounterYearFraction(DayCounter,R197,S197,,,Trigger)</f>
        <v>0.25555555555555554</v>
      </c>
      <c r="U197" s="30">
        <f>_xll.qlInterpolationInterpolate(B3Minterpolation,R197,TRUE)</f>
        <v>6.2376477734314782E-4</v>
      </c>
      <c r="V197" s="235">
        <f>_xll.qlYieldTSDiscount(Discounting,R197,,AllTriggers)</f>
        <v>0.99962948020204756</v>
      </c>
      <c r="W197" s="235">
        <f>_xll.qlYieldTSDiscount(Discounting,S197,,AllTriggers)</f>
        <v>0.99950978288006354</v>
      </c>
      <c r="X197" s="30">
        <f t="shared" si="22"/>
        <v>4.6861054606717195E-4</v>
      </c>
      <c r="Y197" s="310">
        <f t="shared" si="23"/>
        <v>1.5937476576723271E-4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6">
        <f>_xll.qlCalendarAdvance(Calendar,R197,"1D","f")</f>
        <v>42318</v>
      </c>
      <c r="S198" s="198">
        <f>_xll.qlCalendarAdvance(Calendar,R198,$F$1,"mf",,Trigger)</f>
        <v>42410</v>
      </c>
      <c r="T198" s="232">
        <f>_xll.qlDayCounterYearFraction(DayCounter,R198,S198,,,Trigger)</f>
        <v>0.25555555555555554</v>
      </c>
      <c r="U198" s="30">
        <f>_xll.qlInterpolationInterpolate(B3Minterpolation,R198,TRUE)</f>
        <v>6.2240990468077472E-4</v>
      </c>
      <c r="V198" s="235">
        <f>_xll.qlYieldTSDiscount(Discounting,R198,,AllTriggers)</f>
        <v>0.99962820154784593</v>
      </c>
      <c r="W198" s="235">
        <f>_xll.qlYieldTSDiscount(Discounting,S198,,AllTriggers)</f>
        <v>0.99950849500742345</v>
      </c>
      <c r="X198" s="30">
        <f t="shared" si="22"/>
        <v>4.6864723976307977E-4</v>
      </c>
      <c r="Y198" s="310">
        <f t="shared" si="23"/>
        <v>1.5902861561218845E-4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6">
        <f>_xll.qlCalendarAdvance(Calendar,R198,"1D","f")</f>
        <v>42319</v>
      </c>
      <c r="S199" s="198">
        <f>_xll.qlCalendarAdvance(Calendar,R199,$F$1,"mf",,Trigger)</f>
        <v>42411</v>
      </c>
      <c r="T199" s="232">
        <f>_xll.qlDayCounterYearFraction(DayCounter,R199,S199,,,Trigger)</f>
        <v>0.25555555555555554</v>
      </c>
      <c r="U199" s="30">
        <f>_xll.qlInterpolationInterpolate(B3Minterpolation,R199,TRUE)</f>
        <v>6.2105133396627896E-4</v>
      </c>
      <c r="V199" s="235">
        <f>_xll.qlYieldTSDiscount(Discounting,R199,,AllTriggers)</f>
        <v>0.9996269216242285</v>
      </c>
      <c r="W199" s="235">
        <f>_xll.qlYieldTSDiscount(Discounting,S199,,AllTriggers)</f>
        <v>0.99950720795139736</v>
      </c>
      <c r="X199" s="30">
        <f t="shared" si="22"/>
        <v>4.6867576642150655E-4</v>
      </c>
      <c r="Y199" s="310">
        <f t="shared" si="23"/>
        <v>1.5868152088014523E-4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6">
        <f>_xll.qlCalendarAdvance(Calendar,R199,"1D","f")</f>
        <v>42320</v>
      </c>
      <c r="S200" s="198">
        <f>_xll.qlCalendarAdvance(Calendar,R200,$F$1,"mf",,Trigger)</f>
        <v>42412</v>
      </c>
      <c r="T200" s="232">
        <f>_xll.qlDayCounterYearFraction(DayCounter,R200,S200,,,Trigger)</f>
        <v>0.25555555555555554</v>
      </c>
      <c r="U200" s="30">
        <f>_xll.qlInterpolationInterpolate(B3Minterpolation,R200,TRUE)</f>
        <v>6.1968952779709106E-4</v>
      </c>
      <c r="V200" s="235">
        <f>_xll.qlYieldTSDiscount(Discounting,R200,,AllTriggers)</f>
        <v>0.99962564045711133</v>
      </c>
      <c r="W200" s="235">
        <f>_xll.qlYieldTSDiscount(Discounting,S200,,AllTriggers)</f>
        <v>0.99950592169536245</v>
      </c>
      <c r="X200" s="30">
        <f t="shared" si="22"/>
        <v>4.6869629255621152E-4</v>
      </c>
      <c r="Y200" s="310">
        <f t="shared" si="23"/>
        <v>1.5833359974819214E-4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6">
        <f>_xll.qlCalendarAdvance(Calendar,R200,"1D","f")</f>
        <v>42321</v>
      </c>
      <c r="S201" s="198">
        <f>_xll.qlCalendarAdvance(Calendar,R201,$F$1,"mf",,Trigger)</f>
        <v>42415</v>
      </c>
      <c r="T201" s="232">
        <f>_xll.qlDayCounterYearFraction(DayCounter,R201,S201,,,Trigger)</f>
        <v>0.26111111111111113</v>
      </c>
      <c r="U201" s="30">
        <f>_xll.qlInterpolationInterpolate(B3Minterpolation,R201,TRUE)</f>
        <v>6.1832494877064187E-4</v>
      </c>
      <c r="V201" s="235">
        <f>_xll.qlYieldTSDiscount(Discounting,R201,,AllTriggers)</f>
        <v>0.99962435807241046</v>
      </c>
      <c r="W201" s="235">
        <f>_xll.qlYieldTSDiscount(Discounting,S201,,AllTriggers)</f>
        <v>0.99950206756098159</v>
      </c>
      <c r="X201" s="30">
        <f t="shared" si="22"/>
        <v>4.6857996067720651E-4</v>
      </c>
      <c r="Y201" s="310">
        <f t="shared" si="23"/>
        <v>1.6141873428875196E-4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6">
        <f>_xll.qlCalendarAdvance(Calendar,R201,"1D","f")</f>
        <v>42324</v>
      </c>
      <c r="S202" s="198">
        <f>_xll.qlCalendarAdvance(Calendar,R202,$F$1,"mf",,Trigger)</f>
        <v>42416</v>
      </c>
      <c r="T202" s="232">
        <f>_xll.qlDayCounterYearFraction(DayCounter,R202,S202,,,Trigger)</f>
        <v>0.25555555555555554</v>
      </c>
      <c r="U202" s="30">
        <f>_xll.qlInterpolationInterpolate(B3Minterpolation,R202,TRUE)</f>
        <v>6.1421920052203306E-4</v>
      </c>
      <c r="V202" s="235">
        <f>_xll.qlYieldTSDiscount(Discounting,R202,,AllTriggers)</f>
        <v>0.99962050387196255</v>
      </c>
      <c r="W202" s="235">
        <f>_xll.qlYieldTSDiscount(Discounting,S202,,AllTriggers)</f>
        <v>0.99950078433868839</v>
      </c>
      <c r="X202" s="30">
        <f t="shared" si="22"/>
        <v>4.6870172213908179E-4</v>
      </c>
      <c r="Y202" s="310">
        <f t="shared" si="23"/>
        <v>1.5693601475610467E-4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6">
        <f>_xll.qlCalendarAdvance(Calendar,R202,"1D","f")</f>
        <v>42325</v>
      </c>
      <c r="S203" s="198">
        <f>_xll.qlCalendarAdvance(Calendar,R203,$F$1,"mf",,Trigger)</f>
        <v>42417</v>
      </c>
      <c r="T203" s="232">
        <f>_xll.qlDayCounterYearFraction(DayCounter,R203,S203,,,Trigger)</f>
        <v>0.25555555555555554</v>
      </c>
      <c r="U203" s="30">
        <f>_xll.qlInterpolationInterpolate(B3Minterpolation,R203,TRUE)</f>
        <v>6.1284815604084543E-4</v>
      </c>
      <c r="V203" s="235">
        <f>_xll.qlYieldTSDiscount(Discounting,R203,,AllTriggers)</f>
        <v>0.99961921687608335</v>
      </c>
      <c r="W203" s="235">
        <f>_xll.qlYieldTSDiscount(Discounting,S203,,AllTriggers)</f>
        <v>0.99949950183327507</v>
      </c>
      <c r="X203" s="30">
        <f t="shared" si="22"/>
        <v>4.6868474336504289E-4</v>
      </c>
      <c r="Y203" s="310">
        <f t="shared" si="23"/>
        <v>1.5658573427909699E-4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6">
        <f>_xll.qlCalendarAdvance(Calendar,R203,"1D","f")</f>
        <v>42326</v>
      </c>
      <c r="S204" s="198">
        <f>_xll.qlCalendarAdvance(Calendar,R204,$F$1,"mf",,Trigger)</f>
        <v>42418</v>
      </c>
      <c r="T204" s="232">
        <f>_xll.qlDayCounterYearFraction(DayCounter,R204,S204,,,Trigger)</f>
        <v>0.25555555555555554</v>
      </c>
      <c r="U204" s="30">
        <f>_xll.qlInterpolationInterpolate(B3Minterpolation,R204,TRUE)</f>
        <v>6.114766516895501E-4</v>
      </c>
      <c r="V204" s="235">
        <f>_xll.qlYieldTSDiscount(Discounting,R204,,AllTriggers)</f>
        <v>0.99961792879219813</v>
      </c>
      <c r="W204" s="235">
        <f>_xll.qlYieldTSDiscount(Discounting,S204,,AllTriggers)</f>
        <v>0.99949822002811972</v>
      </c>
      <c r="X204" s="30">
        <f t="shared" si="22"/>
        <v>4.6866076315244464E-4</v>
      </c>
      <c r="Y204" s="310">
        <f t="shared" si="23"/>
        <v>1.5623533646570535E-4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6">
        <f>_xll.qlCalendarAdvance(Calendar,R204,"1D","f")</f>
        <v>42327</v>
      </c>
      <c r="S205" s="198">
        <f>_xll.qlCalendarAdvance(Calendar,R205,$F$1,"mf",,Trigger)</f>
        <v>42419</v>
      </c>
      <c r="T205" s="232">
        <f>_xll.qlDayCounterYearFraction(DayCounter,R205,S205,,,Trigger)</f>
        <v>0.25555555555555554</v>
      </c>
      <c r="U205" s="30">
        <f>_xll.qlInterpolationInterpolate(B3Minterpolation,R205,TRUE)</f>
        <v>6.1010515006557759E-4</v>
      </c>
      <c r="V205" s="235">
        <f>_xll.qlYieldTSDiscount(Discounting,R205,,AllTriggers)</f>
        <v>0.99961663964622205</v>
      </c>
      <c r="W205" s="235">
        <f>_xll.qlYieldTSDiscount(Discounting,S205,,AllTriggers)</f>
        <v>0.99949693890660041</v>
      </c>
      <c r="X205" s="30">
        <f t="shared" si="22"/>
        <v>4.6862994801330856E-4</v>
      </c>
      <c r="Y205" s="310">
        <f t="shared" si="23"/>
        <v>1.5588493949439047E-4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6">
        <f>_xll.qlCalendarAdvance(Calendar,R205,"1D","f")</f>
        <v>42328</v>
      </c>
      <c r="S206" s="198">
        <f>_xll.qlCalendarAdvance(Calendar,R206,$F$1,"mf",,Trigger)</f>
        <v>42422</v>
      </c>
      <c r="T206" s="232">
        <f>_xll.qlDayCounterYearFraction(DayCounter,R206,S206,,,Trigger)</f>
        <v>0.26111111111111113</v>
      </c>
      <c r="U206" s="30">
        <f>_xll.qlInterpolationInterpolate(B3Minterpolation,R206,TRUE)</f>
        <v>6.0873411376635874E-4</v>
      </c>
      <c r="V206" s="235">
        <f>_xll.qlYieldTSDiscount(Discounting,R206,,AllTriggers)</f>
        <v>0.99961534946407005</v>
      </c>
      <c r="W206" s="235">
        <f>_xll.qlYieldTSDiscount(Discounting,S206,,AllTriggers)</f>
        <v>0.99949309947764053</v>
      </c>
      <c r="X206" s="30">
        <f t="shared" si="22"/>
        <v>4.6842888423563687E-4</v>
      </c>
      <c r="Y206" s="310">
        <f t="shared" si="23"/>
        <v>1.5891517435629793E-4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6">
        <f>_xll.qlCalendarAdvance(Calendar,R206,"1D","f")</f>
        <v>42331</v>
      </c>
      <c r="S207" s="198">
        <f>_xll.qlCalendarAdvance(Calendar,R207,$F$1,"mf",,Trigger)</f>
        <v>42423</v>
      </c>
      <c r="T207" s="232">
        <f>_xll.qlDayCounterYearFraction(DayCounter,R207,S207,,,Trigger)</f>
        <v>0.25555555555555554</v>
      </c>
      <c r="U207" s="30">
        <f>_xll.qlInterpolationInterpolate(B3Minterpolation,R207,TRUE)</f>
        <v>6.0462842279153091E-4</v>
      </c>
      <c r="V207" s="235">
        <f>_xll.qlYieldTSDiscount(Discounting,R207,,AllTriggers)</f>
        <v>0.99961147295970743</v>
      </c>
      <c r="W207" s="235">
        <f>_xll.qlYieldTSDiscount(Discounting,S207,,AllTriggers)</f>
        <v>0.99949182092444777</v>
      </c>
      <c r="X207" s="30">
        <f t="shared" si="22"/>
        <v>4.6844166848742546E-4</v>
      </c>
      <c r="Y207" s="310">
        <f t="shared" si="23"/>
        <v>1.544857235991356E-4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6">
        <f>_xll.qlCalendarAdvance(Calendar,R207,"1D","f")</f>
        <v>42332</v>
      </c>
      <c r="S208" s="198">
        <f>_xll.qlCalendarAdvance(Calendar,R208,$F$1,"mf",,Trigger)</f>
        <v>42424</v>
      </c>
      <c r="T208" s="232">
        <f>_xll.qlDayCounterYearFraction(DayCounter,R208,S208,,,Trigger)</f>
        <v>0.25555555555555554</v>
      </c>
      <c r="U208" s="30">
        <f>_xll.qlInterpolationInterpolate(B3Minterpolation,R208,TRUE)</f>
        <v>6.0326387376563367E-4</v>
      </c>
      <c r="V208" s="235">
        <f>_xll.qlYieldTSDiscount(Discounting,R208,,AllTriggers)</f>
        <v>0.99961017889199966</v>
      </c>
      <c r="W208" s="235">
        <f>_xll.qlYieldTSDiscount(Discounting,S208,,AllTriggers)</f>
        <v>0.99949054297178264</v>
      </c>
      <c r="X208" s="30">
        <f t="shared" si="22"/>
        <v>4.6837917643415423E-4</v>
      </c>
      <c r="Y208" s="310">
        <f t="shared" si="23"/>
        <v>1.5413710351757699E-4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6">
        <f>_xll.qlCalendarAdvance(Calendar,R208,"1D","f")</f>
        <v>42333</v>
      </c>
      <c r="S209" s="198">
        <f>_xll.qlCalendarAdvance(Calendar,R209,$F$1,"mf",,Trigger)</f>
        <v>42425</v>
      </c>
      <c r="T209" s="232">
        <f>_xll.qlDayCounterYearFraction(DayCounter,R209,S209,,,Trigger)</f>
        <v>0.25555555555555554</v>
      </c>
      <c r="U209" s="30">
        <f>_xll.qlInterpolationInterpolate(B3Minterpolation,R209,TRUE)</f>
        <v>6.0190210305164347E-4</v>
      </c>
      <c r="V209" s="235">
        <f>_xll.qlYieldTSDiscount(Discounting,R209,,AllTriggers)</f>
        <v>0.99960888391768932</v>
      </c>
      <c r="W209" s="235">
        <f>_xll.qlYieldTSDiscount(Discounting,S209,,AllTriggers)</f>
        <v>0.99948926560302376</v>
      </c>
      <c r="X209" s="30">
        <f t="shared" si="22"/>
        <v>4.6831084854124529E-4</v>
      </c>
      <c r="Y209" s="310">
        <f t="shared" si="23"/>
        <v>1.5378919335144232E-4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6">
        <f>_xll.qlCalendarAdvance(Calendar,R209,"1D","f")</f>
        <v>42334</v>
      </c>
      <c r="S210" s="198">
        <f>_xll.qlCalendarAdvance(Calendar,R210,$F$1,"mf",,Trigger)</f>
        <v>42426</v>
      </c>
      <c r="T210" s="232">
        <f>_xll.qlDayCounterYearFraction(DayCounter,R210,S210,,,Trigger)</f>
        <v>0.25555555555555554</v>
      </c>
      <c r="U210" s="30">
        <f>_xll.qlInterpolationInterpolate(B3Minterpolation,R210,TRUE)</f>
        <v>6.0054357324699126E-4</v>
      </c>
      <c r="V210" s="235">
        <f>_xll.qlYieldTSDiscount(Discounting,R210,,AllTriggers)</f>
        <v>0.99960758806269046</v>
      </c>
      <c r="W210" s="235">
        <f>_xll.qlYieldTSDiscount(Discounting,S210,,AllTriggers)</f>
        <v>0.99948798880154988</v>
      </c>
      <c r="X210" s="30">
        <f t="shared" si="22"/>
        <v>4.6823685132245813E-4</v>
      </c>
      <c r="Y210" s="310">
        <f t="shared" si="23"/>
        <v>1.5344211128056733E-4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6">
        <f>_xll.qlCalendarAdvance(Calendar,R210,"1D","f")</f>
        <v>42335</v>
      </c>
      <c r="S211" s="198">
        <f>_xll.qlCalendarAdvance(Calendar,R211,$F$1,"mf",,Trigger)</f>
        <v>42429</v>
      </c>
      <c r="T211" s="232">
        <f>_xll.qlDayCounterYearFraction(DayCounter,R211,S211,,,Trigger)</f>
        <v>0.26111111111111113</v>
      </c>
      <c r="U211" s="30">
        <f>_xll.qlInterpolationInterpolate(B3Minterpolation,R211,TRUE)</f>
        <v>5.9918874694910767E-4</v>
      </c>
      <c r="V211" s="235">
        <f>_xll.qlYieldTSDiscount(Discounting,R211,,AllTriggers)</f>
        <v>0.99960629135291723</v>
      </c>
      <c r="W211" s="235">
        <f>_xll.qlYieldTSDiscount(Discounting,S211,,AllTriggers)</f>
        <v>0.99948416163462617</v>
      </c>
      <c r="X211" s="30">
        <f t="shared" si="22"/>
        <v>4.6797223404053249E-4</v>
      </c>
      <c r="Y211" s="310">
        <f t="shared" si="23"/>
        <v>1.5642348937795848E-4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6">
        <f>_xll.qlCalendarAdvance(Calendar,R211,"1D","f")</f>
        <v>42338</v>
      </c>
      <c r="S212" s="198">
        <f>_xll.qlCalendarAdvance(Calendar,R212,$F$1,"mf",,Trigger)</f>
        <v>42429</v>
      </c>
      <c r="T212" s="232">
        <f>_xll.qlDayCounterYearFraction(DayCounter,R212,S212,,,Trigger)</f>
        <v>0.25277777777777777</v>
      </c>
      <c r="U212" s="30">
        <f>_xll.qlInterpolationInterpolate(B3Minterpolation,R212,TRUE)</f>
        <v>5.9515111507037536E-4</v>
      </c>
      <c r="V212" s="235">
        <f>_xll.qlYieldTSDiscount(Discounting,R212,,AllTriggers)</f>
        <v>0.99960239635409076</v>
      </c>
      <c r="W212" s="235">
        <f>_xll.qlYieldTSDiscount(Discounting,S212,,AllTriggers)</f>
        <v>0.99948416163462617</v>
      </c>
      <c r="X212" s="30">
        <f t="shared" si="22"/>
        <v>4.679831509961115E-4</v>
      </c>
      <c r="Y212" s="310">
        <f t="shared" si="23"/>
        <v>1.5041186945544463E-4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6">
        <f>_xll.qlCalendarAdvance(Calendar,R212,"1D","f")</f>
        <v>42339</v>
      </c>
      <c r="S213" s="198">
        <f>_xll.qlCalendarAdvance(Calendar,R213,$F$1,"mf",,Trigger)</f>
        <v>42430</v>
      </c>
      <c r="T213" s="232">
        <f>_xll.qlDayCounterYearFraction(DayCounter,R213,S213,,,Trigger)</f>
        <v>0.25277777777777777</v>
      </c>
      <c r="U213" s="30">
        <f>_xll.qlInterpolationInterpolate(B3Minterpolation,R213,TRUE)</f>
        <v>5.938157287738731E-4</v>
      </c>
      <c r="V213" s="235">
        <f>_xll.qlYieldTSDiscount(Discounting,R213,,AllTriggers)</f>
        <v>0.99960109648435869</v>
      </c>
      <c r="W213" s="235">
        <f>_xll.qlYieldTSDiscount(Discounting,S213,,AllTriggers)</f>
        <v>0.99948288693608067</v>
      </c>
      <c r="X213" s="30">
        <f t="shared" si="22"/>
        <v>4.6788411800155932E-4</v>
      </c>
      <c r="Y213" s="310">
        <f t="shared" si="23"/>
        <v>1.5007440786332079E-4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6">
        <f>_xll.qlCalendarAdvance(Calendar,R213,"1D","f")</f>
        <v>42340</v>
      </c>
      <c r="S214" s="198">
        <f>_xll.qlCalendarAdvance(Calendar,R214,$F$1,"mf",,Trigger)</f>
        <v>42431</v>
      </c>
      <c r="T214" s="232">
        <f>_xll.qlDayCounterYearFraction(DayCounter,R214,S214,,,Trigger)</f>
        <v>0.25277777777777777</v>
      </c>
      <c r="U214" s="30">
        <f>_xll.qlInterpolationInterpolate(B3Minterpolation,R214,TRUE)</f>
        <v>5.9248635897129304E-4</v>
      </c>
      <c r="V214" s="235">
        <f>_xll.qlYieldTSDiscount(Discounting,R214,,AllTriggers)</f>
        <v>0.99959979588942083</v>
      </c>
      <c r="W214" s="235">
        <f>_xll.qlYieldTSDiscount(Discounting,S214,,AllTriggers)</f>
        <v>0.99948161272171476</v>
      </c>
      <c r="X214" s="30">
        <f t="shared" si="22"/>
        <v>4.6778029766461648E-4</v>
      </c>
      <c r="Y214" s="310">
        <f t="shared" si="23"/>
        <v>1.4973846675019002E-4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6">
        <f>_xll.qlCalendarAdvance(Calendar,R214,"1D","f")</f>
        <v>42341</v>
      </c>
      <c r="S215" s="198">
        <f>_xll.qlCalendarAdvance(Calendar,R215,$F$1,"mf",,Trigger)</f>
        <v>42432</v>
      </c>
      <c r="T215" s="232">
        <f>_xll.qlDayCounterYearFraction(DayCounter,R215,S215,,,Trigger)</f>
        <v>0.25277777777777777</v>
      </c>
      <c r="U215" s="30">
        <f>_xll.qlInterpolationInterpolate(B3Minterpolation,R215,TRUE)</f>
        <v>5.9116346826006594E-4</v>
      </c>
      <c r="V215" s="235">
        <f>_xll.qlYieldTSDiscount(Discounting,R215,,AllTriggers)</f>
        <v>0.99959849459519046</v>
      </c>
      <c r="W215" s="235">
        <f>_xll.qlYieldTSDiscount(Discounting,S215,,AllTriggers)</f>
        <v>0.99948033897490773</v>
      </c>
      <c r="X215" s="30">
        <f t="shared" si="22"/>
        <v>4.6767185832974226E-4</v>
      </c>
      <c r="Y215" s="310">
        <f t="shared" si="23"/>
        <v>1.4940416301304258E-4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6">
        <f>_xll.qlCalendarAdvance(Calendar,R215,"1D","f")</f>
        <v>42342</v>
      </c>
      <c r="S216" s="198">
        <f>_xll.qlCalendarAdvance(Calendar,R216,$F$1,"mf",,Trigger)</f>
        <v>42433</v>
      </c>
      <c r="T216" s="232">
        <f>_xll.qlDayCounterYearFraction(DayCounter,R216,S216,,,Trigger)</f>
        <v>0.25277777777777777</v>
      </c>
      <c r="U216" s="30">
        <f>_xll.qlInterpolationInterpolate(B3Minterpolation,R216,TRUE)</f>
        <v>5.8984751923762231E-4</v>
      </c>
      <c r="V216" s="235">
        <f>_xll.qlYieldTSDiscount(Discounting,R216,,AllTriggers)</f>
        <v>0.99959719262758084</v>
      </c>
      <c r="W216" s="235">
        <f>_xll.qlYieldTSDiscount(Discounting,S216,,AllTriggers)</f>
        <v>0.99947906567903888</v>
      </c>
      <c r="X216" s="30">
        <f t="shared" si="22"/>
        <v>4.6755896833876066E-4</v>
      </c>
      <c r="Y216" s="310">
        <f t="shared" si="23"/>
        <v>1.4907161354923935E-4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6">
        <f>_xll.qlCalendarAdvance(Calendar,R216,"1D","f")</f>
        <v>42345</v>
      </c>
      <c r="S217" s="198">
        <f>_xll.qlCalendarAdvance(Calendar,R217,$F$1,"mf",,Trigger)</f>
        <v>42436</v>
      </c>
      <c r="T217" s="232">
        <f>_xll.qlDayCounterYearFraction(DayCounter,R217,S217,,,Trigger)</f>
        <v>0.25277777777777777</v>
      </c>
      <c r="U217" s="30">
        <f>_xll.qlInterpolationInterpolate(B3Minterpolation,R217,TRUE)</f>
        <v>5.8594594827729993E-4</v>
      </c>
      <c r="V217" s="235">
        <f>_xll.qlYieldTSDiscount(Discounting,R217,,AllTriggers)</f>
        <v>0.99959328294360583</v>
      </c>
      <c r="W217" s="235">
        <f>_xll.qlYieldTSDiscount(Discounting,S217,,AllTriggers)</f>
        <v>0.99947524833085499</v>
      </c>
      <c r="X217" s="30">
        <f t="shared" si="22"/>
        <v>4.6719527787903445E-4</v>
      </c>
      <c r="Y217" s="310">
        <f t="shared" si="23"/>
        <v>1.4808565977546682E-4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6">
        <f>_xll.qlCalendarAdvance(Calendar,R217,"1D","f")</f>
        <v>42346</v>
      </c>
      <c r="S218" s="198">
        <f>_xll.qlCalendarAdvance(Calendar,R218,$F$1,"mf",,Trigger)</f>
        <v>42437</v>
      </c>
      <c r="T218" s="232">
        <f>_xll.qlDayCounterYearFraction(DayCounter,R218,S218,,,Trigger)</f>
        <v>0.25277777777777777</v>
      </c>
      <c r="U218" s="30">
        <f>_xll.qlInterpolationInterpolate(B3Minterpolation,R218,TRUE)</f>
        <v>5.8466239198429768E-4</v>
      </c>
      <c r="V218" s="235">
        <f>_xll.qlYieldTSDiscount(Discounting,R218,,AllTriggers)</f>
        <v>0.99959197854160808</v>
      </c>
      <c r="W218" s="235">
        <f>_xll.qlYieldTSDiscount(Discounting,S218,,AllTriggers)</f>
        <v>0.99947397667253302</v>
      </c>
      <c r="X218" s="30">
        <f t="shared" si="22"/>
        <v>4.6706626870909418E-4</v>
      </c>
      <c r="Y218" s="310">
        <f t="shared" si="23"/>
        <v>1.4776129638332592E-4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6">
        <f>_xll.qlCalendarAdvance(Calendar,R218,"1D","f")</f>
        <v>42347</v>
      </c>
      <c r="S219" s="198">
        <f>_xll.qlCalendarAdvance(Calendar,R219,$F$1,"mf",,Trigger)</f>
        <v>42438</v>
      </c>
      <c r="T219" s="232">
        <f>_xll.qlDayCounterYearFraction(DayCounter,R219,S219,,,Trigger)</f>
        <v>0.25277777777777777</v>
      </c>
      <c r="U219" s="30">
        <f>_xll.qlInterpolationInterpolate(B3Minterpolation,R219,TRUE)</f>
        <v>5.8338809036723258E-4</v>
      </c>
      <c r="V219" s="235">
        <f>_xll.qlYieldTSDiscount(Discounting,R219,,AllTriggers)</f>
        <v>0.99959067359579501</v>
      </c>
      <c r="W219" s="235">
        <f>_xll.qlYieldTSDiscount(Discounting,S219,,AllTriggers)</f>
        <v>0.99947270538204691</v>
      </c>
      <c r="X219" s="30">
        <f t="shared" si="22"/>
        <v>4.6693365060446434E-4</v>
      </c>
      <c r="Y219" s="310">
        <f t="shared" si="23"/>
        <v>1.474392717548212E-4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6">
        <f>_xll.qlCalendarAdvance(Calendar,R219,"1D","f")</f>
        <v>42348</v>
      </c>
      <c r="S220" s="198">
        <f>_xll.qlCalendarAdvance(Calendar,R220,$F$1,"mf",,Trigger)</f>
        <v>42439</v>
      </c>
      <c r="T220" s="232">
        <f>_xll.qlDayCounterYearFraction(DayCounter,R220,S220,,,Trigger)</f>
        <v>0.25277777777777777</v>
      </c>
      <c r="U220" s="30">
        <f>_xll.qlInterpolationInterpolate(B3Minterpolation,R220,TRUE)</f>
        <v>5.8212350602353529E-4</v>
      </c>
      <c r="V220" s="235">
        <f>_xll.qlYieldTSDiscount(Discounting,R220,,AllTriggers)</f>
        <v>0.99958936813207888</v>
      </c>
      <c r="W220" s="235">
        <f>_xll.qlYieldTSDiscount(Discounting,S220,,AllTriggers)</f>
        <v>0.99947143444277642</v>
      </c>
      <c r="X220" s="30">
        <f t="shared" si="22"/>
        <v>4.6679759190784741E-4</v>
      </c>
      <c r="Y220" s="310">
        <f t="shared" si="23"/>
        <v>1.4711970278860297E-4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6">
        <f>_xll.qlCalendarAdvance(Calendar,R220,"1D","f")</f>
        <v>42349</v>
      </c>
      <c r="S221" s="198">
        <f>_xll.qlCalendarAdvance(Calendar,R221,$F$1,"mf",,Trigger)</f>
        <v>42440</v>
      </c>
      <c r="T221" s="232">
        <f>_xll.qlDayCounterYearFraction(DayCounter,R221,S221,,,Trigger)</f>
        <v>0.25277777777777777</v>
      </c>
      <c r="U221" s="30">
        <f>_xll.qlInterpolationInterpolate(B3Minterpolation,R221,TRUE)</f>
        <v>5.8086910155063652E-4</v>
      </c>
      <c r="V221" s="235">
        <f>_xll.qlYieldTSDiscount(Discounting,R221,,AllTriggers)</f>
        <v>0.99958806217637186</v>
      </c>
      <c r="W221" s="235">
        <f>_xll.qlYieldTSDiscount(Discounting,S221,,AllTriggers)</f>
        <v>0.99947016383810139</v>
      </c>
      <c r="X221" s="30">
        <f t="shared" si="22"/>
        <v>4.66658260964581E-4</v>
      </c>
      <c r="Y221" s="310">
        <f t="shared" si="23"/>
        <v>1.4680270638367556E-4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6">
        <f>_xll.qlCalendarAdvance(Calendar,R221,"1D","f")</f>
        <v>42352</v>
      </c>
      <c r="S222" s="198">
        <f>_xll.qlCalendarAdvance(Calendar,R222,$F$1,"mf",,Trigger)</f>
        <v>42443</v>
      </c>
      <c r="T222" s="232">
        <f>_xll.qlDayCounterYearFraction(DayCounter,R222,S222,,,Trigger)</f>
        <v>0.25277777777777777</v>
      </c>
      <c r="U222" s="30">
        <f>_xll.qlInterpolationInterpolate(B3Minterpolation,R222,TRUE)</f>
        <v>5.7717159333103862E-4</v>
      </c>
      <c r="V222" s="235">
        <f>_xll.qlYieldTSDiscount(Discounting,R222,,AllTriggers)</f>
        <v>0.9995841416164265</v>
      </c>
      <c r="W222" s="235">
        <f>_xll.qlYieldTSDiscount(Discounting,S222,,AllTriggers)</f>
        <v>0.99946635386544891</v>
      </c>
      <c r="X222" s="30">
        <f t="shared" si="22"/>
        <v>4.662223180889364E-4</v>
      </c>
      <c r="Y222" s="310">
        <f t="shared" si="23"/>
        <v>1.4586832152859642E-4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6">
        <f>_xll.qlCalendarAdvance(Calendar,R222,"1D","f")</f>
        <v>42353</v>
      </c>
      <c r="S223" s="198">
        <f>_xll.qlCalendarAdvance(Calendar,R223,$F$1,"mf",,Trigger)</f>
        <v>42444</v>
      </c>
      <c r="T223" s="232">
        <f>_xll.qlDayCounterYearFraction(DayCounter,R223,S223,,,Trigger)</f>
        <v>0.25277777777777777</v>
      </c>
      <c r="U223" s="30">
        <f>_xll.qlInterpolationInterpolate(B3Minterpolation,R223,TRUE)</f>
        <v>5.7596253431564117E-4</v>
      </c>
      <c r="V223" s="235">
        <f>_xll.qlYieldTSDiscount(Discounting,R223,,AllTriggers)</f>
        <v>0.99958283395187608</v>
      </c>
      <c r="W223" s="235">
        <f>_xll.qlYieldTSDiscount(Discounting,S223,,AllTriggers)</f>
        <v>0.99946508443295623</v>
      </c>
      <c r="X223" s="30">
        <f t="shared" si="22"/>
        <v>4.6607158159400205E-4</v>
      </c>
      <c r="Y223" s="310">
        <f t="shared" si="23"/>
        <v>1.45562784362073E-4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6">
        <f>_xll.qlCalendarAdvance(Calendar,R223,"1D","f")</f>
        <v>42354</v>
      </c>
      <c r="S224" s="198">
        <f>_xll.qlCalendarAdvance(Calendar,R224,$F$1,"mf",,Trigger)</f>
        <v>42445</v>
      </c>
      <c r="T224" s="232">
        <f>_xll.qlDayCounterYearFraction(DayCounter,R224,S224,,,Trigger)</f>
        <v>0.25277777777777777</v>
      </c>
      <c r="U224" s="30">
        <f>_xll.qlInterpolationInterpolate(B3Minterpolation,R224,TRUE)</f>
        <v>5.7476596815819573E-4</v>
      </c>
      <c r="V224" s="235">
        <f>_xll.qlYieldTSDiscount(Discounting,R224,,AllTriggers)</f>
        <v>0.99958152592489391</v>
      </c>
      <c r="W224" s="235">
        <f>_xll.qlYieldTSDiscount(Discounting,S224,,AllTriggers)</f>
        <v>0.99946381525195949</v>
      </c>
      <c r="X224" s="30">
        <f t="shared" si="22"/>
        <v>4.659184145720792E-4</v>
      </c>
      <c r="Y224" s="310">
        <f t="shared" si="23"/>
        <v>1.4526040425439854E-4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6">
        <f>_xll.qlCalendarAdvance(Calendar,R224,"1D","f")</f>
        <v>42355</v>
      </c>
      <c r="S225" s="198">
        <f>_xll.qlCalendarAdvance(Calendar,R225,$F$1,"mf",,Trigger)</f>
        <v>42446</v>
      </c>
      <c r="T225" s="232">
        <f>_xll.qlDayCounterYearFraction(DayCounter,R225,S225,,,Trigger)</f>
        <v>0.25277777777777777</v>
      </c>
      <c r="U225" s="30">
        <f>_xll.qlInterpolationInterpolate(B3Minterpolation,R225,TRUE)</f>
        <v>5.7358235745613316E-4</v>
      </c>
      <c r="V225" s="235">
        <f>_xll.qlYieldTSDiscount(Discounting,R225,,AllTriggers)</f>
        <v>0.99958021756139159</v>
      </c>
      <c r="W225" s="235">
        <f>_xll.qlYieldTSDiscount(Discounting,S225,,AllTriggers)</f>
        <v>0.99946254630583931</v>
      </c>
      <c r="X225" s="30">
        <f t="shared" si="22"/>
        <v>4.657629853649919E-4</v>
      </c>
      <c r="Y225" s="310">
        <f t="shared" si="23"/>
        <v>1.449612981059682E-4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6">
        <f>_xll.qlCalendarAdvance(Calendar,R225,"1D","f")</f>
        <v>42356</v>
      </c>
      <c r="S226" s="198">
        <f>_xll.qlCalendarAdvance(Calendar,R226,$F$1,"mf",,Trigger)</f>
        <v>42447</v>
      </c>
      <c r="T226" s="232">
        <f>_xll.qlDayCounterYearFraction(DayCounter,R226,S226,,,Trigger)</f>
        <v>0.25277777777777777</v>
      </c>
      <c r="U226" s="30">
        <f>_xll.qlInterpolationInterpolate(B3Minterpolation,R226,TRUE)</f>
        <v>5.7241216480688408E-4</v>
      </c>
      <c r="V226" s="235">
        <f>_xll.qlYieldTSDiscount(Discounting,R226,,AllTriggers)</f>
        <v>0.9995789088872804</v>
      </c>
      <c r="W226" s="235">
        <f>_xll.qlYieldTSDiscount(Discounting,S226,,AllTriggers)</f>
        <v>0.9994612775779762</v>
      </c>
      <c r="X226" s="30">
        <f t="shared" si="22"/>
        <v>4.656054623171994E-4</v>
      </c>
      <c r="Y226" s="310">
        <f t="shared" si="23"/>
        <v>1.4466558281684162E-4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6">
        <f>_xll.qlCalendarAdvance(Calendar,R226,"1D","f")</f>
        <v>42359</v>
      </c>
      <c r="S227" s="198">
        <f>_xll.qlCalendarAdvance(Calendar,R227,$F$1,"mf",,Trigger)</f>
        <v>42450</v>
      </c>
      <c r="T227" s="232">
        <f>_xll.qlDayCounterYearFraction(DayCounter,R227,S227,,,Trigger)</f>
        <v>0.25277777777777777</v>
      </c>
      <c r="U227" s="30">
        <f>_xll.qlInterpolationInterpolate(B3Minterpolation,R227,TRUE)</f>
        <v>5.6898672115032517E-4</v>
      </c>
      <c r="V227" s="235">
        <f>_xll.qlYieldTSDiscount(Discounting,R227,,AllTriggers)</f>
        <v>0.99957498126040434</v>
      </c>
      <c r="W227" s="235">
        <f>_xll.qlYieldTSDiscount(Discounting,S227,,AllTriggers)</f>
        <v>0.9994574725377342</v>
      </c>
      <c r="X227" s="30">
        <f t="shared" si="22"/>
        <v>4.651220135671557E-4</v>
      </c>
      <c r="Y227" s="310">
        <f t="shared" si="23"/>
        <v>1.437999511120868E-4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6">
        <f>_xll.qlCalendarAdvance(Calendar,R227,"1D","f")</f>
        <v>42360</v>
      </c>
      <c r="S228" s="198">
        <f>_xll.qlCalendarAdvance(Calendar,R228,$F$1,"mf",,Trigger)</f>
        <v>42451</v>
      </c>
      <c r="T228" s="232">
        <f>_xll.qlDayCounterYearFraction(DayCounter,R228,S228,,,Trigger)</f>
        <v>0.25277777777777777</v>
      </c>
      <c r="U228" s="30">
        <f>_xll.qlInterpolationInterpolate(B3Minterpolation,R228,TRUE)</f>
        <v>5.6787482668663723E-4</v>
      </c>
      <c r="V228" s="235">
        <f>_xll.qlYieldTSDiscount(Discounting,R228,,AllTriggers)</f>
        <v>0.99957367160296784</v>
      </c>
      <c r="W228" s="235">
        <f>_xll.qlYieldTSDiscount(Discounting,S228,,AllTriggers)</f>
        <v>0.99945620451670525</v>
      </c>
      <c r="X228" s="30">
        <f t="shared" si="22"/>
        <v>4.6495779859410751E-4</v>
      </c>
      <c r="Y228" s="310">
        <f t="shared" si="23"/>
        <v>1.4351896826768554E-4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6">
        <f>_xll.qlCalendarAdvance(Calendar,R228,"1D","f")</f>
        <v>42361</v>
      </c>
      <c r="S229" s="198">
        <f>_xll.qlCalendarAdvance(Calendar,R229,$F$1,"mf",,Trigger)</f>
        <v>42452</v>
      </c>
      <c r="T229" s="232">
        <f>_xll.qlDayCounterYearFraction(DayCounter,R229,S229,,,Trigger)</f>
        <v>0.25277777777777777</v>
      </c>
      <c r="U229" s="30">
        <f>_xll.qlInterpolationInterpolate(B3Minterpolation,R229,TRUE)</f>
        <v>5.6677866326291647E-4</v>
      </c>
      <c r="V229" s="235">
        <f>_xll.qlYieldTSDiscount(Discounting,R229,,AllTriggers)</f>
        <v>0.99957236176447684</v>
      </c>
      <c r="W229" s="235">
        <f>_xll.qlYieldTSDiscount(Discounting,S229,,AllTriggers)</f>
        <v>0.99945493663083684</v>
      </c>
      <c r="X229" s="30">
        <f t="shared" si="22"/>
        <v>4.6479233149825826E-4</v>
      </c>
      <c r="Y229" s="310">
        <f t="shared" si="23"/>
        <v>1.4324196078703593E-4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6">
        <f>_xll.qlCalendarAdvance(Calendar,R229,"1D","f")</f>
        <v>42362</v>
      </c>
      <c r="S230" s="198">
        <f>_xll.qlCalendarAdvance(Calendar,R230,$F$1,"mf",,Trigger)</f>
        <v>42453</v>
      </c>
      <c r="T230" s="232">
        <f>_xll.qlDayCounterYearFraction(DayCounter,R230,S230,,,Trigger)</f>
        <v>0.25277777777777777</v>
      </c>
      <c r="U230" s="30">
        <f>_xll.qlInterpolationInterpolate(B3Minterpolation,R230,TRUE)</f>
        <v>5.6569869347659343E-4</v>
      </c>
      <c r="V230" s="235">
        <f>_xll.qlYieldTSDiscount(Discounting,R230,,AllTriggers)</f>
        <v>0.99957105177084182</v>
      </c>
      <c r="W230" s="235">
        <f>_xll.qlYieldTSDiscount(Discounting,S230,,AllTriggers)</f>
        <v>0.99945366886350995</v>
      </c>
      <c r="X230" s="30">
        <f t="shared" si="22"/>
        <v>4.6462578062406721E-4</v>
      </c>
      <c r="Y230" s="310">
        <f t="shared" si="23"/>
        <v>1.4296904557142782E-4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6">
        <f>_xll.qlCalendarAdvance(Calendar,R230,"1D","f")</f>
        <v>42367</v>
      </c>
      <c r="S231" s="198">
        <f>_xll.qlCalendarAdvance(Calendar,R231,$F$1,"mf",,Trigger)</f>
        <v>42458</v>
      </c>
      <c r="T231" s="232">
        <f>_xll.qlDayCounterYearFraction(DayCounter,R231,S231,,,Trigger)</f>
        <v>0.25277777777777777</v>
      </c>
      <c r="U231" s="30">
        <f>_xll.qlInterpolationInterpolate(B3Minterpolation,R231,TRUE)</f>
        <v>5.6055794001601982E-4</v>
      </c>
      <c r="V231" s="235">
        <f>_xll.qlYieldTSDiscount(Discounting,R231,,AllTriggers)</f>
        <v>0.99956450038236444</v>
      </c>
      <c r="W231" s="235">
        <f>_xll.qlYieldTSDiscount(Discounting,S231,,AllTriggers)</f>
        <v>0.99944733122333873</v>
      </c>
      <c r="X231" s="30">
        <f t="shared" si="22"/>
        <v>4.6378266159452996E-4</v>
      </c>
      <c r="Y231" s="310">
        <f t="shared" si="23"/>
        <v>1.416699450284619E-4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6">
        <f>_xll.qlCalendarAdvance(Calendar,R231,"1D","f")</f>
        <v>42368</v>
      </c>
      <c r="S232" s="198">
        <f>_xll.qlCalendarAdvance(Calendar,R232,$F$1,"mf",,Trigger)</f>
        <v>42459</v>
      </c>
      <c r="T232" s="232">
        <f>_xll.qlDayCounterYearFraction(DayCounter,R232,S232,,,Trigger)</f>
        <v>0.25277777777777777</v>
      </c>
      <c r="U232" s="30">
        <f>_xll.qlInterpolationInterpolate(B3Minterpolation,R232,TRUE)</f>
        <v>5.5958484660012845E-4</v>
      </c>
      <c r="V232" s="235">
        <f>_xll.qlYieldTSDiscount(Discounting,R232,,AllTriggers)</f>
        <v>0.99956319000197802</v>
      </c>
      <c r="W232" s="235">
        <f>_xll.qlYieldTSDiscount(Discounting,S232,,AllTriggers)</f>
        <v>0.99944606381826639</v>
      </c>
      <c r="X232" s="30">
        <f t="shared" si="22"/>
        <v>4.6361314326109356E-4</v>
      </c>
      <c r="Y232" s="310">
        <f t="shared" si="23"/>
        <v>1.414240383402214E-4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6">
        <f>_xll.qlCalendarAdvance(Calendar,R232,"1D","f")</f>
        <v>42369</v>
      </c>
      <c r="S233" s="198">
        <f>_xll.qlCalendarAdvance(Calendar,R233,$F$1,"mf",,Trigger)</f>
        <v>42460</v>
      </c>
      <c r="T233" s="232">
        <f>_xll.qlDayCounterYearFraction(DayCounter,R233,S233,,,Trigger)</f>
        <v>0.25277777777777777</v>
      </c>
      <c r="U233" s="30">
        <f>_xll.qlInterpolationInterpolate(B3Minterpolation,R233,TRUE)</f>
        <v>5.5863118500364974E-4</v>
      </c>
      <c r="V233" s="235">
        <f>_xll.qlYieldTSDiscount(Discounting,R233,,AllTriggers)</f>
        <v>0.99956187964781729</v>
      </c>
      <c r="W233" s="235">
        <f>_xll.qlYieldTSDiscount(Discounting,S233,,AllTriggers)</f>
        <v>0.99944479641540462</v>
      </c>
      <c r="X233" s="30">
        <f t="shared" si="22"/>
        <v>4.6344371955438121E-4</v>
      </c>
      <c r="Y233" s="310">
        <f t="shared" si="23"/>
        <v>1.4118304223062676E-4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6">
        <f>_xll.qlCalendarAdvance(Calendar,R233,"1D","f")</f>
        <v>42373</v>
      </c>
      <c r="S234" s="198">
        <f>_xll.qlCalendarAdvance(Calendar,R234,$F$1,"mf",,Trigger)</f>
        <v>42464</v>
      </c>
      <c r="T234" s="232">
        <f>_xll.qlDayCounterYearFraction(DayCounter,R234,S234,,,Trigger)</f>
        <v>0.25277777777777777</v>
      </c>
      <c r="U234" s="30">
        <f>_xll.qlInterpolationInterpolate(B3Minterpolation,R234,TRUE)</f>
        <v>5.550201087604769E-4</v>
      </c>
      <c r="V234" s="235">
        <f>_xll.qlYieldTSDiscount(Discounting,R234,,AllTriggers)</f>
        <v>0.99955663901161573</v>
      </c>
      <c r="W234" s="235">
        <f>_xll.qlYieldTSDiscount(Discounting,S234,,AllTriggers)</f>
        <v>0.9994397264936995</v>
      </c>
      <c r="X234" s="30">
        <f t="shared" si="22"/>
        <v>4.6277033784794194E-4</v>
      </c>
      <c r="Y234" s="310">
        <f t="shared" si="23"/>
        <v>1.4027050162576359E-4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6">
        <f>_xll.qlCalendarAdvance(Calendar,R234,"1D","f")</f>
        <v>42374</v>
      </c>
      <c r="S235" s="198">
        <f>_xll.qlCalendarAdvance(Calendar,R235,$F$1,"mf",,Trigger)</f>
        <v>42465</v>
      </c>
      <c r="T235" s="232">
        <f>_xll.qlDayCounterYearFraction(DayCounter,R235,S235,,,Trigger)</f>
        <v>0.25277777777777777</v>
      </c>
      <c r="U235" s="30">
        <f>_xll.qlInterpolationInterpolate(B3Minterpolation,R235,TRUE)</f>
        <v>5.5417054522252261E-4</v>
      </c>
      <c r="V235" s="235">
        <f>_xll.qlYieldTSDiscount(Discounting,R235,,AllTriggers)</f>
        <v>0.99955532917722112</v>
      </c>
      <c r="W235" s="235">
        <f>_xll.qlYieldTSDiscount(Discounting,S235,,AllTriggers)</f>
        <v>0.99943845885261784</v>
      </c>
      <c r="X235" s="30">
        <f t="shared" si="22"/>
        <v>4.6260391241977809E-4</v>
      </c>
      <c r="Y235" s="310">
        <f t="shared" si="23"/>
        <v>1.4005581194638289E-4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6">
        <f>_xll.qlCalendarAdvance(Calendar,R235,"1D","f")</f>
        <v>42375</v>
      </c>
      <c r="S236" s="198">
        <f>_xll.qlCalendarAdvance(Calendar,R236,$F$1,"mf",,Trigger)</f>
        <v>42466</v>
      </c>
      <c r="T236" s="232">
        <f>_xll.qlDayCounterYearFraction(DayCounter,R236,S236,,,Trigger)</f>
        <v>0.25277777777777777</v>
      </c>
      <c r="U236" s="30">
        <f>_xll.qlInterpolationInterpolate(B3Minterpolation,R236,TRUE)</f>
        <v>5.5334318908856542E-4</v>
      </c>
      <c r="V236" s="235">
        <f>_xll.qlYieldTSDiscount(Discounting,R236,,AllTriggers)</f>
        <v>0.99955401952450629</v>
      </c>
      <c r="W236" s="235">
        <f>_xll.qlYieldTSDiscount(Discounting,S236,,AllTriggers)</f>
        <v>0.99943719111403817</v>
      </c>
      <c r="X236" s="30">
        <f t="shared" si="22"/>
        <v>4.6243859167543122E-4</v>
      </c>
      <c r="Y236" s="310">
        <f t="shared" si="23"/>
        <v>1.3984673426091748E-4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6">
        <f>_xll.qlCalendarAdvance(Calendar,R236,"1D","f")</f>
        <v>42376</v>
      </c>
      <c r="S237" s="198">
        <f>_xll.qlCalendarAdvance(Calendar,R237,$F$1,"mf",,Trigger)</f>
        <v>42467</v>
      </c>
      <c r="T237" s="232">
        <f>_xll.qlDayCounterYearFraction(DayCounter,R237,S237,,,Trigger)</f>
        <v>0.25277777777777777</v>
      </c>
      <c r="U237" s="30">
        <f>_xll.qlInterpolationInterpolate(B3Minterpolation,R237,TRUE)</f>
        <v>5.5253850295603596E-4</v>
      </c>
      <c r="V237" s="235">
        <f>_xll.qlYieldTSDiscount(Discounting,R237,,AllTriggers)</f>
        <v>0.99955271007938007</v>
      </c>
      <c r="W237" s="235">
        <f>_xll.qlYieldTSDiscount(Discounting,S237,,AllTriggers)</f>
        <v>0.99943592326134245</v>
      </c>
      <c r="X237" s="30">
        <f t="shared" si="22"/>
        <v>4.6227454396023893E-4</v>
      </c>
      <c r="Y237" s="310">
        <f t="shared" si="23"/>
        <v>1.3964338547192833E-4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6">
        <f>_xll.qlCalendarAdvance(Calendar,R237,"1D","f")</f>
        <v>42377</v>
      </c>
      <c r="S238" s="198">
        <f>_xll.qlCalendarAdvance(Calendar,R238,$F$1,"mf",,Trigger)</f>
        <v>42468</v>
      </c>
      <c r="T238" s="232">
        <f>_xll.qlDayCounterYearFraction(DayCounter,R238,S238,,,Trigger)</f>
        <v>0.25277777777777777</v>
      </c>
      <c r="U238" s="30">
        <f>_xll.qlInterpolationInterpolate(B3Minterpolation,R238,TRUE)</f>
        <v>5.5175694942236498E-4</v>
      </c>
      <c r="V238" s="235">
        <f>_xll.qlYieldTSDiscount(Discounting,R238,,AllTriggers)</f>
        <v>0.99955140086775074</v>
      </c>
      <c r="W238" s="235">
        <f>_xll.qlYieldTSDiscount(Discounting,S238,,AllTriggers)</f>
        <v>0.99943465527791309</v>
      </c>
      <c r="X238" s="30">
        <f t="shared" si="22"/>
        <v>4.6211193761690363E-4</v>
      </c>
      <c r="Y238" s="310">
        <f t="shared" si="23"/>
        <v>1.3944588248308452E-4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6">
        <f>_xll.qlCalendarAdvance(Calendar,R238,"1D","f")</f>
        <v>42380</v>
      </c>
      <c r="S239" s="198">
        <f>_xll.qlCalendarAdvance(Calendar,R239,$F$1,"mf",,Trigger)</f>
        <v>42471</v>
      </c>
      <c r="T239" s="232">
        <f>_xll.qlDayCounterYearFraction(DayCounter,R239,S239,,,Trigger)</f>
        <v>0.25277777777777777</v>
      </c>
      <c r="U239" s="30">
        <f>_xll.qlInterpolationInterpolate(B3Minterpolation,R239,TRUE)</f>
        <v>5.495557103888097E-4</v>
      </c>
      <c r="V239" s="235">
        <f>_xll.qlYieldTSDiscount(Discounting,R239,,AllTriggers)</f>
        <v>0.99954747489292683</v>
      </c>
      <c r="W239" s="235">
        <f>_xll.qlYieldTSDiscount(Discounting,S239,,AllTriggers)</f>
        <v>0.99943085037704626</v>
      </c>
      <c r="X239" s="30">
        <f t="shared" si="22"/>
        <v>4.6163445024945631E-4</v>
      </c>
      <c r="Y239" s="310">
        <f t="shared" si="23"/>
        <v>1.3888961734350675E-4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6">
        <f>_xll.qlCalendarAdvance(Calendar,R239,"1D","f")</f>
        <v>42381</v>
      </c>
      <c r="S240" s="198">
        <f>_xll.qlCalendarAdvance(Calendar,R240,$F$1,"mf",,Trigger)</f>
        <v>42472</v>
      </c>
      <c r="T240" s="232">
        <f>_xll.qlDayCounterYearFraction(DayCounter,R240,S240,,,Trigger)</f>
        <v>0.25277777777777777</v>
      </c>
      <c r="U240" s="30">
        <f>_xll.qlInterpolationInterpolate(B3Minterpolation,R240,TRUE)</f>
        <v>5.4887131322487956E-4</v>
      </c>
      <c r="V240" s="235">
        <f>_xll.qlYieldTSDiscount(Discounting,R240,,AllTriggers)</f>
        <v>0.99954616687436704</v>
      </c>
      <c r="W240" s="235">
        <f>_xll.qlYieldTSDiscount(Discounting,S240,,AllTriggers)</f>
        <v>0.99942958170450602</v>
      </c>
      <c r="X240" s="30">
        <f t="shared" si="22"/>
        <v>4.6147929282496544E-4</v>
      </c>
      <c r="Y240" s="310">
        <f t="shared" si="23"/>
        <v>1.3871666658255125E-4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6">
        <f>_xll.qlCalendarAdvance(Calendar,R240,"1D","f")</f>
        <v>42382</v>
      </c>
      <c r="S241" s="198">
        <f>_xll.qlCalendarAdvance(Calendar,R241,$F$1,"mf",,Trigger)</f>
        <v>42473</v>
      </c>
      <c r="T241" s="232">
        <f>_xll.qlDayCounterYearFraction(DayCounter,R241,S241,,,Trigger)</f>
        <v>0.25277777777777777</v>
      </c>
      <c r="U241" s="30">
        <f>_xll.qlInterpolationInterpolate(B3Minterpolation,R241,TRUE)</f>
        <v>5.4821236164696136E-4</v>
      </c>
      <c r="V241" s="235">
        <f>_xll.qlYieldTSDiscount(Discounting,R241,,AllTriggers)</f>
        <v>0.99954485921884428</v>
      </c>
      <c r="W241" s="235">
        <f>_xll.qlYieldTSDiscount(Discounting,S241,,AllTriggers)</f>
        <v>0.99942831281814459</v>
      </c>
      <c r="X241" s="30">
        <f t="shared" si="22"/>
        <v>4.6132641848672208E-4</v>
      </c>
      <c r="Y241" s="310">
        <f t="shared" si="23"/>
        <v>1.3855014613581762E-4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6">
        <f>_xll.qlCalendarAdvance(Calendar,R241,"1D","f")</f>
        <v>42383</v>
      </c>
      <c r="S242" s="198">
        <f>_xll.qlCalendarAdvance(Calendar,R242,$F$1,"mf",,Trigger)</f>
        <v>42474</v>
      </c>
      <c r="T242" s="232">
        <f>_xll.qlDayCounterYearFraction(DayCounter,R242,S242,,,Trigger)</f>
        <v>0.25277777777777777</v>
      </c>
      <c r="U242" s="30">
        <f>_xll.qlInterpolationInterpolate(B3Minterpolation,R242,TRUE)</f>
        <v>5.4757931825248597E-4</v>
      </c>
      <c r="V242" s="235">
        <f>_xll.qlYieldTSDiscount(Discounting,R242,,AllTriggers)</f>
        <v>0.9995435519522663</v>
      </c>
      <c r="W242" s="235">
        <f>_xll.qlYieldTSDiscount(Discounting,S242,,AllTriggers)</f>
        <v>0.99942704370134472</v>
      </c>
      <c r="X242" s="30">
        <f t="shared" si="22"/>
        <v>4.6117599557918553E-4</v>
      </c>
      <c r="Y242" s="310">
        <f t="shared" si="23"/>
        <v>1.3839017290637174E-4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6">
        <f>_xll.qlCalendarAdvance(Calendar,R242,"1D","f")</f>
        <v>42384</v>
      </c>
      <c r="S243" s="198">
        <f>_xll.qlCalendarAdvance(Calendar,R243,$F$1,"mf",,Trigger)</f>
        <v>42475</v>
      </c>
      <c r="T243" s="232">
        <f>_xll.qlDayCounterYearFraction(DayCounter,R243,S243,,,Trigger)</f>
        <v>0.25277777777777777</v>
      </c>
      <c r="U243" s="30">
        <f>_xll.qlInterpolationInterpolate(B3Minterpolation,R243,TRUE)</f>
        <v>5.4697264563888389E-4</v>
      </c>
      <c r="V243" s="235">
        <f>_xll.qlYieldTSDiscount(Discounting,R243,,AllTriggers)</f>
        <v>0.99954224510054068</v>
      </c>
      <c r="W243" s="235">
        <f>_xll.qlYieldTSDiscount(Discounting,S243,,AllTriggers)</f>
        <v>0.99942577433748914</v>
      </c>
      <c r="X243" s="30">
        <f t="shared" si="22"/>
        <v>4.6102819244505814E-4</v>
      </c>
      <c r="Y243" s="310">
        <f t="shared" si="23"/>
        <v>1.3823686379700514E-4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6">
        <f>_xll.qlCalendarAdvance(Calendar,R243,"1D","f")</f>
        <v>42387</v>
      </c>
      <c r="S244" s="198">
        <f>_xll.qlCalendarAdvance(Calendar,R244,$F$1,"mf",,Trigger)</f>
        <v>42478</v>
      </c>
      <c r="T244" s="232">
        <f>_xll.qlDayCounterYearFraction(DayCounter,R244,S244,,,Trigger)</f>
        <v>0.25277777777777777</v>
      </c>
      <c r="U244" s="30">
        <f>_xll.qlInterpolationInterpolate(B3Minterpolation,R244,TRUE)</f>
        <v>5.4531547845762551E-4</v>
      </c>
      <c r="V244" s="235">
        <f>_xll.qlYieldTSDiscount(Discounting,R244,,AllTriggers)</f>
        <v>0.99953832729355008</v>
      </c>
      <c r="W244" s="235">
        <f>_xll.qlYieldTSDiscount(Discounting,S244,,AllTriggers)</f>
        <v>0.99942196459741783</v>
      </c>
      <c r="X244" s="30">
        <f t="shared" si="22"/>
        <v>4.6060218511279061E-4</v>
      </c>
      <c r="Y244" s="310">
        <f t="shared" si="23"/>
        <v>1.3781809021745953E-4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6">
        <f>_xll.qlCalendarAdvance(Calendar,R244,"1D","f")</f>
        <v>42388</v>
      </c>
      <c r="S245" s="198">
        <f>_xll.qlCalendarAdvance(Calendar,R245,$F$1,"mf",,Trigger)</f>
        <v>42479</v>
      </c>
      <c r="T245" s="232">
        <f>_xll.qlDayCounterYearFraction(DayCounter,R245,S245,,,Trigger)</f>
        <v>0.25277777777777777</v>
      </c>
      <c r="U245" s="30">
        <f>_xll.qlInterpolationInterpolate(B3Minterpolation,R245,TRUE)</f>
        <v>5.4481891494182421E-4</v>
      </c>
      <c r="V245" s="235">
        <f>_xll.qlYieldTSDiscount(Discounting,R245,,AllTriggers)</f>
        <v>0.99953702236030562</v>
      </c>
      <c r="W245" s="235">
        <f>_xll.qlYieldTSDiscount(Discounting,S245,,AllTriggers)</f>
        <v>0.99942069407916956</v>
      </c>
      <c r="X245" s="30">
        <f t="shared" si="22"/>
        <v>4.6046654450108103E-4</v>
      </c>
      <c r="Y245" s="310">
        <f t="shared" si="23"/>
        <v>1.3769260661611709E-4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6">
        <f>_xll.qlCalendarAdvance(Calendar,R245,"1D","f")</f>
        <v>42389</v>
      </c>
      <c r="S246" s="198">
        <f>_xll.qlCalendarAdvance(Calendar,R246,$F$1,"mf",,Trigger)</f>
        <v>42480</v>
      </c>
      <c r="T246" s="232">
        <f>_xll.qlDayCounterYearFraction(DayCounter,R246,S246,,,Trigger)</f>
        <v>0.25277777777777777</v>
      </c>
      <c r="U246" s="30">
        <f>_xll.qlInterpolationInterpolate(B3Minterpolation,R246,TRUE)</f>
        <v>5.4435103519404992E-4</v>
      </c>
      <c r="V246" s="235">
        <f>_xll.qlYieldTSDiscount(Discounting,R246,,AllTriggers)</f>
        <v>0.99953571797144891</v>
      </c>
      <c r="W246" s="235">
        <f>_xll.qlYieldTSDiscount(Discounting,S246,,AllTriggers)</f>
        <v>0.99941942323078103</v>
      </c>
      <c r="X246" s="30">
        <f t="shared" si="22"/>
        <v>4.6033436537717113E-4</v>
      </c>
      <c r="Y246" s="310">
        <f t="shared" si="23"/>
        <v>1.3757437164819657E-4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6">
        <f>_xll.qlCalendarAdvance(Calendar,R246,"1D","f")</f>
        <v>42390</v>
      </c>
      <c r="S247" s="198">
        <f>_xll.qlCalendarAdvance(Calendar,R247,$F$1,"mf",,Trigger)</f>
        <v>42481</v>
      </c>
      <c r="T247" s="232">
        <f>_xll.qlDayCounterYearFraction(DayCounter,R247,S247,,,Trigger)</f>
        <v>0.25277777777777777</v>
      </c>
      <c r="U247" s="30">
        <f>_xll.qlInterpolationInterpolate(B3Minterpolation,R247,TRUE)</f>
        <v>5.4391230181173339E-4</v>
      </c>
      <c r="V247" s="235">
        <f>_xll.qlYieldTSDiscount(Discounting,R247,,AllTriggers)</f>
        <v>0.99953441415288669</v>
      </c>
      <c r="W247" s="235">
        <f>_xll.qlYieldTSDiscount(Discounting,S247,,AllTriggers)</f>
        <v>0.99941815203563555</v>
      </c>
      <c r="X247" s="30">
        <f t="shared" si="22"/>
        <v>4.6020581608552017E-4</v>
      </c>
      <c r="Y247" s="310">
        <f t="shared" si="23"/>
        <v>1.3746350221645294E-4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6">
        <f>_xll.qlCalendarAdvance(Calendar,R247,"1D","f")</f>
        <v>42391</v>
      </c>
      <c r="S248" s="198">
        <f>_xll.qlCalendarAdvance(Calendar,R248,$F$1,"mf",,Trigger)</f>
        <v>42482</v>
      </c>
      <c r="T248" s="232">
        <f>_xll.qlDayCounterYearFraction(DayCounter,R248,S248,,,Trigger)</f>
        <v>0.25277777777777777</v>
      </c>
      <c r="U248" s="30">
        <f>_xll.qlInterpolationInterpolate(B3Minterpolation,R248,TRUE)</f>
        <v>5.4350317739230514E-4</v>
      </c>
      <c r="V248" s="235">
        <f>_xll.qlYieldTSDiscount(Discounting,R248,,AllTriggers)</f>
        <v>0.99953311093052533</v>
      </c>
      <c r="W248" s="235">
        <f>_xll.qlYieldTSDiscount(Discounting,S248,,AllTriggers)</f>
        <v>0.99941688047711663</v>
      </c>
      <c r="X248" s="30">
        <f t="shared" si="22"/>
        <v>4.600810649670737E-4</v>
      </c>
      <c r="Y248" s="310">
        <f t="shared" si="23"/>
        <v>1.3736011522286592E-4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6">
        <f>_xll.qlCalendarAdvance(Calendar,R248,"1D","f")</f>
        <v>42394</v>
      </c>
      <c r="S249" s="198">
        <f>_xll.qlCalendarAdvance(Calendar,R249,$F$1,"mf",,Trigger)</f>
        <v>42485</v>
      </c>
      <c r="T249" s="232">
        <f>_xll.qlDayCounterYearFraction(DayCounter,R249,S249,,,Trigger)</f>
        <v>0.25277777777777777</v>
      </c>
      <c r="U249" s="30">
        <f>_xll.qlInterpolationInterpolate(B3Minterpolation,R249,TRUE)</f>
        <v>5.4245808388565808E-4</v>
      </c>
      <c r="V249" s="235">
        <f>_xll.qlYieldTSDiscount(Discounting,R249,,AllTriggers)</f>
        <v>0.99952920509971066</v>
      </c>
      <c r="W249" s="235">
        <f>_xll.qlYieldTSDiscount(Discounting,S249,,AllTriggers)</f>
        <v>0.99941306345515446</v>
      </c>
      <c r="X249" s="30">
        <f t="shared" si="22"/>
        <v>4.5973128408325617E-4</v>
      </c>
      <c r="Y249" s="310">
        <f t="shared" si="23"/>
        <v>1.3709601789346093E-4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6">
        <f>_xll.qlCalendarAdvance(Calendar,R249,"1D","f")</f>
        <v>42395</v>
      </c>
      <c r="S250" s="198">
        <f>_xll.qlCalendarAdvance(Calendar,R250,$F$1,"mf",,Trigger)</f>
        <v>42486</v>
      </c>
      <c r="T250" s="232">
        <f>_xll.qlDayCounterYearFraction(DayCounter,R250,S250,,,Trigger)</f>
        <v>0.25277777777777777</v>
      </c>
      <c r="U250" s="30">
        <f>_xll.qlInterpolationInterpolate(B3Minterpolation,R250,TRUE)</f>
        <v>5.4217202129209054E-4</v>
      </c>
      <c r="V250" s="235">
        <f>_xll.qlYieldTSDiscount(Discounting,R250,,AllTriggers)</f>
        <v>0.99952790452121598</v>
      </c>
      <c r="W250" s="235">
        <f>_xll.qlYieldTSDiscount(Discounting,S250,,AllTriggers)</f>
        <v>0.99941179027697746</v>
      </c>
      <c r="X250" s="30">
        <f t="shared" si="22"/>
        <v>4.5962340908816567E-4</v>
      </c>
      <c r="Y250" s="310">
        <f t="shared" si="23"/>
        <v>1.3702372967380332E-4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6">
        <f>_xll.qlCalendarAdvance(Calendar,R250,"1D","f")</f>
        <v>42396</v>
      </c>
      <c r="S251" s="198">
        <f>_xll.qlCalendarAdvance(Calendar,R251,$F$1,"mf",,Trigger)</f>
        <v>42487</v>
      </c>
      <c r="T251" s="232">
        <f>_xll.qlDayCounterYearFraction(DayCounter,R251,S251,,,Trigger)</f>
        <v>0.25277777777777777</v>
      </c>
      <c r="U251" s="30">
        <f>_xll.qlInterpolationInterpolate(B3Minterpolation,R251,TRUE)</f>
        <v>5.4191788064856497E-4</v>
      </c>
      <c r="V251" s="235">
        <f>_xll.qlYieldTSDiscount(Discounting,R251,,AllTriggers)</f>
        <v>0.99952660466845311</v>
      </c>
      <c r="W251" s="235">
        <f>_xll.qlYieldTSDiscount(Discounting,S251,,AllTriggers)</f>
        <v>0.99941051665234548</v>
      </c>
      <c r="X251" s="30">
        <f t="shared" si="22"/>
        <v>4.5952017398242698E-4</v>
      </c>
      <c r="Y251" s="310">
        <f t="shared" si="23"/>
        <v>1.369595084018085E-4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6">
        <f>_xll.qlCalendarAdvance(Calendar,R251,"1D","f")</f>
        <v>42397</v>
      </c>
      <c r="S252" s="198">
        <f>_xll.qlCalendarAdvance(Calendar,R252,$F$1,"mf",,Trigger)</f>
        <v>42488</v>
      </c>
      <c r="T252" s="232">
        <f>_xll.qlDayCounterYearFraction(DayCounter,R252,S252,,,Trigger)</f>
        <v>0.25277777777777777</v>
      </c>
      <c r="U252" s="30">
        <f>_xll.qlInterpolationInterpolate(B3Minterpolation,R252,TRUE)</f>
        <v>5.4169612455251212E-4</v>
      </c>
      <c r="V252" s="235">
        <f>_xll.qlYieldTSDiscount(Discounting,R252,,AllTriggers)</f>
        <v>0.99952530556732766</v>
      </c>
      <c r="W252" s="235">
        <f>_xll.qlYieldTSDiscount(Discounting,S252,,AllTriggers)</f>
        <v>0.99940924256464225</v>
      </c>
      <c r="X252" s="30">
        <f t="shared" si="22"/>
        <v>4.5942174710698571E-4</v>
      </c>
      <c r="Y252" s="310">
        <f t="shared" si="23"/>
        <v>1.3690347097861398E-4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6">
        <f>_xll.qlCalendarAdvance(Calendar,R252,"1D","f")</f>
        <v>42398</v>
      </c>
      <c r="S253" s="198">
        <f>_xll.qlCalendarAdvance(Calendar,R253,$F$1,"mf",,Trigger)</f>
        <v>42489</v>
      </c>
      <c r="T253" s="232">
        <f>_xll.qlDayCounterYearFraction(DayCounter,R253,S253,,,Trigger)</f>
        <v>0.25277777777777777</v>
      </c>
      <c r="U253" s="30">
        <f>_xll.qlInterpolationInterpolate(B3Minterpolation,R253,TRUE)</f>
        <v>5.415072156013626E-4</v>
      </c>
      <c r="V253" s="235">
        <f>_xll.qlYieldTSDiscount(Discounting,R253,,AllTriggers)</f>
        <v>0.99952400724374535</v>
      </c>
      <c r="W253" s="235">
        <f>_xll.qlYieldTSDiscount(Discounting,S253,,AllTriggers)</f>
        <v>0.99940796799725196</v>
      </c>
      <c r="X253" s="30">
        <f t="shared" si="22"/>
        <v>4.5932829680542275E-4</v>
      </c>
      <c r="Y253" s="310">
        <f t="shared" si="23"/>
        <v>1.3685573430607245E-4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6">
        <f>_xll.qlCalendarAdvance(Calendar,R253,"1D","f")</f>
        <v>42401</v>
      </c>
      <c r="S254" s="198">
        <f>_xll.qlCalendarAdvance(Calendar,R254,$F$1,"mf",,Trigger)</f>
        <v>42493</v>
      </c>
      <c r="T254" s="232">
        <f>_xll.qlDayCounterYearFraction(DayCounter,R254,S254,,,Trigger)</f>
        <v>0.25555555555555554</v>
      </c>
      <c r="U254" s="30">
        <f>_xll.qlInterpolationInterpolate(B3Minterpolation,R254,TRUE)</f>
        <v>5.4114219759164128E-4</v>
      </c>
      <c r="V254" s="235">
        <f>_xll.qlYieldTSDiscount(Discounting,R254,,AllTriggers)</f>
        <v>0.99952011719731104</v>
      </c>
      <c r="W254" s="235">
        <f>_xll.qlYieldTSDiscount(Discounting,S254,,AllTriggers)</f>
        <v>0.9994028645985028</v>
      </c>
      <c r="X254" s="30">
        <f t="shared" si="22"/>
        <v>4.5908865516446258E-4</v>
      </c>
      <c r="Y254" s="310">
        <f t="shared" si="23"/>
        <v>1.3826611287159164E-4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6">
        <f>_xll.qlCalendarAdvance(Calendar,R254,"1D","f")</f>
        <v>42402</v>
      </c>
      <c r="S255" s="198">
        <f>_xll.qlCalendarAdvance(Calendar,R255,$F$1,"mf",,Trigger)</f>
        <v>42493</v>
      </c>
      <c r="T255" s="232">
        <f>_xll.qlDayCounterYearFraction(DayCounter,R255,S255,,,Trigger)</f>
        <v>0.25277777777777777</v>
      </c>
      <c r="U255" s="30">
        <f>_xll.qlInterpolationInterpolate(B3Minterpolation,R255,TRUE)</f>
        <v>5.4108930319441231E-4</v>
      </c>
      <c r="V255" s="235">
        <f>_xll.qlYieldTSDiscount(Discounting,R255,,AllTriggers)</f>
        <v>0.99951882224295452</v>
      </c>
      <c r="W255" s="235">
        <f>_xll.qlYieldTSDiscount(Discounting,S255,,AllTriggers)</f>
        <v>0.9994028645985028</v>
      </c>
      <c r="X255" s="30">
        <f t="shared" si="22"/>
        <v>4.5900762819463703E-4</v>
      </c>
      <c r="Y255" s="310">
        <f t="shared" si="23"/>
        <v>1.3675013313225136E-4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6">
        <f>_xll.qlCalendarAdvance(Calendar,R255,"1D","f")</f>
        <v>42403</v>
      </c>
      <c r="S256" s="198">
        <f>_xll.qlCalendarAdvance(Calendar,R256,$F$1,"mf",,Trigger)</f>
        <v>42493</v>
      </c>
      <c r="T256" s="232">
        <f>_xll.qlDayCounterYearFraction(DayCounter,R256,S256,,,Trigger)</f>
        <v>0.25</v>
      </c>
      <c r="U256" s="30">
        <f>_xll.qlInterpolationInterpolate(B3Minterpolation,R256,TRUE)</f>
        <v>5.4107156892924026E-4</v>
      </c>
      <c r="V256" s="235">
        <f>_xll.qlYieldTSDiscount(Discounting,R256,,AllTriggers)</f>
        <v>0.9995175281956673</v>
      </c>
      <c r="W256" s="235">
        <f>_xll.qlYieldTSDiscount(Discounting,S256,,AllTriggers)</f>
        <v>0.9994028645985028</v>
      </c>
      <c r="X256" s="30">
        <f t="shared" si="22"/>
        <v>4.5892843107075976E-4</v>
      </c>
      <c r="Y256" s="310">
        <f t="shared" si="23"/>
        <v>1.3524322866470496E-4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6">
        <f>_xll.qlCalendarAdvance(Calendar,R256,"1D","f")</f>
        <v>42404</v>
      </c>
      <c r="S257" s="198">
        <f>_xll.qlCalendarAdvance(Calendar,R257,$F$1,"mf",,Trigger)</f>
        <v>42494</v>
      </c>
      <c r="T257" s="232">
        <f>_xll.qlDayCounterYearFraction(DayCounter,R257,S257,,,Trigger)</f>
        <v>0.25</v>
      </c>
      <c r="U257" s="30">
        <f>_xll.qlInterpolationInterpolate(B3Minterpolation,R257,TRUE)</f>
        <v>5.4109146608120071E-4</v>
      </c>
      <c r="V257" s="235">
        <f>_xll.qlYieldTSDiscount(Discounting,R257,,AllTriggers)</f>
        <v>0.99951623507426612</v>
      </c>
      <c r="W257" s="235">
        <f>_xll.qlYieldTSDiscount(Discounting,S257,,AllTriggers)</f>
        <v>0.99940158738344009</v>
      </c>
      <c r="X257" s="30">
        <f t="shared" si="22"/>
        <v>4.5886535412176244E-4</v>
      </c>
      <c r="Y257" s="310">
        <f t="shared" si="23"/>
        <v>1.3524820384152035E-4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6">
        <f>_xll.qlCalendarAdvance(Calendar,R257,"1D","f")</f>
        <v>42405</v>
      </c>
      <c r="S258" s="198">
        <f>_xll.qlCalendarAdvance(Calendar,R258,$F$1,"mf",,Trigger)</f>
        <v>42495</v>
      </c>
      <c r="T258" s="232">
        <f>_xll.qlDayCounterYearFraction(DayCounter,R258,S258,,,Trigger)</f>
        <v>0.25</v>
      </c>
      <c r="U258" s="30">
        <f>_xll.qlInterpolationInterpolate(B3Minterpolation,R258,TRUE)</f>
        <v>5.4115043602994935E-4</v>
      </c>
      <c r="V258" s="235">
        <f>_xll.qlYieldTSDiscount(Discounting,R258,,AllTriggers)</f>
        <v>0.99951494286921583</v>
      </c>
      <c r="W258" s="235">
        <f>_xll.qlYieldTSDiscount(Discounting,S258,,AllTriggers)</f>
        <v>0.99940030958899617</v>
      </c>
      <c r="X258" s="30">
        <f t="shared" si="22"/>
        <v>4.5880826379463002E-4</v>
      </c>
      <c r="Y258" s="310">
        <f t="shared" si="23"/>
        <v>1.3526294457443633E-4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6">
        <f>_xll.qlCalendarAdvance(Calendar,R258,"1D","f")</f>
        <v>42408</v>
      </c>
      <c r="S259" s="198">
        <f>_xll.qlCalendarAdvance(Calendar,R259,$F$1,"mf",,Trigger)</f>
        <v>42499</v>
      </c>
      <c r="T259" s="232">
        <f>_xll.qlDayCounterYearFraction(DayCounter,R259,S259,,,Trigger)</f>
        <v>0.25277777777777777</v>
      </c>
      <c r="U259" s="30">
        <f>_xll.qlInterpolationInterpolate(B3Minterpolation,R259,TRUE)</f>
        <v>5.4155096004993529E-4</v>
      </c>
      <c r="V259" s="235">
        <f>_xll.qlYieldTSDiscount(Discounting,R259,,AllTriggers)</f>
        <v>0.99951107158593999</v>
      </c>
      <c r="W259" s="235">
        <f>_xll.qlYieldTSDiscount(Discounting,S259,,AllTriggers)</f>
        <v>0.9993951922851021</v>
      </c>
      <c r="X259" s="30">
        <f t="shared" si="22"/>
        <v>4.5870103363390854E-4</v>
      </c>
      <c r="Y259" s="310">
        <f t="shared" si="23"/>
        <v>1.3686681083095045E-4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6">
        <f>_xll.qlCalendarAdvance(Calendar,R259,"1D","f")</f>
        <v>42409</v>
      </c>
      <c r="S260" s="198">
        <f>_xll.qlCalendarAdvance(Calendar,R260,$F$1,"mf",,Trigger)</f>
        <v>42499</v>
      </c>
      <c r="T260" s="232">
        <f>_xll.qlDayCounterYearFraction(DayCounter,R260,S260,,,Trigger)</f>
        <v>0.25</v>
      </c>
      <c r="U260" s="30">
        <f>_xll.qlInterpolationInterpolate(B3Minterpolation,R260,TRUE)</f>
        <v>5.4175539857884744E-4</v>
      </c>
      <c r="V260" s="235">
        <f>_xll.qlYieldTSDiscount(Discounting,R260,,AllTriggers)</f>
        <v>0.99950978288006354</v>
      </c>
      <c r="W260" s="235">
        <f>_xll.qlYieldTSDiscount(Discounting,S260,,AllTriggers)</f>
        <v>0.9993951922851021</v>
      </c>
      <c r="X260" s="30">
        <f t="shared" ref="X260:X261" si="24">(V260/W260-1)/T260</f>
        <v>4.5863976871629575E-4</v>
      </c>
      <c r="Y260" s="310">
        <f t="shared" ref="Y260:Y261" si="25">LN((1+(U260+X260)*T260)/(1+X260*T260))</f>
        <v>1.3541415310403497E-4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32">
        <f>_xll.qlCalendarAdvance(Calendar,R260,"1D","f")</f>
        <v>42410</v>
      </c>
      <c r="S261" s="200">
        <f>_xll.qlCalendarAdvance(Calendar,R261,$F$1,"mf",,Trigger)</f>
        <v>42500</v>
      </c>
      <c r="T261" s="233">
        <f>_xll.qlDayCounterYearFraction(DayCounter,R261,S261,,,Trigger)</f>
        <v>0.25</v>
      </c>
      <c r="U261" s="201">
        <f>_xll.qlInterpolationInterpolate(B3Minterpolation,R261,TRUE)</f>
        <v>5.4199349860105297E-4</v>
      </c>
      <c r="V261" s="236">
        <f>_xll.qlYieldTSDiscount(Discounting,R261,,AllTriggers)</f>
        <v>0.99950849500742345</v>
      </c>
      <c r="W261" s="236">
        <f>_xll.qlYieldTSDiscount(Discounting,S261,,AllTriggers)</f>
        <v>0.99939391134452316</v>
      </c>
      <c r="X261" s="201">
        <f t="shared" si="24"/>
        <v>4.5861261150204058E-4</v>
      </c>
      <c r="Y261" s="311">
        <f t="shared" si="25"/>
        <v>1.3547366414406236E-4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7"/>
      <c r="S262" s="297"/>
      <c r="T262" s="297"/>
      <c r="U262" s="297"/>
      <c r="V262" s="297"/>
      <c r="W262" s="297"/>
      <c r="X262" s="298"/>
      <c r="Y262" s="299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300"/>
      <c r="S263" s="300"/>
      <c r="T263" s="300"/>
      <c r="U263" s="300"/>
      <c r="V263" s="300"/>
      <c r="W263" s="300"/>
      <c r="X263" s="301"/>
      <c r="Y263" s="302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300"/>
      <c r="S264" s="300"/>
      <c r="T264" s="300"/>
      <c r="U264" s="300"/>
      <c r="V264" s="300"/>
      <c r="W264" s="300"/>
      <c r="X264" s="301"/>
      <c r="Y264" s="302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300"/>
      <c r="S265" s="300"/>
      <c r="T265" s="300"/>
      <c r="U265" s="300"/>
      <c r="V265" s="300"/>
      <c r="W265" s="300"/>
      <c r="X265" s="301"/>
      <c r="Y265" s="302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300"/>
      <c r="S266" s="300"/>
      <c r="T266" s="300"/>
      <c r="U266" s="300"/>
      <c r="V266" s="300"/>
      <c r="W266" s="300"/>
      <c r="X266" s="301"/>
      <c r="Y266" s="302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300"/>
      <c r="S267" s="300"/>
      <c r="T267" s="300"/>
      <c r="U267" s="300"/>
      <c r="V267" s="300"/>
      <c r="W267" s="300"/>
      <c r="X267" s="301"/>
      <c r="Y267" s="302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300"/>
      <c r="S268" s="300"/>
      <c r="T268" s="300"/>
      <c r="U268" s="300"/>
      <c r="V268" s="300"/>
      <c r="W268" s="300"/>
      <c r="X268" s="301"/>
      <c r="Y268" s="302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300"/>
      <c r="S269" s="300"/>
      <c r="T269" s="300"/>
      <c r="U269" s="300"/>
      <c r="V269" s="300"/>
      <c r="W269" s="300"/>
      <c r="X269" s="301"/>
      <c r="Y269" s="302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300"/>
      <c r="S270" s="300"/>
      <c r="T270" s="300"/>
      <c r="U270" s="300"/>
      <c r="V270" s="300"/>
      <c r="W270" s="300"/>
      <c r="X270" s="301"/>
      <c r="Y270" s="302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300"/>
      <c r="S271" s="300"/>
      <c r="T271" s="300"/>
      <c r="U271" s="300"/>
      <c r="V271" s="300"/>
      <c r="W271" s="300"/>
      <c r="X271" s="301"/>
      <c r="Y271" s="302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300"/>
      <c r="S272" s="300"/>
      <c r="T272" s="300"/>
      <c r="U272" s="300"/>
      <c r="V272" s="300"/>
      <c r="W272" s="300"/>
      <c r="X272" s="301"/>
      <c r="Y272" s="302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300"/>
      <c r="S273" s="300"/>
      <c r="T273" s="300"/>
      <c r="U273" s="300"/>
      <c r="V273" s="300"/>
      <c r="W273" s="300"/>
      <c r="X273" s="301"/>
      <c r="Y273" s="302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300"/>
      <c r="S274" s="300"/>
      <c r="T274" s="300"/>
      <c r="U274" s="300"/>
      <c r="V274" s="300"/>
      <c r="W274" s="300"/>
      <c r="X274" s="301"/>
      <c r="Y274" s="302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300"/>
      <c r="S275" s="300"/>
      <c r="T275" s="300"/>
      <c r="U275" s="300"/>
      <c r="V275" s="300"/>
      <c r="W275" s="300"/>
      <c r="X275" s="301"/>
      <c r="Y275" s="302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300"/>
      <c r="S276" s="300"/>
      <c r="T276" s="300"/>
      <c r="U276" s="300"/>
      <c r="V276" s="300"/>
      <c r="W276" s="300"/>
      <c r="X276" s="301"/>
      <c r="Y276" s="302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300"/>
      <c r="S277" s="300"/>
      <c r="T277" s="300"/>
      <c r="U277" s="300"/>
      <c r="V277" s="300"/>
      <c r="W277" s="300"/>
      <c r="X277" s="301"/>
      <c r="Y277" s="302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300"/>
      <c r="S278" s="300"/>
      <c r="T278" s="300"/>
      <c r="U278" s="300"/>
      <c r="V278" s="300"/>
      <c r="W278" s="300"/>
      <c r="X278" s="301"/>
      <c r="Y278" s="302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300"/>
      <c r="S279" s="300"/>
      <c r="T279" s="300"/>
      <c r="U279" s="300"/>
      <c r="V279" s="300"/>
      <c r="W279" s="300"/>
      <c r="X279" s="301"/>
      <c r="Y279" s="302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300"/>
      <c r="S280" s="300"/>
      <c r="T280" s="300"/>
      <c r="U280" s="300"/>
      <c r="V280" s="300"/>
      <c r="W280" s="300"/>
      <c r="X280" s="301"/>
      <c r="Y280" s="302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300"/>
      <c r="S281" s="300"/>
      <c r="T281" s="300"/>
      <c r="U281" s="300"/>
      <c r="V281" s="300"/>
      <c r="W281" s="300"/>
      <c r="X281" s="301"/>
      <c r="Y281" s="302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300"/>
      <c r="S282" s="300"/>
      <c r="T282" s="300"/>
      <c r="U282" s="300"/>
      <c r="V282" s="300"/>
      <c r="W282" s="300"/>
      <c r="X282" s="301"/>
      <c r="Y282" s="302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300"/>
      <c r="S283" s="300"/>
      <c r="T283" s="300"/>
      <c r="U283" s="300"/>
      <c r="V283" s="300"/>
      <c r="W283" s="300"/>
      <c r="X283" s="301"/>
      <c r="Y283" s="302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300"/>
      <c r="S284" s="300"/>
      <c r="T284" s="300"/>
      <c r="U284" s="300"/>
      <c r="V284" s="300"/>
      <c r="W284" s="300"/>
      <c r="X284" s="301"/>
      <c r="Y284" s="302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300"/>
      <c r="S285" s="300"/>
      <c r="T285" s="300"/>
      <c r="U285" s="300"/>
      <c r="V285" s="300"/>
      <c r="W285" s="300"/>
      <c r="X285" s="301"/>
      <c r="Y285" s="302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300"/>
      <c r="S286" s="300"/>
      <c r="T286" s="300"/>
      <c r="U286" s="300"/>
      <c r="V286" s="300"/>
      <c r="W286" s="300"/>
      <c r="X286" s="301"/>
      <c r="Y286" s="302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300"/>
      <c r="S287" s="300"/>
      <c r="T287" s="300"/>
      <c r="U287" s="300"/>
      <c r="V287" s="300"/>
      <c r="W287" s="300"/>
      <c r="X287" s="301"/>
      <c r="Y287" s="302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300"/>
      <c r="S288" s="300"/>
      <c r="T288" s="300"/>
      <c r="U288" s="300"/>
      <c r="V288" s="300"/>
      <c r="W288" s="300"/>
      <c r="X288" s="301"/>
      <c r="Y288" s="302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300"/>
      <c r="S289" s="300"/>
      <c r="T289" s="300"/>
      <c r="U289" s="300"/>
      <c r="V289" s="300"/>
      <c r="W289" s="300"/>
      <c r="X289" s="301"/>
      <c r="Y289" s="302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300"/>
      <c r="S290" s="300"/>
      <c r="T290" s="300"/>
      <c r="U290" s="300"/>
      <c r="V290" s="300"/>
      <c r="W290" s="300"/>
      <c r="X290" s="301"/>
      <c r="Y290" s="302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300"/>
      <c r="S291" s="300"/>
      <c r="T291" s="300"/>
      <c r="U291" s="300"/>
      <c r="V291" s="300"/>
      <c r="W291" s="300"/>
      <c r="X291" s="301"/>
      <c r="Y291" s="302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300"/>
      <c r="S292" s="300"/>
      <c r="T292" s="300"/>
      <c r="U292" s="300"/>
      <c r="V292" s="300"/>
      <c r="W292" s="300"/>
      <c r="X292" s="301"/>
      <c r="Y292" s="302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300"/>
      <c r="S293" s="300"/>
      <c r="T293" s="300"/>
      <c r="U293" s="300"/>
      <c r="V293" s="300"/>
      <c r="W293" s="300"/>
      <c r="X293" s="301"/>
      <c r="Y293" s="302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300"/>
      <c r="S294" s="300"/>
      <c r="T294" s="300"/>
      <c r="U294" s="300"/>
      <c r="V294" s="300"/>
      <c r="W294" s="300"/>
      <c r="X294" s="301"/>
      <c r="Y294" s="302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300"/>
      <c r="S295" s="300"/>
      <c r="T295" s="300"/>
      <c r="U295" s="300"/>
      <c r="V295" s="300"/>
      <c r="W295" s="300"/>
      <c r="X295" s="301"/>
      <c r="Y295" s="302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300"/>
      <c r="S296" s="300"/>
      <c r="T296" s="300"/>
      <c r="U296" s="300"/>
      <c r="V296" s="300"/>
      <c r="W296" s="300"/>
      <c r="X296" s="301"/>
      <c r="Y296" s="302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300"/>
      <c r="S297" s="300"/>
      <c r="T297" s="300"/>
      <c r="U297" s="300"/>
      <c r="V297" s="300"/>
      <c r="W297" s="300"/>
      <c r="X297" s="301"/>
      <c r="Y297" s="302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300"/>
      <c r="S298" s="300"/>
      <c r="T298" s="300"/>
      <c r="U298" s="300"/>
      <c r="V298" s="300"/>
      <c r="W298" s="300"/>
      <c r="X298" s="301"/>
      <c r="Y298" s="302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300"/>
      <c r="S299" s="300"/>
      <c r="T299" s="300"/>
      <c r="U299" s="300"/>
      <c r="V299" s="300"/>
      <c r="W299" s="300"/>
      <c r="X299" s="301"/>
      <c r="Y299" s="302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300"/>
      <c r="S300" s="300"/>
      <c r="T300" s="300"/>
      <c r="U300" s="300"/>
      <c r="V300" s="300"/>
      <c r="W300" s="300"/>
      <c r="X300" s="301"/>
      <c r="Y300" s="302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300"/>
      <c r="S301" s="300"/>
      <c r="T301" s="300"/>
      <c r="U301" s="300"/>
      <c r="V301" s="300"/>
      <c r="W301" s="300"/>
      <c r="X301" s="301"/>
      <c r="Y301" s="302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300"/>
      <c r="S302" s="300"/>
      <c r="T302" s="300"/>
      <c r="U302" s="300"/>
      <c r="V302" s="300"/>
      <c r="W302" s="300"/>
      <c r="X302" s="301"/>
      <c r="Y302" s="302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300"/>
      <c r="S303" s="300"/>
      <c r="T303" s="300"/>
      <c r="U303" s="300"/>
      <c r="V303" s="300"/>
      <c r="W303" s="300"/>
      <c r="X303" s="301"/>
      <c r="Y303" s="302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300"/>
      <c r="S304" s="300"/>
      <c r="T304" s="300"/>
      <c r="U304" s="300"/>
      <c r="V304" s="300"/>
      <c r="W304" s="300"/>
      <c r="X304" s="301"/>
      <c r="Y304" s="302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300"/>
      <c r="S305" s="300"/>
      <c r="T305" s="300"/>
      <c r="U305" s="300"/>
      <c r="V305" s="300"/>
      <c r="W305" s="300"/>
      <c r="X305" s="301"/>
      <c r="Y305" s="302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300"/>
      <c r="S306" s="300"/>
      <c r="T306" s="300"/>
      <c r="U306" s="300"/>
      <c r="V306" s="300"/>
      <c r="W306" s="300"/>
      <c r="X306" s="301"/>
      <c r="Y306" s="302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300"/>
      <c r="S307" s="300"/>
      <c r="T307" s="300"/>
      <c r="U307" s="300"/>
      <c r="V307" s="300"/>
      <c r="W307" s="300"/>
      <c r="X307" s="301"/>
      <c r="Y307" s="302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300"/>
      <c r="S308" s="300"/>
      <c r="T308" s="300"/>
      <c r="U308" s="300"/>
      <c r="V308" s="300"/>
      <c r="W308" s="300"/>
      <c r="X308" s="301"/>
      <c r="Y308" s="302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300"/>
      <c r="S309" s="300"/>
      <c r="T309" s="300"/>
      <c r="U309" s="300"/>
      <c r="V309" s="300"/>
      <c r="W309" s="300"/>
      <c r="X309" s="301"/>
      <c r="Y309" s="302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300"/>
      <c r="S310" s="300"/>
      <c r="T310" s="300"/>
      <c r="U310" s="300"/>
      <c r="V310" s="300"/>
      <c r="W310" s="300"/>
      <c r="X310" s="301"/>
      <c r="Y310" s="302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300"/>
      <c r="S311" s="300"/>
      <c r="T311" s="300"/>
      <c r="U311" s="300"/>
      <c r="V311" s="300"/>
      <c r="W311" s="300"/>
      <c r="X311" s="301"/>
      <c r="Y311" s="302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300"/>
      <c r="S312" s="300"/>
      <c r="T312" s="300"/>
      <c r="U312" s="300"/>
      <c r="V312" s="300"/>
      <c r="W312" s="300"/>
      <c r="X312" s="301"/>
      <c r="Y312" s="302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300"/>
      <c r="S313" s="300"/>
      <c r="T313" s="300"/>
      <c r="U313" s="300"/>
      <c r="V313" s="300"/>
      <c r="W313" s="300"/>
      <c r="X313" s="301"/>
      <c r="Y313" s="302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300"/>
      <c r="S314" s="300"/>
      <c r="T314" s="300"/>
      <c r="U314" s="300"/>
      <c r="V314" s="300"/>
      <c r="W314" s="300"/>
      <c r="X314" s="301"/>
      <c r="Y314" s="302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300"/>
      <c r="S315" s="300"/>
      <c r="T315" s="300"/>
      <c r="U315" s="300"/>
      <c r="V315" s="300"/>
      <c r="W315" s="300"/>
      <c r="X315" s="301"/>
      <c r="Y315" s="302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300"/>
      <c r="S316" s="300"/>
      <c r="T316" s="300"/>
      <c r="U316" s="300"/>
      <c r="V316" s="300"/>
      <c r="W316" s="300"/>
      <c r="X316" s="301"/>
      <c r="Y316" s="302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300"/>
      <c r="S317" s="300"/>
      <c r="T317" s="300"/>
      <c r="U317" s="300"/>
      <c r="V317" s="300"/>
      <c r="W317" s="300"/>
      <c r="X317" s="301"/>
      <c r="Y317" s="302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300"/>
      <c r="S318" s="300"/>
      <c r="T318" s="300"/>
      <c r="U318" s="300"/>
      <c r="V318" s="300"/>
      <c r="W318" s="300"/>
      <c r="X318" s="301"/>
      <c r="Y318" s="302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300"/>
      <c r="S319" s="300"/>
      <c r="T319" s="300"/>
      <c r="U319" s="300"/>
      <c r="V319" s="300"/>
      <c r="W319" s="300"/>
      <c r="X319" s="301"/>
      <c r="Y319" s="302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300"/>
      <c r="S320" s="300"/>
      <c r="T320" s="300"/>
      <c r="U320" s="300"/>
      <c r="V320" s="300"/>
      <c r="W320" s="300"/>
      <c r="X320" s="301"/>
      <c r="Y320" s="302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300"/>
      <c r="S321" s="300"/>
      <c r="T321" s="300"/>
      <c r="U321" s="300"/>
      <c r="V321" s="300"/>
      <c r="W321" s="300"/>
      <c r="X321" s="301"/>
      <c r="Y321" s="302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300"/>
      <c r="S322" s="300"/>
      <c r="T322" s="300"/>
      <c r="U322" s="300"/>
      <c r="V322" s="300"/>
      <c r="W322" s="300"/>
      <c r="X322" s="301"/>
      <c r="Y322" s="302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300"/>
      <c r="S323" s="300"/>
      <c r="T323" s="300"/>
      <c r="U323" s="300"/>
      <c r="V323" s="300"/>
      <c r="W323" s="300"/>
      <c r="X323" s="301"/>
      <c r="Y323" s="302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300"/>
      <c r="S324" s="300"/>
      <c r="T324" s="300"/>
      <c r="U324" s="300"/>
      <c r="V324" s="300"/>
      <c r="W324" s="300"/>
      <c r="X324" s="301"/>
      <c r="Y324" s="302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300"/>
      <c r="S325" s="300"/>
      <c r="T325" s="300"/>
      <c r="U325" s="300"/>
      <c r="V325" s="300"/>
      <c r="W325" s="300"/>
      <c r="X325" s="301"/>
      <c r="Y325" s="302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300"/>
      <c r="S326" s="300"/>
      <c r="T326" s="300"/>
      <c r="U326" s="300"/>
      <c r="V326" s="300"/>
      <c r="W326" s="300"/>
      <c r="X326" s="301"/>
      <c r="Y326" s="302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300"/>
      <c r="S327" s="300"/>
      <c r="T327" s="300"/>
      <c r="U327" s="300"/>
      <c r="V327" s="300"/>
      <c r="W327" s="300"/>
      <c r="X327" s="301"/>
      <c r="Y327" s="302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300"/>
      <c r="S328" s="300"/>
      <c r="T328" s="300"/>
      <c r="U328" s="300"/>
      <c r="V328" s="300"/>
      <c r="W328" s="300"/>
      <c r="X328" s="301"/>
      <c r="Y328" s="302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300"/>
      <c r="S329" s="300"/>
      <c r="T329" s="300"/>
      <c r="U329" s="300"/>
      <c r="V329" s="300"/>
      <c r="W329" s="300"/>
      <c r="X329" s="301"/>
      <c r="Y329" s="302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300"/>
      <c r="S330" s="300"/>
      <c r="T330" s="300"/>
      <c r="U330" s="300"/>
      <c r="V330" s="300"/>
      <c r="W330" s="300"/>
      <c r="X330" s="301"/>
      <c r="Y330" s="302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300"/>
      <c r="S331" s="300"/>
      <c r="T331" s="300"/>
      <c r="U331" s="300"/>
      <c r="V331" s="300"/>
      <c r="W331" s="300"/>
      <c r="X331" s="301"/>
      <c r="Y331" s="302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300"/>
      <c r="S332" s="300"/>
      <c r="T332" s="300"/>
      <c r="U332" s="300"/>
      <c r="V332" s="300"/>
      <c r="W332" s="300"/>
      <c r="X332" s="301"/>
      <c r="Y332" s="302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300"/>
      <c r="S333" s="300"/>
      <c r="T333" s="300"/>
      <c r="U333" s="300"/>
      <c r="V333" s="300"/>
      <c r="W333" s="300"/>
      <c r="X333" s="301"/>
      <c r="Y333" s="302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300"/>
      <c r="S334" s="300"/>
      <c r="T334" s="300"/>
      <c r="U334" s="300"/>
      <c r="V334" s="300"/>
      <c r="W334" s="300"/>
      <c r="X334" s="301"/>
      <c r="Y334" s="302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300"/>
      <c r="S335" s="300"/>
      <c r="T335" s="300"/>
      <c r="U335" s="300"/>
      <c r="V335" s="300"/>
      <c r="W335" s="300"/>
      <c r="X335" s="301"/>
      <c r="Y335" s="302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300"/>
      <c r="S336" s="300"/>
      <c r="T336" s="300"/>
      <c r="U336" s="300"/>
      <c r="V336" s="300"/>
      <c r="W336" s="300"/>
      <c r="X336" s="301"/>
      <c r="Y336" s="302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300"/>
      <c r="S337" s="300"/>
      <c r="T337" s="300"/>
      <c r="U337" s="300"/>
      <c r="V337" s="300"/>
      <c r="W337" s="300"/>
      <c r="X337" s="301"/>
      <c r="Y337" s="302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300"/>
      <c r="S338" s="300"/>
      <c r="T338" s="300"/>
      <c r="U338" s="300"/>
      <c r="V338" s="300"/>
      <c r="W338" s="300"/>
      <c r="X338" s="301"/>
      <c r="Y338" s="302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300"/>
      <c r="S339" s="300"/>
      <c r="T339" s="300"/>
      <c r="U339" s="300"/>
      <c r="V339" s="300"/>
      <c r="W339" s="300"/>
      <c r="X339" s="301"/>
      <c r="Y339" s="302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300"/>
      <c r="S340" s="300"/>
      <c r="T340" s="300"/>
      <c r="U340" s="300"/>
      <c r="V340" s="300"/>
      <c r="W340" s="300"/>
      <c r="X340" s="301"/>
      <c r="Y340" s="302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300"/>
      <c r="S341" s="300"/>
      <c r="T341" s="300"/>
      <c r="U341" s="300"/>
      <c r="V341" s="300"/>
      <c r="W341" s="300"/>
      <c r="X341" s="301"/>
      <c r="Y341" s="302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300"/>
      <c r="S342" s="300"/>
      <c r="T342" s="300"/>
      <c r="U342" s="300"/>
      <c r="V342" s="300"/>
      <c r="W342" s="300"/>
      <c r="X342" s="301"/>
      <c r="Y342" s="302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300"/>
      <c r="S343" s="300"/>
      <c r="T343" s="300"/>
      <c r="U343" s="300"/>
      <c r="V343" s="300"/>
      <c r="W343" s="300"/>
      <c r="X343" s="301"/>
      <c r="Y343" s="302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300"/>
      <c r="S344" s="300"/>
      <c r="T344" s="300"/>
      <c r="U344" s="300"/>
      <c r="V344" s="300"/>
      <c r="W344" s="300"/>
      <c r="X344" s="301"/>
      <c r="Y344" s="302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300"/>
      <c r="S345" s="300"/>
      <c r="T345" s="300"/>
      <c r="U345" s="300"/>
      <c r="V345" s="300"/>
      <c r="W345" s="300"/>
      <c r="X345" s="301"/>
      <c r="Y345" s="302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300"/>
      <c r="S346" s="300"/>
      <c r="T346" s="300"/>
      <c r="U346" s="300"/>
      <c r="V346" s="300"/>
      <c r="W346" s="300"/>
      <c r="X346" s="301"/>
      <c r="Y346" s="302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300"/>
      <c r="S347" s="300"/>
      <c r="T347" s="300"/>
      <c r="U347" s="300"/>
      <c r="V347" s="300"/>
      <c r="W347" s="300"/>
      <c r="X347" s="301"/>
      <c r="Y347" s="302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300"/>
      <c r="S348" s="300"/>
      <c r="T348" s="300"/>
      <c r="U348" s="300"/>
      <c r="V348" s="300"/>
      <c r="W348" s="300"/>
      <c r="X348" s="301"/>
      <c r="Y348" s="302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300"/>
      <c r="S349" s="300"/>
      <c r="T349" s="300"/>
      <c r="U349" s="300"/>
      <c r="V349" s="300"/>
      <c r="W349" s="300"/>
      <c r="X349" s="301"/>
      <c r="Y349" s="302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300"/>
      <c r="S350" s="300"/>
      <c r="T350" s="300"/>
      <c r="U350" s="300"/>
      <c r="V350" s="300"/>
      <c r="W350" s="300"/>
      <c r="X350" s="301"/>
      <c r="Y350" s="302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300"/>
      <c r="S351" s="300"/>
      <c r="T351" s="300"/>
      <c r="U351" s="300"/>
      <c r="V351" s="300"/>
      <c r="W351" s="300"/>
      <c r="X351" s="301"/>
      <c r="Y351" s="302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300"/>
      <c r="S352" s="300"/>
      <c r="T352" s="300"/>
      <c r="U352" s="300"/>
      <c r="V352" s="300"/>
      <c r="W352" s="300"/>
      <c r="X352" s="301"/>
      <c r="Y352" s="302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300"/>
      <c r="S353" s="300"/>
      <c r="T353" s="300"/>
      <c r="U353" s="300"/>
      <c r="V353" s="300"/>
      <c r="W353" s="300"/>
      <c r="X353" s="301"/>
      <c r="Y353" s="302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300"/>
      <c r="S354" s="300"/>
      <c r="T354" s="300"/>
      <c r="U354" s="300"/>
      <c r="V354" s="300"/>
      <c r="W354" s="300"/>
      <c r="X354" s="301"/>
      <c r="Y354" s="302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300"/>
      <c r="S355" s="300"/>
      <c r="T355" s="300"/>
      <c r="U355" s="300"/>
      <c r="V355" s="300"/>
      <c r="W355" s="300"/>
      <c r="X355" s="301"/>
      <c r="Y355" s="302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300"/>
      <c r="S356" s="300"/>
      <c r="T356" s="300"/>
      <c r="U356" s="300"/>
      <c r="V356" s="300"/>
      <c r="W356" s="300"/>
      <c r="X356" s="301"/>
      <c r="Y356" s="302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300"/>
      <c r="S357" s="300"/>
      <c r="T357" s="300"/>
      <c r="U357" s="300"/>
      <c r="V357" s="300"/>
      <c r="W357" s="300"/>
      <c r="X357" s="301"/>
      <c r="Y357" s="302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300"/>
      <c r="S358" s="300"/>
      <c r="T358" s="300"/>
      <c r="U358" s="300"/>
      <c r="V358" s="300"/>
      <c r="W358" s="300"/>
      <c r="X358" s="301"/>
      <c r="Y358" s="302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300"/>
      <c r="S359" s="300"/>
      <c r="T359" s="300"/>
      <c r="U359" s="300"/>
      <c r="V359" s="300"/>
      <c r="W359" s="300"/>
      <c r="X359" s="301"/>
      <c r="Y359" s="302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300"/>
      <c r="S360" s="300"/>
      <c r="T360" s="300"/>
      <c r="U360" s="300"/>
      <c r="V360" s="300"/>
      <c r="W360" s="300"/>
      <c r="X360" s="301"/>
      <c r="Y360" s="302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300"/>
      <c r="S361" s="300"/>
      <c r="T361" s="300"/>
      <c r="U361" s="300"/>
      <c r="V361" s="300"/>
      <c r="W361" s="300"/>
      <c r="X361" s="301"/>
      <c r="Y361" s="302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300"/>
      <c r="S362" s="300"/>
      <c r="T362" s="300"/>
      <c r="U362" s="300"/>
      <c r="V362" s="300"/>
      <c r="W362" s="300"/>
      <c r="X362" s="301"/>
      <c r="Y362" s="302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300"/>
      <c r="S363" s="300"/>
      <c r="T363" s="300"/>
      <c r="U363" s="300"/>
      <c r="V363" s="300"/>
      <c r="W363" s="300"/>
      <c r="X363" s="301"/>
      <c r="Y363" s="302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300"/>
      <c r="S364" s="300"/>
      <c r="T364" s="300"/>
      <c r="U364" s="300"/>
      <c r="V364" s="300"/>
      <c r="W364" s="300"/>
      <c r="X364" s="301"/>
      <c r="Y364" s="302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300"/>
      <c r="S365" s="300"/>
      <c r="T365" s="300"/>
      <c r="U365" s="300"/>
      <c r="V365" s="300"/>
      <c r="W365" s="300"/>
      <c r="X365" s="301"/>
      <c r="Y365" s="302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300"/>
      <c r="S366" s="300"/>
      <c r="T366" s="300"/>
      <c r="U366" s="300"/>
      <c r="V366" s="300"/>
      <c r="W366" s="300"/>
      <c r="X366" s="301"/>
      <c r="Y366" s="302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300"/>
      <c r="S367" s="300"/>
      <c r="T367" s="300"/>
      <c r="U367" s="300"/>
      <c r="V367" s="300"/>
      <c r="W367" s="300"/>
      <c r="X367" s="301"/>
      <c r="Y367" s="302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300"/>
      <c r="S368" s="300"/>
      <c r="T368" s="300"/>
      <c r="U368" s="300"/>
      <c r="V368" s="300"/>
      <c r="W368" s="300"/>
      <c r="X368" s="301"/>
      <c r="Y368" s="302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300"/>
      <c r="S369" s="300"/>
      <c r="T369" s="300"/>
      <c r="U369" s="300"/>
      <c r="V369" s="300"/>
      <c r="W369" s="300"/>
      <c r="X369" s="301"/>
      <c r="Y369" s="302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300"/>
      <c r="S370" s="300"/>
      <c r="T370" s="300"/>
      <c r="U370" s="300"/>
      <c r="V370" s="300"/>
      <c r="W370" s="300"/>
      <c r="X370" s="301"/>
      <c r="Y370" s="302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300"/>
      <c r="S371" s="300"/>
      <c r="T371" s="300"/>
      <c r="U371" s="300"/>
      <c r="V371" s="300"/>
      <c r="W371" s="300"/>
      <c r="X371" s="301"/>
      <c r="Y371" s="302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300"/>
      <c r="S372" s="300"/>
      <c r="T372" s="300"/>
      <c r="U372" s="300"/>
      <c r="V372" s="300"/>
      <c r="W372" s="300"/>
      <c r="X372" s="301"/>
      <c r="Y372" s="302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300"/>
      <c r="S373" s="300"/>
      <c r="T373" s="300"/>
      <c r="U373" s="300"/>
      <c r="V373" s="300"/>
      <c r="W373" s="300"/>
      <c r="X373" s="301"/>
      <c r="Y373" s="302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300"/>
      <c r="S374" s="300"/>
      <c r="T374" s="300"/>
      <c r="U374" s="300"/>
      <c r="V374" s="300"/>
      <c r="W374" s="300"/>
      <c r="X374" s="301"/>
      <c r="Y374" s="302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300"/>
      <c r="S375" s="300"/>
      <c r="T375" s="300"/>
      <c r="U375" s="300"/>
      <c r="V375" s="300"/>
      <c r="W375" s="300"/>
      <c r="X375" s="301"/>
      <c r="Y375" s="302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300"/>
      <c r="S376" s="300"/>
      <c r="T376" s="300"/>
      <c r="U376" s="300"/>
      <c r="V376" s="300"/>
      <c r="W376" s="300"/>
      <c r="X376" s="301"/>
      <c r="Y376" s="302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300"/>
      <c r="S377" s="300"/>
      <c r="T377" s="300"/>
      <c r="U377" s="300"/>
      <c r="V377" s="300"/>
      <c r="W377" s="300"/>
      <c r="X377" s="301"/>
      <c r="Y377" s="302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300"/>
      <c r="S378" s="300"/>
      <c r="T378" s="300"/>
      <c r="U378" s="300"/>
      <c r="V378" s="300"/>
      <c r="W378" s="300"/>
      <c r="X378" s="301"/>
      <c r="Y378" s="302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300"/>
      <c r="S379" s="300"/>
      <c r="T379" s="300"/>
      <c r="U379" s="300"/>
      <c r="V379" s="300"/>
      <c r="W379" s="300"/>
      <c r="X379" s="301"/>
      <c r="Y379" s="302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300"/>
      <c r="S380" s="300"/>
      <c r="T380" s="300"/>
      <c r="U380" s="300"/>
      <c r="V380" s="300"/>
      <c r="W380" s="300"/>
      <c r="X380" s="301"/>
      <c r="Y380" s="302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300"/>
      <c r="S381" s="300"/>
      <c r="T381" s="300"/>
      <c r="U381" s="300"/>
      <c r="V381" s="300"/>
      <c r="W381" s="300"/>
      <c r="X381" s="301"/>
      <c r="Y381" s="302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300"/>
      <c r="S382" s="300"/>
      <c r="T382" s="300"/>
      <c r="U382" s="300"/>
      <c r="V382" s="300"/>
      <c r="W382" s="300"/>
      <c r="X382" s="301"/>
      <c r="Y382" s="302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300"/>
      <c r="S383" s="300"/>
      <c r="T383" s="300"/>
      <c r="U383" s="300"/>
      <c r="V383" s="300"/>
      <c r="W383" s="300"/>
      <c r="X383" s="301"/>
      <c r="Y383" s="302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300"/>
      <c r="S384" s="300"/>
      <c r="T384" s="300"/>
      <c r="U384" s="300"/>
      <c r="V384" s="300"/>
      <c r="W384" s="300"/>
      <c r="X384" s="301"/>
      <c r="Y384" s="302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300"/>
      <c r="S385" s="300"/>
      <c r="T385" s="300"/>
      <c r="U385" s="300"/>
      <c r="V385" s="300"/>
      <c r="W385" s="300"/>
      <c r="X385" s="301"/>
      <c r="Y385" s="302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300"/>
      <c r="S386" s="300"/>
      <c r="T386" s="300"/>
      <c r="U386" s="300"/>
      <c r="V386" s="300"/>
      <c r="W386" s="300"/>
      <c r="X386" s="301"/>
      <c r="Y386" s="302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300"/>
      <c r="S387" s="300"/>
      <c r="T387" s="300"/>
      <c r="U387" s="300"/>
      <c r="V387" s="300"/>
      <c r="W387" s="300"/>
      <c r="X387" s="301"/>
      <c r="Y387" s="302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300"/>
      <c r="S388" s="300"/>
      <c r="T388" s="300"/>
      <c r="U388" s="300"/>
      <c r="V388" s="300"/>
      <c r="W388" s="300"/>
      <c r="X388" s="301"/>
      <c r="Y388" s="302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300"/>
      <c r="S389" s="300"/>
      <c r="T389" s="300"/>
      <c r="U389" s="300"/>
      <c r="V389" s="300"/>
      <c r="W389" s="300"/>
      <c r="X389" s="301"/>
      <c r="Y389" s="302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300"/>
      <c r="S390" s="300"/>
      <c r="T390" s="300"/>
      <c r="U390" s="300"/>
      <c r="V390" s="300"/>
      <c r="W390" s="300"/>
      <c r="X390" s="301"/>
      <c r="Y390" s="302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300"/>
      <c r="S391" s="300"/>
      <c r="T391" s="300"/>
      <c r="U391" s="300"/>
      <c r="V391" s="300"/>
      <c r="W391" s="300"/>
      <c r="X391" s="301"/>
      <c r="Y391" s="302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300"/>
      <c r="S392" s="300"/>
      <c r="T392" s="300"/>
      <c r="U392" s="300"/>
      <c r="V392" s="300"/>
      <c r="W392" s="300"/>
      <c r="X392" s="301"/>
      <c r="Y392" s="302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300"/>
      <c r="S393" s="300"/>
      <c r="T393" s="300"/>
      <c r="U393" s="300"/>
      <c r="V393" s="300"/>
      <c r="W393" s="300"/>
      <c r="X393" s="301"/>
      <c r="Y393" s="302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300"/>
      <c r="S394" s="300"/>
      <c r="T394" s="300"/>
      <c r="U394" s="300"/>
      <c r="V394" s="300"/>
      <c r="W394" s="300"/>
      <c r="X394" s="301"/>
      <c r="Y394" s="302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300"/>
      <c r="S395" s="300"/>
      <c r="T395" s="300"/>
      <c r="U395" s="300"/>
      <c r="V395" s="300"/>
      <c r="W395" s="300"/>
      <c r="X395" s="301"/>
      <c r="Y395" s="302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300"/>
      <c r="S396" s="300"/>
      <c r="T396" s="300"/>
      <c r="U396" s="300"/>
      <c r="V396" s="300"/>
      <c r="W396" s="300"/>
      <c r="X396" s="301"/>
      <c r="Y396" s="302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300"/>
      <c r="S397" s="300"/>
      <c r="T397" s="300"/>
      <c r="U397" s="300"/>
      <c r="V397" s="300"/>
      <c r="W397" s="300"/>
      <c r="X397" s="301"/>
      <c r="Y397" s="302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300"/>
      <c r="S398" s="300"/>
      <c r="T398" s="300"/>
      <c r="U398" s="300"/>
      <c r="V398" s="300"/>
      <c r="W398" s="300"/>
      <c r="X398" s="301"/>
      <c r="Y398" s="302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300"/>
      <c r="S399" s="300"/>
      <c r="T399" s="300"/>
      <c r="U399" s="300"/>
      <c r="V399" s="300"/>
      <c r="W399" s="300"/>
      <c r="X399" s="301"/>
      <c r="Y399" s="302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300"/>
      <c r="S400" s="300"/>
      <c r="T400" s="300"/>
      <c r="U400" s="300"/>
      <c r="V400" s="300"/>
      <c r="W400" s="300"/>
      <c r="X400" s="301"/>
      <c r="Y400" s="302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300"/>
      <c r="S401" s="300"/>
      <c r="T401" s="300"/>
      <c r="U401" s="300"/>
      <c r="V401" s="300"/>
      <c r="W401" s="300"/>
      <c r="X401" s="301"/>
      <c r="Y401" s="302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300"/>
      <c r="S402" s="300"/>
      <c r="T402" s="300"/>
      <c r="U402" s="300"/>
      <c r="V402" s="300"/>
      <c r="W402" s="300"/>
      <c r="X402" s="301"/>
      <c r="Y402" s="302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300"/>
      <c r="S403" s="300"/>
      <c r="T403" s="300"/>
      <c r="U403" s="300"/>
      <c r="V403" s="300"/>
      <c r="W403" s="300"/>
      <c r="X403" s="301"/>
      <c r="Y403" s="302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300"/>
      <c r="S404" s="300"/>
      <c r="T404" s="300"/>
      <c r="U404" s="300"/>
      <c r="V404" s="300"/>
      <c r="W404" s="300"/>
      <c r="X404" s="301"/>
      <c r="Y404" s="302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300"/>
      <c r="S405" s="300"/>
      <c r="T405" s="300"/>
      <c r="U405" s="300"/>
      <c r="V405" s="300"/>
      <c r="W405" s="300"/>
      <c r="X405" s="301"/>
      <c r="Y405" s="302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300"/>
      <c r="S406" s="300"/>
      <c r="T406" s="300"/>
      <c r="U406" s="300"/>
      <c r="V406" s="300"/>
      <c r="W406" s="300"/>
      <c r="X406" s="301"/>
      <c r="Y406" s="302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300"/>
      <c r="S407" s="300"/>
      <c r="T407" s="300"/>
      <c r="U407" s="300"/>
      <c r="V407" s="300"/>
      <c r="W407" s="300"/>
      <c r="X407" s="301"/>
      <c r="Y407" s="302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300"/>
      <c r="S408" s="300"/>
      <c r="T408" s="300"/>
      <c r="U408" s="300"/>
      <c r="V408" s="300"/>
      <c r="W408" s="300"/>
      <c r="X408" s="301"/>
      <c r="Y408" s="302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300"/>
      <c r="S409" s="300"/>
      <c r="T409" s="300"/>
      <c r="U409" s="300"/>
      <c r="V409" s="300"/>
      <c r="W409" s="300"/>
      <c r="X409" s="301"/>
      <c r="Y409" s="302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300"/>
      <c r="S410" s="300"/>
      <c r="T410" s="300"/>
      <c r="U410" s="300"/>
      <c r="V410" s="300"/>
      <c r="W410" s="300"/>
      <c r="X410" s="301"/>
      <c r="Y410" s="302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300"/>
      <c r="S411" s="300"/>
      <c r="T411" s="300"/>
      <c r="U411" s="300"/>
      <c r="V411" s="300"/>
      <c r="W411" s="300"/>
      <c r="X411" s="301"/>
      <c r="Y411" s="302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300"/>
      <c r="S412" s="300"/>
      <c r="T412" s="300"/>
      <c r="U412" s="300"/>
      <c r="V412" s="300"/>
      <c r="W412" s="300"/>
      <c r="X412" s="301"/>
      <c r="Y412" s="302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300"/>
      <c r="S413" s="300"/>
      <c r="T413" s="300"/>
      <c r="U413" s="300"/>
      <c r="V413" s="300"/>
      <c r="W413" s="300"/>
      <c r="X413" s="301"/>
      <c r="Y413" s="302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300"/>
      <c r="S414" s="300"/>
      <c r="T414" s="300"/>
      <c r="U414" s="300"/>
      <c r="V414" s="300"/>
      <c r="W414" s="300"/>
      <c r="X414" s="301"/>
      <c r="Y414" s="302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300"/>
      <c r="S415" s="300"/>
      <c r="T415" s="300"/>
      <c r="U415" s="300"/>
      <c r="V415" s="300"/>
      <c r="W415" s="300"/>
      <c r="X415" s="301"/>
      <c r="Y415" s="302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300"/>
      <c r="S416" s="300"/>
      <c r="T416" s="300"/>
      <c r="U416" s="300"/>
      <c r="V416" s="300"/>
      <c r="W416" s="300"/>
      <c r="X416" s="301"/>
      <c r="Y416" s="302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300"/>
      <c r="S417" s="300"/>
      <c r="T417" s="300"/>
      <c r="U417" s="300"/>
      <c r="V417" s="300"/>
      <c r="W417" s="300"/>
      <c r="X417" s="301"/>
      <c r="Y417" s="302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300"/>
      <c r="S418" s="300"/>
      <c r="T418" s="300"/>
      <c r="U418" s="300"/>
      <c r="V418" s="300"/>
      <c r="W418" s="300"/>
      <c r="X418" s="301"/>
      <c r="Y418" s="302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300"/>
      <c r="S419" s="300"/>
      <c r="T419" s="300"/>
      <c r="U419" s="300"/>
      <c r="V419" s="300"/>
      <c r="W419" s="300"/>
      <c r="X419" s="301"/>
      <c r="Y419" s="302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300"/>
      <c r="S420" s="300"/>
      <c r="T420" s="300"/>
      <c r="U420" s="300"/>
      <c r="V420" s="300"/>
      <c r="W420" s="300"/>
      <c r="X420" s="301"/>
      <c r="Y420" s="302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300"/>
      <c r="S421" s="300"/>
      <c r="T421" s="300"/>
      <c r="U421" s="300"/>
      <c r="V421" s="300"/>
      <c r="W421" s="300"/>
      <c r="X421" s="301"/>
      <c r="Y421" s="302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300"/>
      <c r="S422" s="300"/>
      <c r="T422" s="300"/>
      <c r="U422" s="300"/>
      <c r="V422" s="300"/>
      <c r="W422" s="300"/>
      <c r="X422" s="301"/>
      <c r="Y422" s="302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300"/>
      <c r="S423" s="300"/>
      <c r="T423" s="300"/>
      <c r="U423" s="300"/>
      <c r="V423" s="300"/>
      <c r="W423" s="300"/>
      <c r="X423" s="301"/>
      <c r="Y423" s="302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300"/>
      <c r="S424" s="300"/>
      <c r="T424" s="300"/>
      <c r="U424" s="300"/>
      <c r="V424" s="300"/>
      <c r="W424" s="300"/>
      <c r="X424" s="301"/>
      <c r="Y424" s="302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300"/>
      <c r="S425" s="300"/>
      <c r="T425" s="300"/>
      <c r="U425" s="300"/>
      <c r="V425" s="300"/>
      <c r="W425" s="300"/>
      <c r="X425" s="301"/>
      <c r="Y425" s="302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300"/>
      <c r="S426" s="300"/>
      <c r="T426" s="300"/>
      <c r="U426" s="300"/>
      <c r="V426" s="300"/>
      <c r="W426" s="300"/>
      <c r="X426" s="301"/>
      <c r="Y426" s="302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300"/>
      <c r="S427" s="300"/>
      <c r="T427" s="300"/>
      <c r="U427" s="300"/>
      <c r="V427" s="300"/>
      <c r="W427" s="300"/>
      <c r="X427" s="301"/>
      <c r="Y427" s="302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300"/>
      <c r="S428" s="300"/>
      <c r="T428" s="300"/>
      <c r="U428" s="300"/>
      <c r="V428" s="300"/>
      <c r="W428" s="300"/>
      <c r="X428" s="301"/>
      <c r="Y428" s="302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300"/>
      <c r="S429" s="300"/>
      <c r="T429" s="300"/>
      <c r="U429" s="300"/>
      <c r="V429" s="300"/>
      <c r="W429" s="300"/>
      <c r="X429" s="301"/>
      <c r="Y429" s="302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300"/>
      <c r="S430" s="300"/>
      <c r="T430" s="300"/>
      <c r="U430" s="300"/>
      <c r="V430" s="300"/>
      <c r="W430" s="300"/>
      <c r="X430" s="301"/>
      <c r="Y430" s="302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300"/>
      <c r="S431" s="300"/>
      <c r="T431" s="300"/>
      <c r="U431" s="300"/>
      <c r="V431" s="300"/>
      <c r="W431" s="300"/>
      <c r="X431" s="301"/>
      <c r="Y431" s="302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300"/>
      <c r="S432" s="300"/>
      <c r="T432" s="300"/>
      <c r="U432" s="300"/>
      <c r="V432" s="300"/>
      <c r="W432" s="300"/>
      <c r="X432" s="301"/>
      <c r="Y432" s="302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300"/>
      <c r="S433" s="300"/>
      <c r="T433" s="300"/>
      <c r="U433" s="300"/>
      <c r="V433" s="300"/>
      <c r="W433" s="300"/>
      <c r="X433" s="301"/>
      <c r="Y433" s="302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300"/>
      <c r="S434" s="300"/>
      <c r="T434" s="300"/>
      <c r="U434" s="300"/>
      <c r="V434" s="300"/>
      <c r="W434" s="300"/>
      <c r="X434" s="301"/>
      <c r="Y434" s="302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300"/>
      <c r="S435" s="300"/>
      <c r="T435" s="300"/>
      <c r="U435" s="300"/>
      <c r="V435" s="300"/>
      <c r="W435" s="300"/>
      <c r="X435" s="301"/>
      <c r="Y435" s="302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300"/>
      <c r="S436" s="300"/>
      <c r="T436" s="300"/>
      <c r="U436" s="300"/>
      <c r="V436" s="300"/>
      <c r="W436" s="300"/>
      <c r="X436" s="301"/>
      <c r="Y436" s="302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300"/>
      <c r="S437" s="300"/>
      <c r="T437" s="300"/>
      <c r="U437" s="300"/>
      <c r="V437" s="300"/>
      <c r="W437" s="300"/>
      <c r="X437" s="301"/>
      <c r="Y437" s="302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300"/>
      <c r="S438" s="300"/>
      <c r="T438" s="300"/>
      <c r="U438" s="300"/>
      <c r="V438" s="300"/>
      <c r="W438" s="300"/>
      <c r="X438" s="301"/>
      <c r="Y438" s="302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300"/>
      <c r="S439" s="300"/>
      <c r="T439" s="300"/>
      <c r="U439" s="300"/>
      <c r="V439" s="300"/>
      <c r="W439" s="300"/>
      <c r="X439" s="301"/>
      <c r="Y439" s="302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300"/>
      <c r="S440" s="300"/>
      <c r="T440" s="300"/>
      <c r="U440" s="300"/>
      <c r="V440" s="300"/>
      <c r="W440" s="300"/>
      <c r="X440" s="301"/>
      <c r="Y440" s="302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300"/>
      <c r="S441" s="300"/>
      <c r="T441" s="300"/>
      <c r="U441" s="300"/>
      <c r="V441" s="300"/>
      <c r="W441" s="300"/>
      <c r="X441" s="301"/>
      <c r="Y441" s="302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300"/>
      <c r="S442" s="300"/>
      <c r="T442" s="300"/>
      <c r="U442" s="300"/>
      <c r="V442" s="300"/>
      <c r="W442" s="300"/>
      <c r="X442" s="301"/>
      <c r="Y442" s="302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300"/>
      <c r="S443" s="300"/>
      <c r="T443" s="300"/>
      <c r="U443" s="300"/>
      <c r="V443" s="300"/>
      <c r="W443" s="300"/>
      <c r="X443" s="301"/>
      <c r="Y443" s="302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300"/>
      <c r="S444" s="300"/>
      <c r="T444" s="300"/>
      <c r="U444" s="300"/>
      <c r="V444" s="300"/>
      <c r="W444" s="300"/>
      <c r="X444" s="301"/>
      <c r="Y444" s="302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300"/>
      <c r="S445" s="300"/>
      <c r="T445" s="300"/>
      <c r="U445" s="300"/>
      <c r="V445" s="300"/>
      <c r="W445" s="300"/>
      <c r="X445" s="301"/>
      <c r="Y445" s="302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300"/>
      <c r="S446" s="300"/>
      <c r="T446" s="300"/>
      <c r="U446" s="300"/>
      <c r="V446" s="300"/>
      <c r="W446" s="300"/>
      <c r="X446" s="301"/>
      <c r="Y446" s="302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300"/>
      <c r="S447" s="300"/>
      <c r="T447" s="300"/>
      <c r="U447" s="300"/>
      <c r="V447" s="300"/>
      <c r="W447" s="300"/>
      <c r="X447" s="301"/>
      <c r="Y447" s="302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300"/>
      <c r="S448" s="300"/>
      <c r="T448" s="300"/>
      <c r="U448" s="300"/>
      <c r="V448" s="300"/>
      <c r="W448" s="300"/>
      <c r="X448" s="301"/>
      <c r="Y448" s="302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300"/>
      <c r="S449" s="300"/>
      <c r="T449" s="300"/>
      <c r="U449" s="300"/>
      <c r="V449" s="300"/>
      <c r="W449" s="300"/>
      <c r="X449" s="301"/>
      <c r="Y449" s="302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300"/>
      <c r="S450" s="300"/>
      <c r="T450" s="300"/>
      <c r="U450" s="300"/>
      <c r="V450" s="300"/>
      <c r="W450" s="300"/>
      <c r="X450" s="301"/>
      <c r="Y450" s="302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300"/>
      <c r="S451" s="300"/>
      <c r="T451" s="300"/>
      <c r="U451" s="300"/>
      <c r="V451" s="300"/>
      <c r="W451" s="300"/>
      <c r="X451" s="301"/>
      <c r="Y451" s="302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300"/>
      <c r="S452" s="300"/>
      <c r="T452" s="300"/>
      <c r="U452" s="300"/>
      <c r="V452" s="300"/>
      <c r="W452" s="300"/>
      <c r="X452" s="301"/>
      <c r="Y452" s="302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300"/>
      <c r="S453" s="300"/>
      <c r="T453" s="300"/>
      <c r="U453" s="300"/>
      <c r="V453" s="300"/>
      <c r="W453" s="300"/>
      <c r="X453" s="301"/>
      <c r="Y453" s="302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300"/>
      <c r="S454" s="300"/>
      <c r="T454" s="300"/>
      <c r="U454" s="300"/>
      <c r="V454" s="300"/>
      <c r="W454" s="300"/>
      <c r="X454" s="301"/>
      <c r="Y454" s="302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300"/>
      <c r="S455" s="300"/>
      <c r="T455" s="300"/>
      <c r="U455" s="300"/>
      <c r="V455" s="300"/>
      <c r="W455" s="300"/>
      <c r="X455" s="301"/>
      <c r="Y455" s="302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300"/>
      <c r="S456" s="300"/>
      <c r="T456" s="300"/>
      <c r="U456" s="300"/>
      <c r="V456" s="300"/>
      <c r="W456" s="300"/>
      <c r="X456" s="301"/>
      <c r="Y456" s="302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300"/>
      <c r="S457" s="300"/>
      <c r="T457" s="300"/>
      <c r="U457" s="300"/>
      <c r="V457" s="300"/>
      <c r="W457" s="300"/>
      <c r="X457" s="301"/>
      <c r="Y457" s="302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300"/>
      <c r="S458" s="300"/>
      <c r="T458" s="300"/>
      <c r="U458" s="300"/>
      <c r="V458" s="300"/>
      <c r="W458" s="300"/>
      <c r="X458" s="301"/>
      <c r="Y458" s="302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300"/>
      <c r="S459" s="300"/>
      <c r="T459" s="300"/>
      <c r="U459" s="300"/>
      <c r="V459" s="300"/>
      <c r="W459" s="300"/>
      <c r="X459" s="301"/>
      <c r="Y459" s="302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300"/>
      <c r="S460" s="300"/>
      <c r="T460" s="300"/>
      <c r="U460" s="300"/>
      <c r="V460" s="300"/>
      <c r="W460" s="300"/>
      <c r="X460" s="301"/>
      <c r="Y460" s="302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300"/>
      <c r="S461" s="300"/>
      <c r="T461" s="300"/>
      <c r="U461" s="300"/>
      <c r="V461" s="300"/>
      <c r="W461" s="300"/>
      <c r="X461" s="301"/>
      <c r="Y461" s="302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300"/>
      <c r="S462" s="300"/>
      <c r="T462" s="300"/>
      <c r="U462" s="300"/>
      <c r="V462" s="300"/>
      <c r="W462" s="300"/>
      <c r="X462" s="301"/>
      <c r="Y462" s="302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300"/>
      <c r="S463" s="300"/>
      <c r="T463" s="300"/>
      <c r="U463" s="300"/>
      <c r="V463" s="300"/>
      <c r="W463" s="300"/>
      <c r="X463" s="301"/>
      <c r="Y463" s="302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300"/>
      <c r="S464" s="300"/>
      <c r="T464" s="300"/>
      <c r="U464" s="300"/>
      <c r="V464" s="300"/>
      <c r="W464" s="300"/>
      <c r="X464" s="301"/>
      <c r="Y464" s="302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300"/>
      <c r="S465" s="300"/>
      <c r="T465" s="300"/>
      <c r="U465" s="300"/>
      <c r="V465" s="300"/>
      <c r="W465" s="300"/>
      <c r="X465" s="301"/>
      <c r="Y465" s="302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300"/>
      <c r="S466" s="300"/>
      <c r="T466" s="300"/>
      <c r="U466" s="300"/>
      <c r="V466" s="300"/>
      <c r="W466" s="300"/>
      <c r="X466" s="301"/>
      <c r="Y466" s="302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300"/>
      <c r="S467" s="300"/>
      <c r="T467" s="300"/>
      <c r="U467" s="300"/>
      <c r="V467" s="300"/>
      <c r="W467" s="300"/>
      <c r="X467" s="301"/>
      <c r="Y467" s="302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300"/>
      <c r="S468" s="300"/>
      <c r="T468" s="300"/>
      <c r="U468" s="300"/>
      <c r="V468" s="300"/>
      <c r="W468" s="300"/>
      <c r="X468" s="301"/>
      <c r="Y468" s="302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300"/>
      <c r="S469" s="300"/>
      <c r="T469" s="300"/>
      <c r="U469" s="300"/>
      <c r="V469" s="300"/>
      <c r="W469" s="300"/>
      <c r="X469" s="301"/>
      <c r="Y469" s="302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300"/>
      <c r="S470" s="300"/>
      <c r="T470" s="300"/>
      <c r="U470" s="300"/>
      <c r="V470" s="300"/>
      <c r="W470" s="300"/>
      <c r="X470" s="301"/>
      <c r="Y470" s="302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300"/>
      <c r="S471" s="300"/>
      <c r="T471" s="300"/>
      <c r="U471" s="300"/>
      <c r="V471" s="300"/>
      <c r="W471" s="300"/>
      <c r="X471" s="301"/>
      <c r="Y471" s="302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300"/>
      <c r="S472" s="300"/>
      <c r="T472" s="300"/>
      <c r="U472" s="300"/>
      <c r="V472" s="300"/>
      <c r="W472" s="300"/>
      <c r="X472" s="301"/>
      <c r="Y472" s="302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300"/>
      <c r="S473" s="300"/>
      <c r="T473" s="300"/>
      <c r="U473" s="300"/>
      <c r="V473" s="300"/>
      <c r="W473" s="300"/>
      <c r="X473" s="301"/>
      <c r="Y473" s="302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300"/>
      <c r="S474" s="300"/>
      <c r="T474" s="300"/>
      <c r="U474" s="300"/>
      <c r="V474" s="300"/>
      <c r="W474" s="300"/>
      <c r="X474" s="301"/>
      <c r="Y474" s="302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300"/>
      <c r="S475" s="300"/>
      <c r="T475" s="300"/>
      <c r="U475" s="300"/>
      <c r="V475" s="300"/>
      <c r="W475" s="300"/>
      <c r="X475" s="301"/>
      <c r="Y475" s="302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300"/>
      <c r="S476" s="300"/>
      <c r="T476" s="300"/>
      <c r="U476" s="300"/>
      <c r="V476" s="300"/>
      <c r="W476" s="300"/>
      <c r="X476" s="301"/>
      <c r="Y476" s="302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300"/>
      <c r="S477" s="300"/>
      <c r="T477" s="300"/>
      <c r="U477" s="300"/>
      <c r="V477" s="300"/>
      <c r="W477" s="300"/>
      <c r="X477" s="301"/>
      <c r="Y477" s="302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300"/>
      <c r="S478" s="300"/>
      <c r="T478" s="300"/>
      <c r="U478" s="300"/>
      <c r="V478" s="300"/>
      <c r="W478" s="300"/>
      <c r="X478" s="301"/>
      <c r="Y478" s="302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300"/>
      <c r="S479" s="300"/>
      <c r="T479" s="300"/>
      <c r="U479" s="300"/>
      <c r="V479" s="300"/>
      <c r="W479" s="300"/>
      <c r="X479" s="301"/>
      <c r="Y479" s="302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300"/>
      <c r="S480" s="300"/>
      <c r="T480" s="300"/>
      <c r="U480" s="300"/>
      <c r="V480" s="300"/>
      <c r="W480" s="300"/>
      <c r="X480" s="301"/>
      <c r="Y480" s="302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300"/>
      <c r="S481" s="300"/>
      <c r="T481" s="300"/>
      <c r="U481" s="300"/>
      <c r="V481" s="300"/>
      <c r="W481" s="300"/>
      <c r="X481" s="301"/>
      <c r="Y481" s="302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300"/>
      <c r="S482" s="300"/>
      <c r="T482" s="300"/>
      <c r="U482" s="300"/>
      <c r="V482" s="300"/>
      <c r="W482" s="300"/>
      <c r="X482" s="301"/>
      <c r="Y482" s="302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300"/>
      <c r="S483" s="300"/>
      <c r="T483" s="300"/>
      <c r="U483" s="300"/>
      <c r="V483" s="300"/>
      <c r="W483" s="300"/>
      <c r="X483" s="301"/>
      <c r="Y483" s="302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300"/>
      <c r="S484" s="300"/>
      <c r="T484" s="300"/>
      <c r="U484" s="300"/>
      <c r="V484" s="300"/>
      <c r="W484" s="300"/>
      <c r="X484" s="301"/>
      <c r="Y484" s="302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300"/>
      <c r="S485" s="300"/>
      <c r="T485" s="300"/>
      <c r="U485" s="300"/>
      <c r="V485" s="300"/>
      <c r="W485" s="300"/>
      <c r="X485" s="301"/>
      <c r="Y485" s="302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300"/>
      <c r="S486" s="300"/>
      <c r="T486" s="300"/>
      <c r="U486" s="300"/>
      <c r="V486" s="300"/>
      <c r="W486" s="300"/>
      <c r="X486" s="301"/>
      <c r="Y486" s="302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300"/>
      <c r="S487" s="300"/>
      <c r="T487" s="300"/>
      <c r="U487" s="300"/>
      <c r="V487" s="300"/>
      <c r="W487" s="300"/>
      <c r="X487" s="301"/>
      <c r="Y487" s="302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300"/>
      <c r="S488" s="300"/>
      <c r="T488" s="300"/>
      <c r="U488" s="300"/>
      <c r="V488" s="300"/>
      <c r="W488" s="300"/>
      <c r="X488" s="301"/>
      <c r="Y488" s="302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300"/>
      <c r="S489" s="300"/>
      <c r="T489" s="300"/>
      <c r="U489" s="300"/>
      <c r="V489" s="300"/>
      <c r="W489" s="300"/>
      <c r="X489" s="301"/>
      <c r="Y489" s="302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300"/>
      <c r="S490" s="300"/>
      <c r="T490" s="300"/>
      <c r="U490" s="300"/>
      <c r="V490" s="300"/>
      <c r="W490" s="300"/>
      <c r="X490" s="301"/>
      <c r="Y490" s="302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300"/>
      <c r="S491" s="300"/>
      <c r="T491" s="300"/>
      <c r="U491" s="300"/>
      <c r="V491" s="300"/>
      <c r="W491" s="300"/>
      <c r="X491" s="301"/>
      <c r="Y491" s="302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300"/>
      <c r="S492" s="300"/>
      <c r="T492" s="300"/>
      <c r="U492" s="300"/>
      <c r="V492" s="300"/>
      <c r="W492" s="300"/>
      <c r="X492" s="301"/>
      <c r="Y492" s="302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300"/>
      <c r="S493" s="300"/>
      <c r="T493" s="300"/>
      <c r="U493" s="300"/>
      <c r="V493" s="300"/>
      <c r="W493" s="300"/>
      <c r="X493" s="301"/>
      <c r="Y493" s="302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300"/>
      <c r="S494" s="300"/>
      <c r="T494" s="300"/>
      <c r="U494" s="300"/>
      <c r="V494" s="300"/>
      <c r="W494" s="300"/>
      <c r="X494" s="301"/>
      <c r="Y494" s="302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300"/>
      <c r="S495" s="300"/>
      <c r="T495" s="300"/>
      <c r="U495" s="300"/>
      <c r="V495" s="300"/>
      <c r="W495" s="300"/>
      <c r="X495" s="301"/>
      <c r="Y495" s="302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300"/>
      <c r="S496" s="300"/>
      <c r="T496" s="300"/>
      <c r="U496" s="300"/>
      <c r="V496" s="300"/>
      <c r="W496" s="300"/>
      <c r="X496" s="301"/>
      <c r="Y496" s="302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300"/>
      <c r="S497" s="300"/>
      <c r="T497" s="300"/>
      <c r="U497" s="300"/>
      <c r="V497" s="300"/>
      <c r="W497" s="300"/>
      <c r="X497" s="301"/>
      <c r="Y497" s="302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300"/>
      <c r="S498" s="300"/>
      <c r="T498" s="300"/>
      <c r="U498" s="300"/>
      <c r="V498" s="300"/>
      <c r="W498" s="300"/>
      <c r="X498" s="301"/>
      <c r="Y498" s="302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300"/>
      <c r="S499" s="300"/>
      <c r="T499" s="300"/>
      <c r="U499" s="300"/>
      <c r="V499" s="300"/>
      <c r="W499" s="300"/>
      <c r="X499" s="301"/>
      <c r="Y499" s="302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300"/>
      <c r="S500" s="300"/>
      <c r="T500" s="300"/>
      <c r="U500" s="300"/>
      <c r="V500" s="300"/>
      <c r="W500" s="300"/>
      <c r="X500" s="301"/>
      <c r="Y500" s="302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300"/>
      <c r="S501" s="300"/>
      <c r="T501" s="300"/>
      <c r="U501" s="300"/>
      <c r="V501" s="300"/>
      <c r="W501" s="300"/>
      <c r="X501" s="301"/>
      <c r="Y501" s="302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300"/>
      <c r="S502" s="300"/>
      <c r="T502" s="300"/>
      <c r="U502" s="300"/>
      <c r="V502" s="300"/>
      <c r="W502" s="300"/>
      <c r="X502" s="301"/>
      <c r="Y502" s="302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300"/>
      <c r="S503" s="300"/>
      <c r="T503" s="300"/>
      <c r="U503" s="300"/>
      <c r="V503" s="300"/>
      <c r="W503" s="300"/>
      <c r="X503" s="301"/>
      <c r="Y503" s="302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300"/>
      <c r="S504" s="300"/>
      <c r="T504" s="300"/>
      <c r="U504" s="300"/>
      <c r="V504" s="300"/>
      <c r="W504" s="300"/>
      <c r="X504" s="301"/>
      <c r="Y504" s="302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300"/>
      <c r="S505" s="300"/>
      <c r="T505" s="300"/>
      <c r="U505" s="300"/>
      <c r="V505" s="300"/>
      <c r="W505" s="300"/>
      <c r="X505" s="301"/>
      <c r="Y505" s="302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300"/>
      <c r="S506" s="300"/>
      <c r="T506" s="300"/>
      <c r="U506" s="300"/>
      <c r="V506" s="300"/>
      <c r="W506" s="300"/>
      <c r="X506" s="301"/>
      <c r="Y506" s="302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300"/>
      <c r="S507" s="300"/>
      <c r="T507" s="300"/>
      <c r="U507" s="300"/>
      <c r="V507" s="300"/>
      <c r="W507" s="300"/>
      <c r="X507" s="301"/>
      <c r="Y507" s="302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300"/>
      <c r="S508" s="300"/>
      <c r="T508" s="300"/>
      <c r="U508" s="300"/>
      <c r="V508" s="300"/>
      <c r="W508" s="300"/>
      <c r="X508" s="301"/>
      <c r="Y508" s="302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300"/>
      <c r="S509" s="300"/>
      <c r="T509" s="300"/>
      <c r="U509" s="300"/>
      <c r="V509" s="300"/>
      <c r="W509" s="300"/>
      <c r="X509" s="301"/>
      <c r="Y509" s="302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300"/>
      <c r="S510" s="300"/>
      <c r="T510" s="300"/>
      <c r="U510" s="300"/>
      <c r="V510" s="300"/>
      <c r="W510" s="300"/>
      <c r="X510" s="301"/>
      <c r="Y510" s="302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300"/>
      <c r="S511" s="300"/>
      <c r="T511" s="300"/>
      <c r="U511" s="300"/>
      <c r="V511" s="300"/>
      <c r="W511" s="300"/>
      <c r="X511" s="301"/>
      <c r="Y511" s="302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300"/>
      <c r="S512" s="300"/>
      <c r="T512" s="300"/>
      <c r="U512" s="300"/>
      <c r="V512" s="300"/>
      <c r="W512" s="300"/>
      <c r="X512" s="301"/>
      <c r="Y512" s="302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300"/>
      <c r="S513" s="300"/>
      <c r="T513" s="300"/>
      <c r="U513" s="300"/>
      <c r="V513" s="300"/>
      <c r="W513" s="300"/>
      <c r="X513" s="301"/>
      <c r="Y513" s="302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300"/>
      <c r="S514" s="300"/>
      <c r="T514" s="300"/>
      <c r="U514" s="300"/>
      <c r="V514" s="300"/>
      <c r="W514" s="300"/>
      <c r="X514" s="301"/>
      <c r="Y514" s="302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300"/>
      <c r="S515" s="300"/>
      <c r="T515" s="300"/>
      <c r="U515" s="300"/>
      <c r="V515" s="300"/>
      <c r="W515" s="300"/>
      <c r="X515" s="301"/>
      <c r="Y515" s="302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300"/>
      <c r="S516" s="300"/>
      <c r="T516" s="300"/>
      <c r="U516" s="300"/>
      <c r="V516" s="300"/>
      <c r="W516" s="300"/>
      <c r="X516" s="301"/>
      <c r="Y516" s="302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300"/>
      <c r="S517" s="300"/>
      <c r="T517" s="300"/>
      <c r="U517" s="300"/>
      <c r="V517" s="300"/>
      <c r="W517" s="300"/>
      <c r="X517" s="301"/>
      <c r="Y517" s="302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300"/>
      <c r="S518" s="300"/>
      <c r="T518" s="300"/>
      <c r="U518" s="300"/>
      <c r="V518" s="300"/>
      <c r="W518" s="300"/>
      <c r="X518" s="301"/>
      <c r="Y518" s="302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300"/>
      <c r="S519" s="300"/>
      <c r="T519" s="300"/>
      <c r="U519" s="300"/>
      <c r="V519" s="300"/>
      <c r="W519" s="300"/>
      <c r="X519" s="301"/>
      <c r="Y519" s="302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300"/>
      <c r="S520" s="300"/>
      <c r="T520" s="300"/>
      <c r="U520" s="300"/>
      <c r="V520" s="300"/>
      <c r="W520" s="300"/>
      <c r="X520" s="301"/>
      <c r="Y520" s="302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300"/>
      <c r="S521" s="300"/>
      <c r="T521" s="300"/>
      <c r="U521" s="300"/>
      <c r="V521" s="300"/>
      <c r="W521" s="300"/>
      <c r="X521" s="301"/>
      <c r="Y521" s="302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300"/>
      <c r="S522" s="300"/>
      <c r="T522" s="300"/>
      <c r="U522" s="300"/>
      <c r="V522" s="300"/>
      <c r="W522" s="300"/>
      <c r="X522" s="301"/>
      <c r="Y522" s="302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300"/>
      <c r="S523" s="300"/>
      <c r="T523" s="300"/>
      <c r="U523" s="300"/>
      <c r="V523" s="300"/>
      <c r="W523" s="300"/>
      <c r="X523" s="301"/>
      <c r="Y523" s="302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300"/>
      <c r="S524" s="300"/>
      <c r="T524" s="300"/>
      <c r="U524" s="300"/>
      <c r="V524" s="300"/>
      <c r="W524" s="300"/>
      <c r="X524" s="301"/>
      <c r="Y524" s="302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300"/>
      <c r="S525" s="300"/>
      <c r="T525" s="300"/>
      <c r="U525" s="300"/>
      <c r="V525" s="300"/>
      <c r="W525" s="300"/>
      <c r="X525" s="301"/>
      <c r="Y525" s="302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300"/>
      <c r="S526" s="300"/>
      <c r="T526" s="300"/>
      <c r="U526" s="300"/>
      <c r="V526" s="300"/>
      <c r="W526" s="300"/>
      <c r="X526" s="301"/>
      <c r="Y526" s="302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300"/>
      <c r="S527" s="300"/>
      <c r="T527" s="300"/>
      <c r="U527" s="300"/>
      <c r="V527" s="300"/>
      <c r="W527" s="300"/>
      <c r="X527" s="301"/>
      <c r="Y527" s="302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300"/>
      <c r="S528" s="300"/>
      <c r="T528" s="300"/>
      <c r="U528" s="300"/>
      <c r="V528" s="300"/>
      <c r="W528" s="300"/>
      <c r="X528" s="301"/>
      <c r="Y528" s="302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300"/>
      <c r="S529" s="300"/>
      <c r="T529" s="300"/>
      <c r="U529" s="300"/>
      <c r="V529" s="300"/>
      <c r="W529" s="300"/>
      <c r="X529" s="301"/>
      <c r="Y529" s="302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300"/>
      <c r="S530" s="300"/>
      <c r="T530" s="300"/>
      <c r="U530" s="300"/>
      <c r="V530" s="300"/>
      <c r="W530" s="300"/>
      <c r="X530" s="301"/>
      <c r="Y530" s="302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300"/>
      <c r="S531" s="300"/>
      <c r="T531" s="300"/>
      <c r="U531" s="300"/>
      <c r="V531" s="300"/>
      <c r="W531" s="300"/>
      <c r="X531" s="301"/>
      <c r="Y531" s="302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300"/>
      <c r="S532" s="300"/>
      <c r="T532" s="300"/>
      <c r="U532" s="300"/>
      <c r="V532" s="300"/>
      <c r="W532" s="300"/>
      <c r="X532" s="301"/>
      <c r="Y532" s="302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300"/>
      <c r="S533" s="300"/>
      <c r="T533" s="300"/>
      <c r="U533" s="300"/>
      <c r="V533" s="300"/>
      <c r="W533" s="300"/>
      <c r="X533" s="301"/>
      <c r="Y533" s="302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300"/>
      <c r="S534" s="300"/>
      <c r="T534" s="300"/>
      <c r="U534" s="300"/>
      <c r="V534" s="300"/>
      <c r="W534" s="300"/>
      <c r="X534" s="301"/>
      <c r="Y534" s="302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3:M23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73" t="s">
        <v>76</v>
      </c>
      <c r="F1" s="274" t="s">
        <v>29</v>
      </c>
      <c r="N1" s="28" t="str">
        <f>_xll.qlInterpolation(,interpolator6M,_xll.ohFilter(E3:E21,M3:M21),_xll.ohFilter(L3:L21,M3:M21))</f>
        <v>obj_0037b#0003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8" t="s">
        <v>97</v>
      </c>
      <c r="M2" s="196" t="s">
        <v>58</v>
      </c>
      <c r="N2" s="196" t="s">
        <v>92</v>
      </c>
      <c r="O2" s="228" t="s">
        <v>100</v>
      </c>
      <c r="P2" s="229" t="s">
        <v>89</v>
      </c>
      <c r="R2" s="191" t="s">
        <v>77</v>
      </c>
      <c r="S2" s="306" t="s">
        <v>78</v>
      </c>
      <c r="T2" s="306" t="s">
        <v>85</v>
      </c>
      <c r="U2" s="228" t="s">
        <v>92</v>
      </c>
      <c r="V2" s="196" t="s">
        <v>86</v>
      </c>
      <c r="W2" s="196" t="s">
        <v>87</v>
      </c>
      <c r="X2" s="228" t="s">
        <v>88</v>
      </c>
      <c r="Y2" s="229" t="s">
        <v>99</v>
      </c>
    </row>
    <row r="3" spans="1:25" ht="11.25" customHeight="1" x14ac:dyDescent="0.2">
      <c r="C3" s="275" t="str">
        <f>SUBSTITUTE(F1,"M","")</f>
        <v>6</v>
      </c>
      <c r="D3" s="224" t="str">
        <f>PROPER(Currency&amp;IborType)&amp;F1&amp;"LastFixing"&amp;QuoteSuffix</f>
        <v>Jpylibor6MLastFixing_Quote</v>
      </c>
      <c r="E3" s="225">
        <f>_xll.qlCalendarAdvance(Calendar,_xll.qlLastFixingQuoteReferenceDate(D3),_xll.qlInterestRateIndexFixingDays(PROPER(Currency)&amp;IborType&amp;$F$1)&amp;"D","f",,LastFixingsTrigger)</f>
        <v>42038</v>
      </c>
      <c r="F3" s="225">
        <f>_xll.qlCalendarAdvance(Calendar,E3,$F$1,"mf",,Trigger)</f>
        <v>42219</v>
      </c>
      <c r="G3" s="231">
        <f>_xll.qlDayCounterYearFraction(DayCounter,E3,F3,,,Trigger)</f>
        <v>0.50277777777777777</v>
      </c>
      <c r="H3" s="226">
        <f>_xll.qlQuoteValue(D3,LastFixingsTrigger)</f>
        <v>1.4214E-3</v>
      </c>
      <c r="I3" s="234">
        <f>_xll.qlYieldTSDiscount(Discounting,E3,,AllTriggers)</f>
        <v>0.99999229902156028</v>
      </c>
      <c r="J3" s="234">
        <f>_xll.qlYieldTSDiscount(Discounting,F3,,AllTriggers)</f>
        <v>0.99974441718661378</v>
      </c>
      <c r="K3" s="226">
        <f>(I3/J3-1)/G3</f>
        <v>4.9315068493214218E-4</v>
      </c>
      <c r="L3" s="263">
        <f>H3-K3</f>
        <v>9.2824931506785779E-4</v>
      </c>
      <c r="M3" s="227" t="b">
        <v>1</v>
      </c>
      <c r="N3" s="230">
        <f>_xll.qlInterpolationInterpolate($N$1,E3,TRUE)</f>
        <v>9.2824931506785779E-4</v>
      </c>
      <c r="O3" s="315">
        <f>(L3-N3)*10000</f>
        <v>0</v>
      </c>
      <c r="P3" s="312">
        <f t="shared" ref="P3:P5" si="0">LN((1+H3*G3)/(1+K3*G3))</f>
        <v>4.6647862166292219E-4</v>
      </c>
      <c r="R3" s="286">
        <f>E3</f>
        <v>42038</v>
      </c>
      <c r="S3" s="307">
        <f>_xll.qlCalendarAdvance(Calendar,R3,$F$1,"mf",,Trigger)</f>
        <v>42219</v>
      </c>
      <c r="T3" s="308">
        <f>_xll.qlDayCounterYearFraction(DayCounter,R3,S3,,,Trigger)</f>
        <v>0.50277777777777777</v>
      </c>
      <c r="U3" s="287">
        <f>_xll.qlInterpolationInterpolate(B6Minterpolation,R3,TRUE)</f>
        <v>9.2824931506785779E-4</v>
      </c>
      <c r="V3" s="260">
        <f>_xll.qlYieldTSDiscount(Discounting,R3,,AllTriggers)</f>
        <v>0.99999229902156028</v>
      </c>
      <c r="W3" s="260">
        <f>_xll.qlYieldTSDiscount(Discounting,S3,,AllTriggers)</f>
        <v>0.99974441718661378</v>
      </c>
      <c r="X3" s="259">
        <f>(V3/W3-1)/T3</f>
        <v>4.9315068493214218E-4</v>
      </c>
      <c r="Y3" s="309">
        <f>LN((1+(U3+X3)*T3)/(1+X3*T3))</f>
        <v>4.6647862166292219E-4</v>
      </c>
    </row>
    <row r="4" spans="1:25" ht="11.25" customHeight="1" x14ac:dyDescent="0.2">
      <c r="A4" s="28">
        <v>1</v>
      </c>
      <c r="B4" s="28" t="s">
        <v>24</v>
      </c>
      <c r="C4" s="28">
        <f>A4+SUBSTITUTE($F$1,"M","")</f>
        <v>7</v>
      </c>
      <c r="D4" s="197" t="str">
        <f t="shared" ref="D4:D21" si="1">Currency&amp;A4&amp;B4&amp;C4&amp;"F"&amp;QuoteSuffix</f>
        <v>JPY1x7F_Quote</v>
      </c>
      <c r="E4" s="198">
        <f>_xll.qlCalendarAdvance("target",$E$3,A4&amp;"M","mf",,Trigger)</f>
        <v>42066</v>
      </c>
      <c r="F4" s="198">
        <f>_xll.qlCalendarAdvance(Calendar,E4,$F$1,"mf",,Trigger)</f>
        <v>42250</v>
      </c>
      <c r="G4" s="232">
        <f>_xll.qlDayCounterYearFraction(DayCounter,E4,F4,,,Trigger)</f>
        <v>0.51111111111111107</v>
      </c>
      <c r="H4" s="30">
        <f>_xll.qlQuoteValue(D4,AllTriggers)</f>
        <v>1.4500000000000001E-3</v>
      </c>
      <c r="I4" s="262">
        <f>_xll.qlYieldTSDiscount(Discounting,E4,,AllTriggers)</f>
        <v>0.99993860368834908</v>
      </c>
      <c r="J4" s="262">
        <f>_xll.qlYieldTSDiscount(Discounting,F4,,AllTriggers)</f>
        <v>0.9997108938048811</v>
      </c>
      <c r="K4" s="30">
        <f t="shared" ref="K4:K21" si="2">(I4/J4-1)/G4</f>
        <v>4.4564817686892189E-4</v>
      </c>
      <c r="L4" s="261">
        <f t="shared" ref="L4:L21" si="3">H4-K4</f>
        <v>1.0043518231310782E-3</v>
      </c>
      <c r="M4" s="222" t="b">
        <v>1</v>
      </c>
      <c r="N4" s="30">
        <f>_xll.qlInterpolationInterpolate($N$1,E4,TRUE)</f>
        <v>1.0043518231310782E-3</v>
      </c>
      <c r="O4" s="305">
        <f t="shared" ref="O4:O21" si="4">(L4-N4)*10000</f>
        <v>0</v>
      </c>
      <c r="P4" s="313">
        <f t="shared" si="0"/>
        <v>5.1308682599038042E-4</v>
      </c>
      <c r="R4" s="286">
        <f>_xll.qlCalendarAdvance(Calendar,R3,"1D","f")</f>
        <v>42039</v>
      </c>
      <c r="S4" s="307">
        <f>_xll.qlCalendarAdvance(Calendar,R4,$F$1,"mf",,Trigger)</f>
        <v>42220</v>
      </c>
      <c r="T4" s="308">
        <f>_xll.qlDayCounterYearFraction(DayCounter,R4,S4,,,Trigger)</f>
        <v>0.50277777777777777</v>
      </c>
      <c r="U4" s="287">
        <f>_xll.qlInterpolationInterpolate(B6Minterpolation,R4,TRUE)</f>
        <v>9.3132110156550019E-4</v>
      </c>
      <c r="V4" s="235">
        <f>_xll.qlYieldTSDiscount(Discounting,R4,,AllTriggers)</f>
        <v>0.99999037407899893</v>
      </c>
      <c r="W4" s="235">
        <f>_xll.qlYieldTSDiscount(Discounting,S4,,AllTriggers)</f>
        <v>0.99974338937738871</v>
      </c>
      <c r="X4" s="30">
        <f t="shared" ref="X4:X67" si="5">(V4/W4-1)/T4</f>
        <v>4.9136638032840454E-4</v>
      </c>
      <c r="Y4" s="310">
        <f t="shared" ref="Y4:Y67" si="6">LN((1+(U4+X4)*T4)/(1+X4*T4))</f>
        <v>4.6802236319253736E-4</v>
      </c>
    </row>
    <row r="5" spans="1:25" ht="11.25" customHeight="1" x14ac:dyDescent="0.2">
      <c r="A5" s="28">
        <v>2</v>
      </c>
      <c r="B5" s="28" t="s">
        <v>24</v>
      </c>
      <c r="C5" s="28">
        <f t="shared" ref="C5:C21" si="7">A5+SUBSTITUTE($F$1,"M","")</f>
        <v>8</v>
      </c>
      <c r="D5" s="197" t="str">
        <f t="shared" si="1"/>
        <v>JPY2x8F_Quote</v>
      </c>
      <c r="E5" s="198">
        <f>_xll.qlCalendarAdvance("target",$E$3,A5&amp;"M","mf",,Trigger)</f>
        <v>42101</v>
      </c>
      <c r="F5" s="198">
        <f>_xll.qlCalendarAdvance(Calendar,E5,$F$1,"mf",,Trigger)</f>
        <v>42284</v>
      </c>
      <c r="G5" s="232">
        <f>_xll.qlDayCounterYearFraction(DayCounter,E5,F5,,,Trigger)</f>
        <v>0.5083333333333333</v>
      </c>
      <c r="H5" s="30">
        <f>_xll.qlQuoteValue(D5,AllTriggers)</f>
        <v>1.4500000000000001E-3</v>
      </c>
      <c r="I5" s="235">
        <f>_xll.qlYieldTSDiscount(Discounting,E5,,AllTriggers)</f>
        <v>0.9998770801091833</v>
      </c>
      <c r="J5" s="235">
        <f>_xll.qlYieldTSDiscount(Discounting,F5,,AllTriggers)</f>
        <v>0.99967079341798082</v>
      </c>
      <c r="K5" s="30">
        <f t="shared" si="2"/>
        <v>4.0594352361250733E-4</v>
      </c>
      <c r="L5" s="30">
        <f t="shared" si="3"/>
        <v>1.0440564763874928E-3</v>
      </c>
      <c r="M5" s="222" t="b">
        <v>1</v>
      </c>
      <c r="N5" s="30">
        <f>_xll.qlInterpolationInterpolate($N$1,E5,TRUE)</f>
        <v>1.0440564763874928E-3</v>
      </c>
      <c r="O5" s="305">
        <f t="shared" si="4"/>
        <v>0</v>
      </c>
      <c r="P5" s="313">
        <f t="shared" si="0"/>
        <v>5.3047848450716434E-4</v>
      </c>
      <c r="R5" s="286">
        <f>_xll.qlCalendarAdvance(Calendar,R4,"1D","f")</f>
        <v>42040</v>
      </c>
      <c r="S5" s="307">
        <f>_xll.qlCalendarAdvance(Calendar,R5,$F$1,"mf",,Trigger)</f>
        <v>42221</v>
      </c>
      <c r="T5" s="308">
        <f>_xll.qlDayCounterYearFraction(DayCounter,R5,S5,,,Trigger)</f>
        <v>0.50277777777777777</v>
      </c>
      <c r="U5" s="287">
        <f>_xll.qlInterpolationInterpolate(B6Minterpolation,R5,TRUE)</f>
        <v>9.3439017664719557E-4</v>
      </c>
      <c r="V5" s="235">
        <f>_xll.qlYieldTSDiscount(Discounting,R5,,AllTriggers)</f>
        <v>0.99998844933533071</v>
      </c>
      <c r="W5" s="235">
        <f>_xll.qlYieldTSDiscount(Discounting,S5,,AllTriggers)</f>
        <v>0.99974235774327913</v>
      </c>
      <c r="X5" s="30">
        <f t="shared" si="5"/>
        <v>4.8959007908485144E-4</v>
      </c>
      <c r="Y5" s="310">
        <f t="shared" si="6"/>
        <v>4.6956474095504423E-4</v>
      </c>
    </row>
    <row r="6" spans="1:25" ht="11.25" customHeight="1" x14ac:dyDescent="0.2">
      <c r="A6" s="28">
        <f>A5+1</f>
        <v>3</v>
      </c>
      <c r="B6" s="28" t="s">
        <v>24</v>
      </c>
      <c r="C6" s="28">
        <f t="shared" si="7"/>
        <v>9</v>
      </c>
      <c r="D6" s="197" t="str">
        <f t="shared" si="1"/>
        <v>JPY3x9F_Quote</v>
      </c>
      <c r="E6" s="198">
        <f>_xll.qlCalendarAdvance("target",$E$3,A6&amp;"M","mf",,Trigger)</f>
        <v>42128</v>
      </c>
      <c r="F6" s="198">
        <f>_xll.qlCalendarAdvance(Calendar,E6,$F$1,"mf",,Trigger)</f>
        <v>42312</v>
      </c>
      <c r="G6" s="232">
        <f>_xll.qlDayCounterYearFraction(DayCounter,E6,F6,,,Trigger)</f>
        <v>0.51111111111111107</v>
      </c>
      <c r="H6" s="30">
        <f>_xll.qlQuoteValue(D6,AllTriggers)</f>
        <v>1.4500000000000001E-3</v>
      </c>
      <c r="I6" s="235">
        <f>_xll.qlYieldTSDiscount(Discounting,E6,,AllTriggers)</f>
        <v>0.9998426883544177</v>
      </c>
      <c r="J6" s="235">
        <f>_xll.qlYieldTSDiscount(Discounting,F6,,AllTriggers)</f>
        <v>0.9996358535247486</v>
      </c>
      <c r="K6" s="30">
        <f t="shared" si="2"/>
        <v>4.0482425598296841E-4</v>
      </c>
      <c r="L6" s="30">
        <f t="shared" si="3"/>
        <v>1.0451757440170318E-3</v>
      </c>
      <c r="M6" s="222" t="b">
        <v>1</v>
      </c>
      <c r="N6" s="30">
        <f>_xll.qlInterpolationInterpolate($N$1,E6,TRUE)</f>
        <v>1.0451757440170318E-3</v>
      </c>
      <c r="O6" s="305">
        <f t="shared" si="4"/>
        <v>0</v>
      </c>
      <c r="P6" s="313">
        <f t="shared" ref="P6:P21" si="8">LN((1+H6*G6)/(1+K6*G6))</f>
        <v>5.3394785155803568E-4</v>
      </c>
      <c r="R6" s="286">
        <f>_xll.qlCalendarAdvance(Calendar,R5,"1D","f")</f>
        <v>42041</v>
      </c>
      <c r="S6" s="307">
        <f>_xll.qlCalendarAdvance(Calendar,R6,$F$1,"mf",,Trigger)</f>
        <v>42222</v>
      </c>
      <c r="T6" s="308">
        <f>_xll.qlDayCounterYearFraction(DayCounter,R6,S6,,,Trigger)</f>
        <v>0.50277777777777777</v>
      </c>
      <c r="U6" s="287">
        <f>_xll.qlInterpolationInterpolate(B6Minterpolation,R6,TRUE)</f>
        <v>9.374538288969966E-4</v>
      </c>
      <c r="V6" s="235">
        <f>_xll.qlYieldTSDiscount(Discounting,R6,,AllTriggers)</f>
        <v>0.99998652482959194</v>
      </c>
      <c r="W6" s="235">
        <f>_xll.qlYieldTSDiscount(Discounting,S6,,AllTriggers)</f>
        <v>0.99974132231037582</v>
      </c>
      <c r="X6" s="30">
        <f t="shared" si="5"/>
        <v>4.8782180694840132E-4</v>
      </c>
      <c r="Y6" s="310">
        <f t="shared" si="6"/>
        <v>4.7110439266513947E-4</v>
      </c>
    </row>
    <row r="7" spans="1:25" ht="11.25" customHeight="1" x14ac:dyDescent="0.2">
      <c r="A7" s="28">
        <f t="shared" ref="A7:A21" si="9">A6+1</f>
        <v>4</v>
      </c>
      <c r="B7" s="28" t="s">
        <v>24</v>
      </c>
      <c r="C7" s="28">
        <f t="shared" si="7"/>
        <v>10</v>
      </c>
      <c r="D7" s="197" t="str">
        <f t="shared" si="1"/>
        <v>JPY4x10F_Quote</v>
      </c>
      <c r="E7" s="198">
        <f>_xll.qlCalendarAdvance("target",$E$3,A7&amp;"M","mf",,Trigger)</f>
        <v>42158</v>
      </c>
      <c r="F7" s="198">
        <f>_xll.qlCalendarAdvance(Calendar,E7,$F$1,"mf",,Trigger)</f>
        <v>42341</v>
      </c>
      <c r="G7" s="232">
        <f>_xll.qlDayCounterYearFraction(DayCounter,E7,F7,,,Trigger)</f>
        <v>0.5083333333333333</v>
      </c>
      <c r="H7" s="30">
        <f>_xll.qlQuoteValue(D7,AllTriggers)</f>
        <v>1.4000000000000002E-3</v>
      </c>
      <c r="I7" s="235">
        <f>_xll.qlYieldTSDiscount(Discounting,E7,,AllTriggers)</f>
        <v>0.99981151118664457</v>
      </c>
      <c r="J7" s="235">
        <f>_xll.qlYieldTSDiscount(Discounting,F7,,AllTriggers)</f>
        <v>0.99959849459519046</v>
      </c>
      <c r="K7" s="30">
        <f t="shared" si="2"/>
        <v>4.1921735040083768E-4</v>
      </c>
      <c r="L7" s="30">
        <f t="shared" si="3"/>
        <v>9.8078264959916258E-4</v>
      </c>
      <c r="M7" s="222" t="b">
        <v>1</v>
      </c>
      <c r="N7" s="30">
        <f>_xll.qlInterpolationInterpolate($N$1,E7,TRUE)</f>
        <v>9.8078264959916258E-4</v>
      </c>
      <c r="O7" s="305">
        <f t="shared" si="4"/>
        <v>0</v>
      </c>
      <c r="P7" s="313">
        <f t="shared" si="8"/>
        <v>4.9833410194431076E-4</v>
      </c>
      <c r="R7" s="286">
        <f>_xll.qlCalendarAdvance(Calendar,R6,"1D","f")</f>
        <v>42044</v>
      </c>
      <c r="S7" s="307">
        <f>_xll.qlCalendarAdvance(Calendar,R7,$F$1,"mf",,Trigger)</f>
        <v>42226</v>
      </c>
      <c r="T7" s="308">
        <f>_xll.qlDayCounterYearFraction(DayCounter,R7,S7,,,Trigger)</f>
        <v>0.50555555555555554</v>
      </c>
      <c r="U7" s="287">
        <f>_xll.qlInterpolationInterpolate(B6Minterpolation,R7,TRUE)</f>
        <v>9.4658513449556335E-4</v>
      </c>
      <c r="V7" s="235">
        <f>_xll.qlYieldTSDiscount(Discounting,R7,,AllTriggers)</f>
        <v>0.99998075313031154</v>
      </c>
      <c r="W7" s="235">
        <f>_xll.qlYieldTSDiscount(Discounting,S7,,AllTriggers)</f>
        <v>0.99973714311263662</v>
      </c>
      <c r="X7" s="30">
        <f t="shared" si="5"/>
        <v>4.8199266411887962E-4</v>
      </c>
      <c r="Y7" s="310">
        <f t="shared" si="6"/>
        <v>4.7832037796484347E-4</v>
      </c>
    </row>
    <row r="8" spans="1:25" ht="11.25" customHeight="1" x14ac:dyDescent="0.2">
      <c r="A8" s="28">
        <f t="shared" si="9"/>
        <v>5</v>
      </c>
      <c r="B8" s="28" t="s">
        <v>24</v>
      </c>
      <c r="C8" s="28">
        <f t="shared" si="7"/>
        <v>11</v>
      </c>
      <c r="D8" s="197" t="str">
        <f t="shared" si="1"/>
        <v>JPY5x11F_Quote</v>
      </c>
      <c r="E8" s="198">
        <f>_xll.qlCalendarAdvance("target",$E$3,A8&amp;"M","mf",,Trigger)</f>
        <v>42188</v>
      </c>
      <c r="F8" s="198">
        <f>_xll.qlCalendarAdvance(Calendar,E8,$F$1,"mf",,Trigger)</f>
        <v>42373</v>
      </c>
      <c r="G8" s="232">
        <f>_xll.qlDayCounterYearFraction(DayCounter,E8,F8,,,Trigger)</f>
        <v>0.51388888888888884</v>
      </c>
      <c r="H8" s="30">
        <f>_xll.qlQuoteValue(D8,AllTriggers)</f>
        <v>1.4000000000000002E-3</v>
      </c>
      <c r="I8" s="235">
        <f>_xll.qlYieldTSDiscount(Discounting,E8,,AllTriggers)</f>
        <v>0.99977659379755945</v>
      </c>
      <c r="J8" s="235">
        <f>_xll.qlYieldTSDiscount(Discounting,F8,,AllTriggers)</f>
        <v>0.99955663901161573</v>
      </c>
      <c r="K8" s="30">
        <f t="shared" si="2"/>
        <v>4.2820997559660278E-4</v>
      </c>
      <c r="L8" s="30">
        <f t="shared" si="3"/>
        <v>9.7179002440339743E-4</v>
      </c>
      <c r="M8" s="222" t="b">
        <v>1</v>
      </c>
      <c r="N8" s="30">
        <f>_xll.qlInterpolationInterpolate($N$1,E8,TRUE)</f>
        <v>9.7179002440339743E-4</v>
      </c>
      <c r="O8" s="305">
        <f t="shared" si="4"/>
        <v>0</v>
      </c>
      <c r="P8" s="313">
        <f t="shared" si="8"/>
        <v>4.9915762774780932E-4</v>
      </c>
      <c r="R8" s="286">
        <f>_xll.qlCalendarAdvance(Calendar,R7,"1D","f")</f>
        <v>42045</v>
      </c>
      <c r="S8" s="307">
        <f>_xll.qlCalendarAdvance(Calendar,R8,$F$1,"mf",,Trigger)</f>
        <v>42226</v>
      </c>
      <c r="T8" s="308">
        <f>_xll.qlDayCounterYearFraction(DayCounter,R8,S8,,,Trigger)</f>
        <v>0.50277777777777777</v>
      </c>
      <c r="U8" s="287">
        <f>_xll.qlInterpolationInterpolate(B6Minterpolation,R8,TRUE)</f>
        <v>9.4959998125831633E-4</v>
      </c>
      <c r="V8" s="235">
        <f>_xll.qlYieldTSDiscount(Discounting,R8,,AllTriggers)</f>
        <v>0.99997882996664811</v>
      </c>
      <c r="W8" s="235">
        <f>_xll.qlYieldTSDiscount(Discounting,S8,,AllTriggers)</f>
        <v>0.99973714311263662</v>
      </c>
      <c r="X8" s="30">
        <f t="shared" si="5"/>
        <v>4.8082952440272383E-4</v>
      </c>
      <c r="Y8" s="310">
        <f t="shared" si="6"/>
        <v>4.7720849339239819E-4</v>
      </c>
    </row>
    <row r="9" spans="1:25" ht="11.25" customHeight="1" x14ac:dyDescent="0.2">
      <c r="A9" s="28">
        <f t="shared" si="9"/>
        <v>6</v>
      </c>
      <c r="B9" s="28" t="s">
        <v>24</v>
      </c>
      <c r="C9" s="28">
        <f t="shared" si="7"/>
        <v>12</v>
      </c>
      <c r="D9" s="197" t="str">
        <f t="shared" si="1"/>
        <v>JPY6x12F_Quote</v>
      </c>
      <c r="E9" s="198">
        <f>_xll.qlCalendarAdvance("target",$E$3,A9&amp;"M","mf",,Trigger)</f>
        <v>42219</v>
      </c>
      <c r="F9" s="198">
        <f>_xll.qlCalendarAdvance(Calendar,E9,$F$1,"mf",,Trigger)</f>
        <v>42403</v>
      </c>
      <c r="G9" s="232">
        <f>_xll.qlDayCounterYearFraction(DayCounter,E9,F9,,,Trigger)</f>
        <v>0.51111111111111107</v>
      </c>
      <c r="H9" s="30">
        <f>_xll.qlQuoteValue(D9,AllTriggers)</f>
        <v>1.4000000000000002E-3</v>
      </c>
      <c r="I9" s="235">
        <f>_xll.qlYieldTSDiscount(Discounting,E9,,AllTriggers)</f>
        <v>0.99974441718661378</v>
      </c>
      <c r="J9" s="235">
        <f>_xll.qlYieldTSDiscount(Discounting,F9,,AllTriggers)</f>
        <v>0.9995175281956673</v>
      </c>
      <c r="K9" s="30">
        <f t="shared" si="2"/>
        <v>4.4412752216328798E-4</v>
      </c>
      <c r="L9" s="30">
        <f t="shared" si="3"/>
        <v>9.5587247783671223E-4</v>
      </c>
      <c r="M9" s="222" t="b">
        <v>1</v>
      </c>
      <c r="N9" s="30">
        <f>_xll.qlInterpolationInterpolate($N$1,E9,TRUE)</f>
        <v>9.5587247783671223E-4</v>
      </c>
      <c r="O9" s="305">
        <f t="shared" si="4"/>
        <v>0</v>
      </c>
      <c r="P9" s="313">
        <f t="shared" si="8"/>
        <v>4.883269166757071E-4</v>
      </c>
      <c r="R9" s="286">
        <f>_xll.qlCalendarAdvance(Calendar,R8,"1D","f")</f>
        <v>42046</v>
      </c>
      <c r="S9" s="307">
        <f>_xll.qlCalendarAdvance(Calendar,R9,$F$1,"mf",,Trigger)</f>
        <v>42227</v>
      </c>
      <c r="T9" s="308">
        <f>_xll.qlDayCounterYearFraction(DayCounter,R9,S9,,,Trigger)</f>
        <v>0.50277777777777777</v>
      </c>
      <c r="U9" s="287">
        <f>_xll.qlInterpolationInterpolate(B6Minterpolation,R9,TRUE)</f>
        <v>9.5259584810943943E-4</v>
      </c>
      <c r="V9" s="235">
        <f>_xll.qlYieldTSDiscount(Discounting,R9,,AllTriggers)</f>
        <v>0.99997690723609134</v>
      </c>
      <c r="W9" s="235">
        <f>_xll.qlYieldTSDiscount(Discounting,S9,,AllTriggers)</f>
        <v>0.99973608907712264</v>
      </c>
      <c r="X9" s="30">
        <f t="shared" si="5"/>
        <v>4.7910178399893994E-4</v>
      </c>
      <c r="Y9" s="310">
        <f t="shared" si="6"/>
        <v>4.7871408067925715E-4</v>
      </c>
    </row>
    <row r="10" spans="1:25" ht="11.25" customHeight="1" x14ac:dyDescent="0.2">
      <c r="A10" s="28">
        <f t="shared" si="9"/>
        <v>7</v>
      </c>
      <c r="B10" s="28" t="s">
        <v>24</v>
      </c>
      <c r="C10" s="28">
        <f t="shared" si="7"/>
        <v>13</v>
      </c>
      <c r="D10" s="197" t="str">
        <f t="shared" si="1"/>
        <v>JPY7x13F_Quote</v>
      </c>
      <c r="E10" s="198">
        <f>_xll.qlCalendarAdvance("target",$E$3,A10&amp;"M","mf",,Trigger)</f>
        <v>42250</v>
      </c>
      <c r="F10" s="198">
        <f>_xll.qlCalendarAdvance(Calendar,E10,$F$1,"mf",,Trigger)</f>
        <v>42432</v>
      </c>
      <c r="G10" s="232">
        <f>_xll.qlDayCounterYearFraction(DayCounter,E10,F10,,,Trigger)</f>
        <v>0.50555555555555554</v>
      </c>
      <c r="H10" s="30" t="e">
        <f>_xll.qlQuoteValue(D10,AllTriggers)</f>
        <v>#NUM!</v>
      </c>
      <c r="I10" s="235">
        <f>_xll.qlYieldTSDiscount(Discounting,E10,,AllTriggers)</f>
        <v>0.9997108938048811</v>
      </c>
      <c r="J10" s="235">
        <f>_xll.qlYieldTSDiscount(Discounting,F10,,AllTriggers)</f>
        <v>0.99948033897490773</v>
      </c>
      <c r="K10" s="30">
        <f t="shared" si="2"/>
        <v>4.5627963156736153E-4</v>
      </c>
      <c r="L10" s="30" t="e">
        <f t="shared" si="3"/>
        <v>#NUM!</v>
      </c>
      <c r="M10" s="222" t="b">
        <v>0</v>
      </c>
      <c r="N10" s="30">
        <f>_xll.qlInterpolationInterpolate($N$1,E10,TRUE)</f>
        <v>9.3343215826491202E-4</v>
      </c>
      <c r="O10" s="305" t="e">
        <f t="shared" si="4"/>
        <v>#NUM!</v>
      </c>
      <c r="P10" s="313" t="e">
        <f t="shared" si="8"/>
        <v>#NUM!</v>
      </c>
      <c r="R10" s="286">
        <f>_xll.qlCalendarAdvance(Calendar,R9,"1D","f")</f>
        <v>42047</v>
      </c>
      <c r="S10" s="307">
        <f>_xll.qlCalendarAdvance(Calendar,R10,$F$1,"mf",,Trigger)</f>
        <v>42228</v>
      </c>
      <c r="T10" s="308">
        <f>_xll.qlDayCounterYearFraction(DayCounter,R10,S10,,,Trigger)</f>
        <v>0.50277777777777777</v>
      </c>
      <c r="U10" s="287">
        <f>_xll.qlInterpolationInterpolate(B6Minterpolation,R10,TRUE)</f>
        <v>9.5557002363298564E-4</v>
      </c>
      <c r="V10" s="235">
        <f>_xll.qlYieldTSDiscount(Discounting,R10,,AllTriggers)</f>
        <v>0.99997498497767567</v>
      </c>
      <c r="W10" s="235">
        <f>_xll.qlYieldTSDiscount(Discounting,S10,,AllTriggers)</f>
        <v>0.99973503139935782</v>
      </c>
      <c r="X10" s="30">
        <f t="shared" si="5"/>
        <v>4.7738222718156126E-4</v>
      </c>
      <c r="Y10" s="310">
        <f t="shared" si="6"/>
        <v>4.8020876827401768E-4</v>
      </c>
    </row>
    <row r="11" spans="1:25" ht="11.25" customHeight="1" x14ac:dyDescent="0.2">
      <c r="A11" s="28">
        <f t="shared" si="9"/>
        <v>8</v>
      </c>
      <c r="B11" s="28" t="s">
        <v>24</v>
      </c>
      <c r="C11" s="28">
        <f t="shared" si="7"/>
        <v>14</v>
      </c>
      <c r="D11" s="197" t="str">
        <f t="shared" si="1"/>
        <v>JPY8x14F_Quote</v>
      </c>
      <c r="E11" s="198">
        <f>_xll.qlCalendarAdvance("target",$E$3,A11&amp;"M","mf",,Trigger)</f>
        <v>42282</v>
      </c>
      <c r="F11" s="198">
        <f>_xll.qlCalendarAdvance(Calendar,E11,$F$1,"mf",,Trigger)</f>
        <v>42465</v>
      </c>
      <c r="G11" s="232">
        <f>_xll.qlDayCounterYearFraction(DayCounter,E11,F11,,,Trigger)</f>
        <v>0.5083333333333333</v>
      </c>
      <c r="H11" s="30" t="e">
        <f>_xll.qlQuoteValue(D11,AllTriggers)</f>
        <v>#NUM!</v>
      </c>
      <c r="I11" s="235">
        <f>_xll.qlYieldTSDiscount(Discounting,E11,,AllTriggers)</f>
        <v>0.999673231249119</v>
      </c>
      <c r="J11" s="235">
        <f>_xll.qlYieldTSDiscount(Discounting,F11,,AllTriggers)</f>
        <v>0.99943845885261784</v>
      </c>
      <c r="K11" s="30">
        <f t="shared" si="2"/>
        <v>4.6210682937858442E-4</v>
      </c>
      <c r="L11" s="30" t="e">
        <f t="shared" si="3"/>
        <v>#NUM!</v>
      </c>
      <c r="M11" s="222" t="b">
        <v>0</v>
      </c>
      <c r="N11" s="30">
        <f>_xll.qlInterpolationInterpolate($N$1,E11,TRUE)</f>
        <v>9.1112717878453077E-4</v>
      </c>
      <c r="O11" s="305" t="e">
        <f t="shared" si="4"/>
        <v>#NUM!</v>
      </c>
      <c r="P11" s="313" t="e">
        <f t="shared" si="8"/>
        <v>#NUM!</v>
      </c>
      <c r="R11" s="286">
        <f>_xll.qlCalendarAdvance(Calendar,R10,"1D","f")</f>
        <v>42048</v>
      </c>
      <c r="S11" s="307">
        <f>_xll.qlCalendarAdvance(Calendar,R11,$F$1,"mf",,Trigger)</f>
        <v>42229</v>
      </c>
      <c r="T11" s="308">
        <f>_xll.qlDayCounterYearFraction(DayCounter,R11,S11,,,Trigger)</f>
        <v>0.50277777777777777</v>
      </c>
      <c r="U11" s="287">
        <f>_xll.qlInterpolationInterpolate(B6Minterpolation,R11,TRUE)</f>
        <v>9.5851979641300782E-4</v>
      </c>
      <c r="V11" s="235">
        <f>_xll.qlYieldTSDiscount(Discounting,R11,,AllTriggers)</f>
        <v>0.99997306323043544</v>
      </c>
      <c r="W11" s="235">
        <f>_xll.qlYieldTSDiscount(Discounting,S11,,AllTriggers)</f>
        <v>0.9997339701054323</v>
      </c>
      <c r="X11" s="30">
        <f t="shared" si="5"/>
        <v>4.7567087969662298E-4</v>
      </c>
      <c r="Y11" s="310">
        <f t="shared" si="6"/>
        <v>4.8169119391440696E-4</v>
      </c>
    </row>
    <row r="12" spans="1:25" ht="11.25" customHeight="1" x14ac:dyDescent="0.2">
      <c r="A12" s="28">
        <f t="shared" si="9"/>
        <v>9</v>
      </c>
      <c r="B12" s="28" t="s">
        <v>24</v>
      </c>
      <c r="C12" s="28">
        <f t="shared" si="7"/>
        <v>15</v>
      </c>
      <c r="D12" s="197" t="str">
        <f t="shared" si="1"/>
        <v>JPY9x15F_Quote</v>
      </c>
      <c r="E12" s="198">
        <f>_xll.qlCalendarAdvance("target",$E$3,A12&amp;"M","mf",,Trigger)</f>
        <v>42311</v>
      </c>
      <c r="F12" s="198">
        <f>_xll.qlCalendarAdvance(Calendar,E12,$F$1,"mf",,Trigger)</f>
        <v>42493</v>
      </c>
      <c r="G12" s="232">
        <f>_xll.qlDayCounterYearFraction(DayCounter,E12,F12,,,Trigger)</f>
        <v>0.50555555555555554</v>
      </c>
      <c r="H12" s="30" t="e">
        <f>_xll.qlQuoteValue(D12,AllTriggers)</f>
        <v>#NUM!</v>
      </c>
      <c r="I12" s="235">
        <f>_xll.qlYieldTSDiscount(Discounting,E12,,AllTriggers)</f>
        <v>0.99963712401818394</v>
      </c>
      <c r="J12" s="235">
        <f>_xll.qlYieldTSDiscount(Discounting,F12,,AllTriggers)</f>
        <v>0.9994028645985028</v>
      </c>
      <c r="K12" s="30">
        <f t="shared" si="2"/>
        <v>4.6364714080960625E-4</v>
      </c>
      <c r="L12" s="30" t="e">
        <f t="shared" si="3"/>
        <v>#NUM!</v>
      </c>
      <c r="M12" s="222" t="b">
        <v>0</v>
      </c>
      <c r="N12" s="30">
        <f>_xll.qlInterpolationInterpolate($N$1,E12,TRUE)</f>
        <v>8.9151579242093123E-4</v>
      </c>
      <c r="O12" s="305" t="e">
        <f t="shared" si="4"/>
        <v>#NUM!</v>
      </c>
      <c r="P12" s="313" t="e">
        <f t="shared" si="8"/>
        <v>#NUM!</v>
      </c>
      <c r="R12" s="286">
        <f>_xll.qlCalendarAdvance(Calendar,R11,"1D","f")</f>
        <v>42051</v>
      </c>
      <c r="S12" s="307">
        <f>_xll.qlCalendarAdvance(Calendar,R12,$F$1,"mf",,Trigger)</f>
        <v>42233</v>
      </c>
      <c r="T12" s="308">
        <f>_xll.qlDayCounterYearFraction(DayCounter,R12,S12,,,Trigger)</f>
        <v>0.50555555555555554</v>
      </c>
      <c r="U12" s="287">
        <f>_xll.qlInterpolationInterpolate(B6Minterpolation,R12,TRUE)</f>
        <v>9.6719558413245867E-4</v>
      </c>
      <c r="V12" s="235">
        <f>_xll.qlYieldTSDiscount(Discounting,R12,,AllTriggers)</f>
        <v>0.99996730144610524</v>
      </c>
      <c r="W12" s="235">
        <f>_xll.qlYieldTSDiscount(Discounting,S12,,AllTriggers)</f>
        <v>0.99972968928992545</v>
      </c>
      <c r="X12" s="30">
        <f t="shared" si="5"/>
        <v>4.7012914811282405E-4</v>
      </c>
      <c r="Y12" s="310">
        <f t="shared" si="6"/>
        <v>4.8873546095548333E-4</v>
      </c>
    </row>
    <row r="13" spans="1:25" ht="11.25" customHeight="1" x14ac:dyDescent="0.2">
      <c r="A13" s="28">
        <f t="shared" si="9"/>
        <v>10</v>
      </c>
      <c r="B13" s="28" t="s">
        <v>24</v>
      </c>
      <c r="C13" s="28">
        <f t="shared" si="7"/>
        <v>16</v>
      </c>
      <c r="D13" s="197" t="str">
        <f t="shared" si="1"/>
        <v>JPY10x16F_Quote</v>
      </c>
      <c r="E13" s="198">
        <f>_xll.qlCalendarAdvance("target",$E$3,A13&amp;"M","mf",,Trigger)</f>
        <v>42341</v>
      </c>
      <c r="F13" s="198">
        <f>_xll.qlCalendarAdvance(Calendar,E13,$F$1,"mf",,Trigger)</f>
        <v>42524</v>
      </c>
      <c r="G13" s="232">
        <f>_xll.qlDayCounterYearFraction(DayCounter,E13,F13,,,Trigger)</f>
        <v>0.5083333333333333</v>
      </c>
      <c r="H13" s="30" t="e">
        <f>_xll.qlQuoteValue(D13,AllTriggers)</f>
        <v>#NUM!</v>
      </c>
      <c r="I13" s="235">
        <f>_xll.qlYieldTSDiscount(Discounting,E13,,AllTriggers)</f>
        <v>0.99959849459519046</v>
      </c>
      <c r="J13" s="235">
        <f>_xll.qlYieldTSDiscount(Discounting,F13,,AllTriggers)</f>
        <v>0.99936292683588868</v>
      </c>
      <c r="K13" s="30">
        <f t="shared" si="2"/>
        <v>4.6370740105290849E-4</v>
      </c>
      <c r="L13" s="30" t="e">
        <f t="shared" si="3"/>
        <v>#NUM!</v>
      </c>
      <c r="M13" s="222" t="b">
        <v>0</v>
      </c>
      <c r="N13" s="30">
        <f>_xll.qlInterpolationInterpolate($N$1,E13,TRUE)</f>
        <v>8.7168110631896428E-4</v>
      </c>
      <c r="O13" s="305" t="e">
        <f t="shared" si="4"/>
        <v>#NUM!</v>
      </c>
      <c r="P13" s="313" t="e">
        <f t="shared" si="8"/>
        <v>#NUM!</v>
      </c>
      <c r="R13" s="286">
        <f>_xll.qlCalendarAdvance(Calendar,R12,"1D","f")</f>
        <v>42052</v>
      </c>
      <c r="S13" s="307">
        <f>_xll.qlCalendarAdvance(Calendar,R13,$F$1,"mf",,Trigger)</f>
        <v>42233</v>
      </c>
      <c r="T13" s="308">
        <f>_xll.qlDayCounterYearFraction(DayCounter,R13,S13,,,Trigger)</f>
        <v>0.50277777777777777</v>
      </c>
      <c r="U13" s="287">
        <f>_xll.qlInterpolationInterpolate(B6Minterpolation,R13,TRUE)</f>
        <v>9.700206317789134E-4</v>
      </c>
      <c r="V13" s="235">
        <f>_xll.qlYieldTSDiscount(Discounting,R13,,AllTriggers)</f>
        <v>0.99996538213390307</v>
      </c>
      <c r="W13" s="235">
        <f>_xll.qlYieldTSDiscount(Discounting,S13,,AllTriggers)</f>
        <v>0.99972968928992545</v>
      </c>
      <c r="X13" s="30">
        <f t="shared" si="5"/>
        <v>4.6890809801875818E-4</v>
      </c>
      <c r="Y13" s="310">
        <f t="shared" si="6"/>
        <v>4.8747103181762211E-4</v>
      </c>
    </row>
    <row r="14" spans="1:25" ht="11.25" customHeight="1" x14ac:dyDescent="0.2">
      <c r="A14" s="28">
        <f t="shared" si="9"/>
        <v>11</v>
      </c>
      <c r="B14" s="28" t="s">
        <v>24</v>
      </c>
      <c r="C14" s="28">
        <f t="shared" si="7"/>
        <v>17</v>
      </c>
      <c r="D14" s="197" t="str">
        <f t="shared" si="1"/>
        <v>JPY11x17F_Quote</v>
      </c>
      <c r="E14" s="198">
        <f>_xll.qlCalendarAdvance("target",$E$3,A14&amp;"M","mf",,Trigger)</f>
        <v>42373</v>
      </c>
      <c r="F14" s="198">
        <f>_xll.qlCalendarAdvance(Calendar,E14,$F$1,"mf",,Trigger)</f>
        <v>42555</v>
      </c>
      <c r="G14" s="232">
        <f>_xll.qlDayCounterYearFraction(DayCounter,E14,F14,,,Trigger)</f>
        <v>0.50555555555555554</v>
      </c>
      <c r="H14" s="30" t="e">
        <f>_xll.qlQuoteValue(D14,AllTriggers)</f>
        <v>#NUM!</v>
      </c>
      <c r="I14" s="235">
        <f>_xll.qlYieldTSDiscount(Discounting,E14,,AllTriggers)</f>
        <v>0.99955663901161573</v>
      </c>
      <c r="J14" s="235">
        <f>_xll.qlYieldTSDiscount(Discounting,F14,,AllTriggers)</f>
        <v>0.99932195330990448</v>
      </c>
      <c r="K14" s="30">
        <f t="shared" si="2"/>
        <v>4.6452844788878901E-4</v>
      </c>
      <c r="L14" s="30" t="e">
        <f t="shared" si="3"/>
        <v>#NUM!</v>
      </c>
      <c r="M14" s="222" t="b">
        <v>0</v>
      </c>
      <c r="N14" s="30">
        <f>_xll.qlInterpolationInterpolate($N$1,E14,TRUE)</f>
        <v>8.5086381798436361E-4</v>
      </c>
      <c r="O14" s="305" t="e">
        <f t="shared" si="4"/>
        <v>#NUM!</v>
      </c>
      <c r="P14" s="313" t="e">
        <f t="shared" si="8"/>
        <v>#NUM!</v>
      </c>
      <c r="R14" s="286">
        <f>_xll.qlCalendarAdvance(Calendar,R13,"1D","f")</f>
        <v>42053</v>
      </c>
      <c r="S14" s="307">
        <f>_xll.qlCalendarAdvance(Calendar,R14,$F$1,"mf",,Trigger)</f>
        <v>42234</v>
      </c>
      <c r="T14" s="308">
        <f>_xll.qlDayCounterYearFraction(DayCounter,R14,S14,,,Trigger)</f>
        <v>0.50277777777777777</v>
      </c>
      <c r="U14" s="287">
        <f>_xll.qlInterpolationInterpolate(B6Minterpolation,R14,TRUE)</f>
        <v>9.7280771960210849E-4</v>
      </c>
      <c r="V14" s="235">
        <f>_xll.qlYieldTSDiscount(Discounting,R14,,AllTriggers)</f>
        <v>0.999963463528043</v>
      </c>
      <c r="W14" s="235">
        <f>_xll.qlYieldTSDiscount(Discounting,S14,,AllTriggers)</f>
        <v>0.99972861030654736</v>
      </c>
      <c r="X14" s="30">
        <f t="shared" si="5"/>
        <v>4.6723818339758957E-4</v>
      </c>
      <c r="Y14" s="310">
        <f t="shared" si="6"/>
        <v>4.8887171387394757E-4</v>
      </c>
    </row>
    <row r="15" spans="1:25" ht="11.25" customHeight="1" x14ac:dyDescent="0.2">
      <c r="A15" s="28">
        <f t="shared" si="9"/>
        <v>12</v>
      </c>
      <c r="B15" s="28" t="s">
        <v>24</v>
      </c>
      <c r="C15" s="28">
        <f t="shared" si="7"/>
        <v>18</v>
      </c>
      <c r="D15" s="197" t="str">
        <f t="shared" si="1"/>
        <v>JPY12x18F_Quote</v>
      </c>
      <c r="E15" s="198">
        <f>_xll.qlCalendarAdvance("target",$E$3,A15&amp;"M","mf",,Trigger)</f>
        <v>42403</v>
      </c>
      <c r="F15" s="198">
        <f>_xll.qlCalendarAdvance(Calendar,E15,$F$1,"mf",,Trigger)</f>
        <v>42585</v>
      </c>
      <c r="G15" s="232">
        <f>_xll.qlDayCounterYearFraction(DayCounter,E15,F15,,,Trigger)</f>
        <v>0.50555555555555554</v>
      </c>
      <c r="H15" s="30">
        <f>_xll.qlQuoteValue(D15,AllTriggers)</f>
        <v>1.2999999999999999E-3</v>
      </c>
      <c r="I15" s="235">
        <f>_xll.qlYieldTSDiscount(Discounting,E15,,AllTriggers)</f>
        <v>0.9995175281956673</v>
      </c>
      <c r="J15" s="235">
        <f>_xll.qlYieldTSDiscount(Discounting,F15,,AllTriggers)</f>
        <v>0.9992808492109706</v>
      </c>
      <c r="K15" s="30">
        <f t="shared" si="2"/>
        <v>4.6849315068518498E-4</v>
      </c>
      <c r="L15" s="30">
        <f t="shared" si="3"/>
        <v>8.3150684931481496E-4</v>
      </c>
      <c r="M15" s="222" t="b">
        <v>1</v>
      </c>
      <c r="N15" s="30">
        <f>_xll.qlInterpolationInterpolate($N$1,E15,TRUE)</f>
        <v>8.3150684931481496E-4</v>
      </c>
      <c r="O15" s="305">
        <f t="shared" si="4"/>
        <v>0</v>
      </c>
      <c r="P15" s="313">
        <f t="shared" si="8"/>
        <v>4.2018507558033431E-4</v>
      </c>
      <c r="R15" s="286">
        <f>_xll.qlCalendarAdvance(Calendar,R14,"1D","f")</f>
        <v>42054</v>
      </c>
      <c r="S15" s="307">
        <f>_xll.qlCalendarAdvance(Calendar,R15,$F$1,"mf",,Trigger)</f>
        <v>42235</v>
      </c>
      <c r="T15" s="308">
        <f>_xll.qlDayCounterYearFraction(DayCounter,R15,S15,,,Trigger)</f>
        <v>0.50277777777777777</v>
      </c>
      <c r="U15" s="287">
        <f>_xll.qlInterpolationInterpolate(B6Minterpolation,R15,TRUE)</f>
        <v>9.755541361860968E-4</v>
      </c>
      <c r="V15" s="235">
        <f>_xll.qlYieldTSDiscount(Discounting,R15,,AllTriggers)</f>
        <v>0.99996154566755757</v>
      </c>
      <c r="W15" s="235">
        <f>_xll.qlYieldTSDiscount(Discounting,S15,,AllTriggers)</f>
        <v>0.99972752786354857</v>
      </c>
      <c r="X15" s="30">
        <f t="shared" si="5"/>
        <v>4.6557663258948854E-4</v>
      </c>
      <c r="Y15" s="310">
        <f t="shared" si="6"/>
        <v>4.902519604697154E-4</v>
      </c>
    </row>
    <row r="16" spans="1:25" ht="11.25" customHeight="1" x14ac:dyDescent="0.2">
      <c r="A16" s="28">
        <f t="shared" si="9"/>
        <v>13</v>
      </c>
      <c r="B16" s="28" t="s">
        <v>24</v>
      </c>
      <c r="C16" s="28">
        <f t="shared" si="7"/>
        <v>19</v>
      </c>
      <c r="D16" s="197" t="str">
        <f t="shared" si="1"/>
        <v>JPY13x19F_Quote</v>
      </c>
      <c r="E16" s="198">
        <f>_xll.qlCalendarAdvance("target",$E$3,A16&amp;"M","mf",,Trigger)</f>
        <v>42432</v>
      </c>
      <c r="F16" s="198">
        <f>_xll.qlCalendarAdvance(Calendar,E16,$F$1,"mf",,Trigger)</f>
        <v>42618</v>
      </c>
      <c r="G16" s="232">
        <f>_xll.qlDayCounterYearFraction(DayCounter,E16,F16,,,Trigger)</f>
        <v>0.51666666666666672</v>
      </c>
      <c r="H16" s="30" t="e">
        <f>_xll.qlQuoteValue(D16,AllTriggers)</f>
        <v>#NUM!</v>
      </c>
      <c r="I16" s="235">
        <f>_xll.qlYieldTSDiscount(Discounting,E16,,AllTriggers)</f>
        <v>0.99948033897490773</v>
      </c>
      <c r="J16" s="235">
        <f>_xll.qlYieldTSDiscount(Discounting,F16,,AllTriggers)</f>
        <v>0.99923356431442878</v>
      </c>
      <c r="K16" s="30">
        <f t="shared" si="2"/>
        <v>4.7799472733729199E-4</v>
      </c>
      <c r="L16" s="30" t="e">
        <f t="shared" si="3"/>
        <v>#NUM!</v>
      </c>
      <c r="M16" s="222" t="b">
        <v>0</v>
      </c>
      <c r="N16" s="30">
        <f>_xll.qlInterpolationInterpolate($N$1,E16,TRUE)</f>
        <v>8.1279670513957863E-4</v>
      </c>
      <c r="O16" s="305" t="e">
        <f t="shared" si="4"/>
        <v>#NUM!</v>
      </c>
      <c r="P16" s="313" t="e">
        <f t="shared" si="8"/>
        <v>#NUM!</v>
      </c>
      <c r="R16" s="286">
        <f>_xll.qlCalendarAdvance(Calendar,R15,"1D","f")</f>
        <v>42055</v>
      </c>
      <c r="S16" s="307">
        <f>_xll.qlCalendarAdvance(Calendar,R16,$F$1,"mf",,Trigger)</f>
        <v>42236</v>
      </c>
      <c r="T16" s="308">
        <f>_xll.qlDayCounterYearFraction(DayCounter,R16,S16,,,Trigger)</f>
        <v>0.50277777777777777</v>
      </c>
      <c r="U16" s="287">
        <f>_xll.qlInterpolationInterpolate(B6Minterpolation,R16,TRUE)</f>
        <v>9.7825717011493121E-4</v>
      </c>
      <c r="V16" s="235">
        <f>_xll.qlYieldTSDiscount(Discounting,R16,,AllTriggers)</f>
        <v>0.99995962859147869</v>
      </c>
      <c r="W16" s="235">
        <f>_xll.qlYieldTSDiscount(Discounting,S16,,AllTriggers)</f>
        <v>0.99972644198701854</v>
      </c>
      <c r="X16" s="30">
        <f t="shared" si="5"/>
        <v>4.6392347134004857E-4</v>
      </c>
      <c r="Y16" s="310">
        <f t="shared" si="6"/>
        <v>4.9161040936261387E-4</v>
      </c>
    </row>
    <row r="17" spans="1:25" ht="11.25" customHeight="1" x14ac:dyDescent="0.2">
      <c r="A17" s="28">
        <f t="shared" si="9"/>
        <v>14</v>
      </c>
      <c r="B17" s="28" t="s">
        <v>24</v>
      </c>
      <c r="C17" s="28">
        <f t="shared" si="7"/>
        <v>20</v>
      </c>
      <c r="D17" s="197" t="str">
        <f t="shared" si="1"/>
        <v>JPY14x20F_Quote</v>
      </c>
      <c r="E17" s="198">
        <f>_xll.qlCalendarAdvance("target",$E$3,A17&amp;"M","mf",,Trigger)</f>
        <v>42464</v>
      </c>
      <c r="F17" s="198">
        <f>_xll.qlCalendarAdvance(Calendar,E17,$F$1,"mf",,Trigger)</f>
        <v>42647</v>
      </c>
      <c r="G17" s="232">
        <f>_xll.qlDayCounterYearFraction(DayCounter,E17,F17,,,Trigger)</f>
        <v>0.5083333333333333</v>
      </c>
      <c r="H17" s="30" t="e">
        <f>_xll.qlQuoteValue(D17,AllTriggers)</f>
        <v>#NUM!</v>
      </c>
      <c r="I17" s="235">
        <f>_xll.qlYieldTSDiscount(Discounting,E17,,AllTriggers)</f>
        <v>0.9994397264936995</v>
      </c>
      <c r="J17" s="235">
        <f>_xll.qlYieldTSDiscount(Discounting,F17,,AllTriggers)</f>
        <v>0.99919023095361614</v>
      </c>
      <c r="K17" s="30">
        <f t="shared" si="2"/>
        <v>4.9120866409593377E-4</v>
      </c>
      <c r="L17" s="30" t="e">
        <f t="shared" si="3"/>
        <v>#NUM!</v>
      </c>
      <c r="M17" s="222" t="b">
        <v>0</v>
      </c>
      <c r="N17" s="30">
        <f>_xll.qlInterpolationInterpolate($N$1,E17,TRUE)</f>
        <v>7.9198754626479096E-4</v>
      </c>
      <c r="O17" s="305" t="e">
        <f t="shared" si="4"/>
        <v>#NUM!</v>
      </c>
      <c r="P17" s="313" t="e">
        <f t="shared" si="8"/>
        <v>#NUM!</v>
      </c>
      <c r="R17" s="286">
        <f>_xll.qlCalendarAdvance(Calendar,R16,"1D","f")</f>
        <v>42058</v>
      </c>
      <c r="S17" s="307">
        <f>_xll.qlCalendarAdvance(Calendar,R17,$F$1,"mf",,Trigger)</f>
        <v>42240</v>
      </c>
      <c r="T17" s="308">
        <f>_xll.qlDayCounterYearFraction(DayCounter,R17,S17,,,Trigger)</f>
        <v>0.50555555555555554</v>
      </c>
      <c r="U17" s="287">
        <f>_xll.qlInterpolationInterpolate(B6Minterpolation,R17,TRUE)</f>
        <v>9.8607886181104011E-4</v>
      </c>
      <c r="V17" s="235">
        <f>_xll.qlYieldTSDiscount(Discounting,R17,,AllTriggers)</f>
        <v>0.99995388245999939</v>
      </c>
      <c r="W17" s="235">
        <f>_xll.qlYieldTSDiscount(Discounting,S17,,AllTriggers)</f>
        <v>0.99972206466737901</v>
      </c>
      <c r="X17" s="30">
        <f t="shared" si="5"/>
        <v>4.5866816878987554E-4</v>
      </c>
      <c r="Y17" s="310">
        <f t="shared" si="6"/>
        <v>4.9827791515246421E-4</v>
      </c>
    </row>
    <row r="18" spans="1:25" ht="11.25" customHeight="1" x14ac:dyDescent="0.2">
      <c r="A18" s="28">
        <f t="shared" si="9"/>
        <v>15</v>
      </c>
      <c r="B18" s="28" t="s">
        <v>24</v>
      </c>
      <c r="C18" s="28">
        <f t="shared" si="7"/>
        <v>21</v>
      </c>
      <c r="D18" s="197" t="str">
        <f t="shared" si="1"/>
        <v>JPY15x21F_Quote</v>
      </c>
      <c r="E18" s="198">
        <f>_xll.qlCalendarAdvance("target",$E$3,A18&amp;"M","mf",,Trigger)</f>
        <v>42493</v>
      </c>
      <c r="F18" s="198">
        <f>_xll.qlCalendarAdvance(Calendar,E18,$F$1,"mf",,Trigger)</f>
        <v>42677</v>
      </c>
      <c r="G18" s="232">
        <f>_xll.qlDayCounterYearFraction(DayCounter,E18,F18,,,Trigger)</f>
        <v>0.51111111111111107</v>
      </c>
      <c r="H18" s="30" t="e">
        <f>_xll.qlQuoteValue(D18,AllTriggers)</f>
        <v>#NUM!</v>
      </c>
      <c r="I18" s="235">
        <f>_xll.qlYieldTSDiscount(Discounting,E18,,AllTriggers)</f>
        <v>0.9994028645985028</v>
      </c>
      <c r="J18" s="235">
        <f>_xll.qlYieldTSDiscount(Discounting,F18,,AllTriggers)</f>
        <v>0.99914374627541291</v>
      </c>
      <c r="K18" s="30">
        <f t="shared" si="2"/>
        <v>5.0740509963893181E-4</v>
      </c>
      <c r="L18" s="30" t="e">
        <f t="shared" si="3"/>
        <v>#NUM!</v>
      </c>
      <c r="M18" s="222" t="b">
        <v>0</v>
      </c>
      <c r="N18" s="30">
        <f>_xll.qlInterpolationInterpolate($N$1,E18,TRUE)</f>
        <v>7.7283293392443474E-4</v>
      </c>
      <c r="O18" s="305" t="e">
        <f t="shared" si="4"/>
        <v>#NUM!</v>
      </c>
      <c r="P18" s="313" t="e">
        <f t="shared" si="8"/>
        <v>#NUM!</v>
      </c>
      <c r="R18" s="286">
        <f>_xll.qlCalendarAdvance(Calendar,R17,"1D","f")</f>
        <v>42059</v>
      </c>
      <c r="S18" s="307">
        <f>_xll.qlCalendarAdvance(Calendar,R18,$F$1,"mf",,Trigger)</f>
        <v>42240</v>
      </c>
      <c r="T18" s="308">
        <f>_xll.qlDayCounterYearFraction(DayCounter,R18,S18,,,Trigger)</f>
        <v>0.50277777777777777</v>
      </c>
      <c r="U18" s="287">
        <f>_xll.qlInterpolationInterpolate(B6Minterpolation,R18,TRUE)</f>
        <v>9.8858125095978777E-4</v>
      </c>
      <c r="V18" s="235">
        <f>_xll.qlYieldTSDiscount(Discounting,R18,,AllTriggers)</f>
        <v>0.99995196891186278</v>
      </c>
      <c r="W18" s="235">
        <f>_xll.qlYieldTSDiscount(Discounting,S18,,AllTriggers)</f>
        <v>0.99972206466737901</v>
      </c>
      <c r="X18" s="30">
        <f t="shared" si="5"/>
        <v>4.5739523687256679E-4</v>
      </c>
      <c r="Y18" s="310">
        <f t="shared" si="6"/>
        <v>4.9679898312499538E-4</v>
      </c>
    </row>
    <row r="19" spans="1:25" ht="11.25" customHeight="1" x14ac:dyDescent="0.2">
      <c r="A19" s="28">
        <f t="shared" si="9"/>
        <v>16</v>
      </c>
      <c r="B19" s="28" t="s">
        <v>24</v>
      </c>
      <c r="C19" s="28">
        <f t="shared" si="7"/>
        <v>22</v>
      </c>
      <c r="D19" s="197" t="str">
        <f t="shared" si="1"/>
        <v>JPY16x22F_Quote</v>
      </c>
      <c r="E19" s="198">
        <f>_xll.qlCalendarAdvance("target",$E$3,A19&amp;"M","mf",,Trigger)</f>
        <v>42524</v>
      </c>
      <c r="F19" s="198">
        <f>_xll.qlCalendarAdvance(Calendar,E19,$F$1,"mf",,Trigger)</f>
        <v>42709</v>
      </c>
      <c r="G19" s="232">
        <f>_xll.qlDayCounterYearFraction(DayCounter,E19,F19,,,Trigger)</f>
        <v>0.51388888888888884</v>
      </c>
      <c r="H19" s="30" t="e">
        <f>_xll.qlQuoteValue(D19,AllTriggers)</f>
        <v>#NUM!</v>
      </c>
      <c r="I19" s="235">
        <f>_xll.qlYieldTSDiscount(Discounting,E19,,AllTriggers)</f>
        <v>0.99936292683588868</v>
      </c>
      <c r="J19" s="235">
        <f>_xll.qlYieldTSDiscount(Discounting,F19,,AllTriggers)</f>
        <v>0.99909241073208932</v>
      </c>
      <c r="K19" s="30">
        <f t="shared" si="2"/>
        <v>5.2688791331685007E-4</v>
      </c>
      <c r="L19" s="30" t="e">
        <f t="shared" si="3"/>
        <v>#NUM!</v>
      </c>
      <c r="M19" s="222" t="b">
        <v>0</v>
      </c>
      <c r="N19" s="30">
        <f>_xll.qlInterpolationInterpolate($N$1,E19,TRUE)</f>
        <v>7.5188651984509905E-4</v>
      </c>
      <c r="O19" s="305" t="e">
        <f t="shared" si="4"/>
        <v>#NUM!</v>
      </c>
      <c r="P19" s="313" t="e">
        <f t="shared" si="8"/>
        <v>#NUM!</v>
      </c>
      <c r="R19" s="286">
        <f>_xll.qlCalendarAdvance(Calendar,R18,"1D","f")</f>
        <v>42060</v>
      </c>
      <c r="S19" s="307">
        <f>_xll.qlCalendarAdvance(Calendar,R19,$F$1,"mf",,Trigger)</f>
        <v>42241</v>
      </c>
      <c r="T19" s="308">
        <f>_xll.qlDayCounterYearFraction(DayCounter,R19,S19,,,Trigger)</f>
        <v>0.50277777777777777</v>
      </c>
      <c r="U19" s="287">
        <f>_xll.qlInterpolationInterpolate(B6Minterpolation,R19,TRUE)</f>
        <v>9.9102670037364612E-4</v>
      </c>
      <c r="V19" s="235">
        <f>_xll.qlYieldTSDiscount(Discounting,R19,,AllTriggers)</f>
        <v>0.99995005634328915</v>
      </c>
      <c r="W19" s="235">
        <f>_xll.qlYieldTSDiscount(Discounting,S19,,AllTriggers)</f>
        <v>0.99972096201453642</v>
      </c>
      <c r="X19" s="30">
        <f t="shared" si="5"/>
        <v>4.5578440962197467E-4</v>
      </c>
      <c r="Y19" s="310">
        <f t="shared" si="6"/>
        <v>4.9802800993003994E-4</v>
      </c>
    </row>
    <row r="20" spans="1:25" ht="11.25" customHeight="1" x14ac:dyDescent="0.2">
      <c r="A20" s="28">
        <f t="shared" si="9"/>
        <v>17</v>
      </c>
      <c r="B20" s="28" t="s">
        <v>24</v>
      </c>
      <c r="C20" s="28">
        <f t="shared" si="7"/>
        <v>23</v>
      </c>
      <c r="D20" s="197" t="str">
        <f t="shared" si="1"/>
        <v>JPY17x23F_Quote</v>
      </c>
      <c r="E20" s="198">
        <f>_xll.qlCalendarAdvance("target",$E$3,A20&amp;"M","mf",,Trigger)</f>
        <v>42555</v>
      </c>
      <c r="F20" s="198">
        <f>_xll.qlCalendarAdvance(Calendar,E20,$F$1,"mf",,Trigger)</f>
        <v>42739</v>
      </c>
      <c r="G20" s="232">
        <f>_xll.qlDayCounterYearFraction(DayCounter,E20,F20,,,Trigger)</f>
        <v>0.51111111111111107</v>
      </c>
      <c r="H20" s="30" t="e">
        <f>_xll.qlQuoteValue(D20,AllTriggers)</f>
        <v>#NUM!</v>
      </c>
      <c r="I20" s="235">
        <f>_xll.qlYieldTSDiscount(Discounting,E20,,AllTriggers)</f>
        <v>0.99932195330990448</v>
      </c>
      <c r="J20" s="235">
        <f>_xll.qlYieldTSDiscount(Discounting,F20,,AllTriggers)</f>
        <v>0.99904274127006532</v>
      </c>
      <c r="K20" s="30">
        <f t="shared" si="2"/>
        <v>5.4680786237198725E-4</v>
      </c>
      <c r="L20" s="30" t="e">
        <f t="shared" si="3"/>
        <v>#NUM!</v>
      </c>
      <c r="M20" s="222" t="b">
        <v>0</v>
      </c>
      <c r="N20" s="30">
        <f>_xll.qlInterpolationInterpolate($N$1,E20,TRUE)</f>
        <v>7.3029086008134271E-4</v>
      </c>
      <c r="O20" s="305" t="e">
        <f t="shared" si="4"/>
        <v>#NUM!</v>
      </c>
      <c r="P20" s="313" t="e">
        <f t="shared" si="8"/>
        <v>#NUM!</v>
      </c>
      <c r="R20" s="286">
        <f>_xll.qlCalendarAdvance(Calendar,R19,"1D","f")</f>
        <v>42061</v>
      </c>
      <c r="S20" s="307">
        <f>_xll.qlCalendarAdvance(Calendar,R20,$F$1,"mf",,Trigger)</f>
        <v>42242</v>
      </c>
      <c r="T20" s="308">
        <f>_xll.qlDayCounterYearFraction(DayCounter,R20,S20,,,Trigger)</f>
        <v>0.50277777777777777</v>
      </c>
      <c r="U20" s="287">
        <f>_xll.qlInterpolationInterpolate(B6Minterpolation,R20,TRUE)</f>
        <v>9.934124986366677E-4</v>
      </c>
      <c r="V20" s="235">
        <f>_xll.qlYieldTSDiscount(Discounting,R20,,AllTriggers)</f>
        <v>0.99994814479330885</v>
      </c>
      <c r="W20" s="235">
        <f>_xll.qlYieldTSDiscount(Discounting,S20,,AllTriggers)</f>
        <v>0.99971985608469927</v>
      </c>
      <c r="X20" s="30">
        <f t="shared" si="5"/>
        <v>4.5418212641155404E-4</v>
      </c>
      <c r="Y20" s="310">
        <f t="shared" si="6"/>
        <v>4.9922706561114215E-4</v>
      </c>
    </row>
    <row r="21" spans="1:25" ht="11.25" customHeight="1" thickBot="1" x14ac:dyDescent="0.25">
      <c r="A21" s="28">
        <f t="shared" si="9"/>
        <v>18</v>
      </c>
      <c r="B21" s="28" t="s">
        <v>24</v>
      </c>
      <c r="C21" s="28">
        <f t="shared" si="7"/>
        <v>24</v>
      </c>
      <c r="D21" s="199" t="str">
        <f t="shared" si="1"/>
        <v>JPY18x24F_Quote</v>
      </c>
      <c r="E21" s="200">
        <f>_xll.qlCalendarAdvance("target",$E$3,A21&amp;"M","mf",,Trigger)</f>
        <v>42585</v>
      </c>
      <c r="F21" s="200">
        <f>_xll.qlCalendarAdvance(Calendar,E21,$F$1,"mf",,Trigger)</f>
        <v>42769</v>
      </c>
      <c r="G21" s="233">
        <f>_xll.qlDayCounterYearFraction(DayCounter,E21,F21,,,Trigger)</f>
        <v>0.51111111111111107</v>
      </c>
      <c r="H21" s="201">
        <f>_xll.qlQuoteValue(D21,AllTriggers)</f>
        <v>1.3500000000000001E-3</v>
      </c>
      <c r="I21" s="236">
        <f>_xll.qlYieldTSDiscount(Discounting,E21,,AllTriggers)</f>
        <v>0.9992808492109706</v>
      </c>
      <c r="J21" s="236">
        <f>_xll.qlYieldTSDiscount(Discounting,F21,,AllTriggers)</f>
        <v>0.99899167593774563</v>
      </c>
      <c r="K21" s="201">
        <f t="shared" si="2"/>
        <v>5.6634485458470377E-4</v>
      </c>
      <c r="L21" s="201">
        <f t="shared" si="3"/>
        <v>7.836551454152963E-4</v>
      </c>
      <c r="M21" s="223" t="b">
        <v>0</v>
      </c>
      <c r="N21" s="201">
        <f>_xll.qlInterpolationInterpolate($N$1,E21,TRUE)</f>
        <v>7.086169953650866E-4</v>
      </c>
      <c r="O21" s="305">
        <f t="shared" si="4"/>
        <v>0.75038150050209707</v>
      </c>
      <c r="P21" s="314">
        <f t="shared" si="8"/>
        <v>4.0033879850050658E-4</v>
      </c>
      <c r="R21" s="286">
        <f>_xll.qlCalendarAdvance(Calendar,R20,"1D","f")</f>
        <v>42062</v>
      </c>
      <c r="S21" s="307">
        <f>_xll.qlCalendarAdvance(Calendar,R21,$F$1,"mf",,Trigger)</f>
        <v>42243</v>
      </c>
      <c r="T21" s="308">
        <f>_xll.qlDayCounterYearFraction(DayCounter,R21,S21,,,Trigger)</f>
        <v>0.50277777777777777</v>
      </c>
      <c r="U21" s="287">
        <f>_xll.qlInterpolationInterpolate(B6Minterpolation,R21,TRUE)</f>
        <v>9.9573593433290573E-4</v>
      </c>
      <c r="V21" s="235">
        <f>_xll.qlYieldTSDiscount(Discounting,R21,,AllTriggers)</f>
        <v>0.99994623430095186</v>
      </c>
      <c r="W21" s="235">
        <f>_xll.qlYieldTSDiscount(Discounting,S21,,AllTriggers)</f>
        <v>0.9997187469039569</v>
      </c>
      <c r="X21" s="30">
        <f t="shared" si="5"/>
        <v>4.525884129873401E-4</v>
      </c>
      <c r="Y21" s="310">
        <f t="shared" si="6"/>
        <v>5.00394787933632E-4</v>
      </c>
    </row>
    <row r="22" spans="1:25" ht="11.25" customHeight="1" x14ac:dyDescent="0.2">
      <c r="E22" s="134"/>
      <c r="F22" s="134"/>
      <c r="G22" s="134"/>
      <c r="H22" s="31"/>
      <c r="I22" s="202"/>
      <c r="J22" s="29"/>
      <c r="K22" s="31"/>
      <c r="L22" s="31"/>
      <c r="O22" s="202"/>
      <c r="P22" s="202"/>
      <c r="R22" s="286">
        <f>_xll.qlCalendarAdvance(Calendar,R21,"1D","f")</f>
        <v>42065</v>
      </c>
      <c r="S22" s="307">
        <f>_xll.qlCalendarAdvance(Calendar,R22,$F$1,"mf",,Trigger)</f>
        <v>42249</v>
      </c>
      <c r="T22" s="308">
        <f>_xll.qlDayCounterYearFraction(DayCounter,R22,S22,,,Trigger)</f>
        <v>0.51111111111111107</v>
      </c>
      <c r="U22" s="287">
        <f>_xll.qlInterpolationInterpolate(B6Minterpolation,R22,TRUE)</f>
        <v>1.0023049518614463E-3</v>
      </c>
      <c r="V22" s="235">
        <f>_xll.qlYieldTSDiscount(Discounting,R22,,AllTriggers)</f>
        <v>0.99994050955991765</v>
      </c>
      <c r="W22" s="235">
        <f>_xll.qlYieldTSDiscount(Discounting,S22,,AllTriggers)</f>
        <v>0.99971202501147183</v>
      </c>
      <c r="X22" s="30">
        <f t="shared" si="5"/>
        <v>4.4716375806772376E-4</v>
      </c>
      <c r="Y22" s="310">
        <f t="shared" si="6"/>
        <v>5.1204102510481739E-4</v>
      </c>
    </row>
    <row r="23" spans="1:25" ht="11.25" customHeight="1" x14ac:dyDescent="0.2">
      <c r="E23" s="134"/>
      <c r="F23" s="134"/>
      <c r="G23" s="134"/>
      <c r="H23" s="31"/>
      <c r="K23" s="31"/>
      <c r="L23" s="31"/>
      <c r="P23" s="29"/>
      <c r="R23" s="286">
        <f>_xll.qlCalendarAdvance(Calendar,R22,"1D","f")</f>
        <v>42066</v>
      </c>
      <c r="S23" s="307">
        <f>_xll.qlCalendarAdvance(Calendar,R23,$F$1,"mf",,Trigger)</f>
        <v>42250</v>
      </c>
      <c r="T23" s="308">
        <f>_xll.qlDayCounterYearFraction(DayCounter,R23,S23,,,Trigger)</f>
        <v>0.51111111111111107</v>
      </c>
      <c r="U23" s="287">
        <f>_xll.qlInterpolationInterpolate(B6Minterpolation,R23,TRUE)</f>
        <v>1.0043518231310782E-3</v>
      </c>
      <c r="V23" s="235">
        <f>_xll.qlYieldTSDiscount(Discounting,R23,,AllTriggers)</f>
        <v>0.99993860368834908</v>
      </c>
      <c r="W23" s="235">
        <f>_xll.qlYieldTSDiscount(Discounting,S23,,AllTriggers)</f>
        <v>0.9997108938048811</v>
      </c>
      <c r="X23" s="30">
        <f t="shared" si="5"/>
        <v>4.4564817686892189E-4</v>
      </c>
      <c r="Y23" s="310">
        <f t="shared" si="6"/>
        <v>5.1308682599038042E-4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R24" s="286">
        <f>_xll.qlCalendarAdvance(Calendar,R23,"1D","f")</f>
        <v>42067</v>
      </c>
      <c r="S24" s="307">
        <f>_xll.qlCalendarAdvance(Calendar,R24,$F$1,"mf",,Trigger)</f>
        <v>42251</v>
      </c>
      <c r="T24" s="308">
        <f>_xll.qlDayCounterYearFraction(DayCounter,R24,S24,,,Trigger)</f>
        <v>0.51111111111111107</v>
      </c>
      <c r="U24" s="287">
        <f>_xll.qlInterpolationInterpolate(B6Minterpolation,R24,TRUE)</f>
        <v>1.0063235969826688E-3</v>
      </c>
      <c r="V24" s="235">
        <f>_xll.qlYieldTSDiscount(Discounting,R24,,AllTriggers)</f>
        <v>0.99993669916574401</v>
      </c>
      <c r="W24" s="235">
        <f>_xll.qlYieldTSDiscount(Discounting,S24,,AllTriggers)</f>
        <v>0.99970975955609509</v>
      </c>
      <c r="X24" s="30">
        <f t="shared" si="5"/>
        <v>4.4414118748346777E-4</v>
      </c>
      <c r="Y24" s="310">
        <f t="shared" si="6"/>
        <v>5.1409427045561134E-4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6">
        <f>_xll.qlCalendarAdvance(Calendar,R24,"1D","f")</f>
        <v>42068</v>
      </c>
      <c r="S25" s="307">
        <f>_xll.qlCalendarAdvance(Calendar,R25,$F$1,"mf",,Trigger)</f>
        <v>42254</v>
      </c>
      <c r="T25" s="308">
        <f>_xll.qlDayCounterYearFraction(DayCounter,R25,S25,,,Trigger)</f>
        <v>0.51666666666666672</v>
      </c>
      <c r="U25" s="287">
        <f>_xll.qlInterpolationInterpolate(B6Minterpolation,R25,TRUE)</f>
        <v>1.00822167314266E-3</v>
      </c>
      <c r="V25" s="235">
        <f>_xll.qlYieldTSDiscount(Discounting,R25,,AllTriggers)</f>
        <v>0.99993479651210004</v>
      </c>
      <c r="W25" s="235">
        <f>_xll.qlYieldTSDiscount(Discounting,S25,,AllTriggers)</f>
        <v>0.99970633881744908</v>
      </c>
      <c r="X25" s="30">
        <f t="shared" si="5"/>
        <v>4.423060713193248E-4</v>
      </c>
      <c r="Y25" s="310">
        <f t="shared" si="6"/>
        <v>5.2065994951222484E-4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6">
        <f>_xll.qlCalendarAdvance(Calendar,R25,"1D","f")</f>
        <v>42069</v>
      </c>
      <c r="S26" s="307">
        <f>_xll.qlCalendarAdvance(Calendar,R26,$F$1,"mf",,Trigger)</f>
        <v>42254</v>
      </c>
      <c r="T26" s="308">
        <f>_xll.qlDayCounterYearFraction(DayCounter,R26,S26,,,Trigger)</f>
        <v>0.51388888888888884</v>
      </c>
      <c r="U26" s="287">
        <f>_xll.qlInterpolationInterpolate(B6Minterpolation,R26,TRUE)</f>
        <v>1.0100482735659723E-3</v>
      </c>
      <c r="V26" s="235">
        <f>_xll.qlYieldTSDiscount(Discounting,R26,,AllTriggers)</f>
        <v>0.99993289634360505</v>
      </c>
      <c r="W26" s="235">
        <f>_xll.qlYieldTSDiscount(Discounting,S26,,AllTriggers)</f>
        <v>0.99970633881744908</v>
      </c>
      <c r="X26" s="30">
        <f t="shared" si="5"/>
        <v>4.4099820360093218E-4</v>
      </c>
      <c r="Y26" s="310">
        <f t="shared" si="6"/>
        <v>5.188003816718439E-4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6">
        <f>_xll.qlCalendarAdvance(Calendar,R26,"1D","f")</f>
        <v>42072</v>
      </c>
      <c r="S27" s="307">
        <f>_xll.qlCalendarAdvance(Calendar,R27,$F$1,"mf",,Trigger)</f>
        <v>42256</v>
      </c>
      <c r="T27" s="308">
        <f>_xll.qlDayCounterYearFraction(DayCounter,R27,S27,,,Trigger)</f>
        <v>0.51111111111111107</v>
      </c>
      <c r="U27" s="287">
        <f>_xll.qlInterpolationInterpolate(B6Minterpolation,R27,TRUE)</f>
        <v>1.0151214399650365E-3</v>
      </c>
      <c r="V27" s="235">
        <f>_xll.qlYieldTSDiscount(Discounting,R27,,AllTriggers)</f>
        <v>0.99992721691081943</v>
      </c>
      <c r="W27" s="235">
        <f>_xll.qlYieldTSDiscount(Discounting,S27,,AllTriggers)</f>
        <v>0.99970404359232656</v>
      </c>
      <c r="X27" s="30">
        <f t="shared" si="5"/>
        <v>4.3677271490876097E-4</v>
      </c>
      <c r="Y27" s="310">
        <f t="shared" si="6"/>
        <v>5.1858955664282034E-4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6">
        <f>_xll.qlCalendarAdvance(Calendar,R27,"1D","f")</f>
        <v>42073</v>
      </c>
      <c r="S28" s="307">
        <f>_xll.qlCalendarAdvance(Calendar,R28,$F$1,"mf",,Trigger)</f>
        <v>42257</v>
      </c>
      <c r="T28" s="308">
        <f>_xll.qlDayCounterYearFraction(DayCounter,R28,S28,,,Trigger)</f>
        <v>0.51111111111111107</v>
      </c>
      <c r="U28" s="287">
        <f>_xll.qlInterpolationInterpolate(B6Minterpolation,R28,TRUE)</f>
        <v>1.0166843569908339E-3</v>
      </c>
      <c r="V28" s="235">
        <f>_xll.qlYieldTSDiscount(Discounting,R28,,AllTriggers)</f>
        <v>0.99992533284470297</v>
      </c>
      <c r="W28" s="235">
        <f>_xll.qlYieldTSDiscount(Discounting,S28,,AllTriggers)</f>
        <v>0.99970289163822179</v>
      </c>
      <c r="X28" s="30">
        <f t="shared" si="5"/>
        <v>4.3534039943166796E-4</v>
      </c>
      <c r="Y28" s="310">
        <f t="shared" si="6"/>
        <v>5.1938816827678928E-4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6">
        <f>_xll.qlCalendarAdvance(Calendar,R28,"1D","f")</f>
        <v>42074</v>
      </c>
      <c r="S29" s="307">
        <f>_xll.qlCalendarAdvance(Calendar,R29,$F$1,"mf",,Trigger)</f>
        <v>42258</v>
      </c>
      <c r="T29" s="308">
        <f>_xll.qlDayCounterYearFraction(DayCounter,R29,S29,,,Trigger)</f>
        <v>0.51111111111111107</v>
      </c>
      <c r="U29" s="287">
        <f>_xll.qlInterpolationInterpolate(B6Minterpolation,R29,TRUE)</f>
        <v>1.0181869080545531E-3</v>
      </c>
      <c r="V29" s="235">
        <f>_xll.qlYieldTSDiscount(Discounting,R29,,AllTriggers)</f>
        <v>0.99992345434460383</v>
      </c>
      <c r="W29" s="235">
        <f>_xll.qlYieldTSDiscount(Discounting,S29,,AllTriggers)</f>
        <v>0.99970173682453833</v>
      </c>
      <c r="X29" s="30">
        <f t="shared" si="5"/>
        <v>4.3392457167489446E-4</v>
      </c>
      <c r="Y29" s="310">
        <f t="shared" si="6"/>
        <v>5.2015594522920752E-4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6">
        <f>_xll.qlCalendarAdvance(Calendar,R29,"1D","f")</f>
        <v>42075</v>
      </c>
      <c r="S30" s="307">
        <f>_xll.qlCalendarAdvance(Calendar,R30,$F$1,"mf",,Trigger)</f>
        <v>42261</v>
      </c>
      <c r="T30" s="308">
        <f>_xll.qlDayCounterYearFraction(DayCounter,R30,S30,,,Trigger)</f>
        <v>0.51666666666666672</v>
      </c>
      <c r="U30" s="287">
        <f>_xll.qlInterpolationInterpolate(B6Minterpolation,R30,TRUE)</f>
        <v>1.0196313151111139E-3</v>
      </c>
      <c r="V30" s="235">
        <f>_xll.qlYieldTSDiscount(Discounting,R30,,AllTriggers)</f>
        <v>0.99992158202668202</v>
      </c>
      <c r="W30" s="235">
        <f>_xll.qlYieldTSDiscount(Discounting,S30,,AllTriggers)</f>
        <v>0.99969825548689317</v>
      </c>
      <c r="X30" s="30">
        <f t="shared" si="5"/>
        <v>4.3237538261957137E-4</v>
      </c>
      <c r="Y30" s="310">
        <f t="shared" si="6"/>
        <v>5.2655319956404999E-4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6">
        <f>_xll.qlCalendarAdvance(Calendar,R30,"1D","f")</f>
        <v>42076</v>
      </c>
      <c r="S31" s="307">
        <f>_xll.qlCalendarAdvance(Calendar,R31,$F$1,"mf",,Trigger)</f>
        <v>42261</v>
      </c>
      <c r="T31" s="308">
        <f>_xll.qlDayCounterYearFraction(DayCounter,R31,S31,,,Trigger)</f>
        <v>0.51388888888888884</v>
      </c>
      <c r="U31" s="287">
        <f>_xll.qlInterpolationInterpolate(B6Minterpolation,R31,TRUE)</f>
        <v>1.0210198001154368E-3</v>
      </c>
      <c r="V31" s="235">
        <f>_xll.qlYieldTSDiscount(Discounting,R31,,AllTriggers)</f>
        <v>0.99991971650709299</v>
      </c>
      <c r="W31" s="235">
        <f>_xll.qlYieldTSDiscount(Discounting,S31,,AllTriggers)</f>
        <v>0.99969825548689317</v>
      </c>
      <c r="X31" s="30">
        <f t="shared" si="5"/>
        <v>4.3108125084486727E-4</v>
      </c>
      <c r="Y31" s="310">
        <f t="shared" si="6"/>
        <v>5.2443698162422654E-4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6">
        <f>_xll.qlCalendarAdvance(Calendar,R31,"1D","f")</f>
        <v>42079</v>
      </c>
      <c r="S32" s="307">
        <f>_xll.qlCalendarAdvance(Calendar,R32,$F$1,"mf",,Trigger)</f>
        <v>42263</v>
      </c>
      <c r="T32" s="308">
        <f>_xll.qlDayCounterYearFraction(DayCounter,R32,S32,,,Trigger)</f>
        <v>0.51111111111111107</v>
      </c>
      <c r="U32" s="287">
        <f>_xll.qlInterpolationInterpolate(B6Minterpolation,R32,TRUE)</f>
        <v>1.0248719423641773E-3</v>
      </c>
      <c r="V32" s="235">
        <f>_xll.qlYieldTSDiscount(Discounting,R32,,AllTriggers)</f>
        <v>0.99991416689980961</v>
      </c>
      <c r="W32" s="235">
        <f>_xll.qlYieldTSDiscount(Discounting,S32,,AllTriggers)</f>
        <v>0.99969592077550884</v>
      </c>
      <c r="X32" s="30">
        <f t="shared" si="5"/>
        <v>4.2713316899814144E-4</v>
      </c>
      <c r="Y32" s="310">
        <f t="shared" si="6"/>
        <v>5.2357201720703E-4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6">
        <f>_xll.qlCalendarAdvance(Calendar,R32,"1D","f")</f>
        <v>42080</v>
      </c>
      <c r="S33" s="307">
        <f>_xll.qlCalendarAdvance(Calendar,R33,$F$1,"mf",,Trigger)</f>
        <v>42264</v>
      </c>
      <c r="T33" s="308">
        <f>_xll.qlDayCounterYearFraction(DayCounter,R33,S33,,,Trigger)</f>
        <v>0.51111111111111107</v>
      </c>
      <c r="U33" s="287">
        <f>_xll.qlInterpolationInterpolate(B6Minterpolation,R33,TRUE)</f>
        <v>1.0260589587087489E-3</v>
      </c>
      <c r="V33" s="235">
        <f>_xll.qlYieldTSDiscount(Discounting,R33,,AllTriggers)</f>
        <v>0.99991233473501717</v>
      </c>
      <c r="W33" s="235">
        <f>_xll.qlYieldTSDiscount(Discounting,S33,,AllTriggers)</f>
        <v>0.99969474935219238</v>
      </c>
      <c r="X33" s="30">
        <f t="shared" si="5"/>
        <v>4.2584051970835949E-4</v>
      </c>
      <c r="Y33" s="310">
        <f t="shared" si="6"/>
        <v>5.2417861050007934E-4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6">
        <f>_xll.qlCalendarAdvance(Calendar,R33,"1D","f")</f>
        <v>42081</v>
      </c>
      <c r="S34" s="307">
        <f>_xll.qlCalendarAdvance(Calendar,R34,$F$1,"mf",,Trigger)</f>
        <v>42265</v>
      </c>
      <c r="T34" s="308">
        <f>_xll.qlDayCounterYearFraction(DayCounter,R34,S34,,,Trigger)</f>
        <v>0.51111111111111107</v>
      </c>
      <c r="U34" s="287">
        <f>_xll.qlInterpolationInterpolate(B6Minterpolation,R34,TRUE)</f>
        <v>1.0272011627756828E-3</v>
      </c>
      <c r="V34" s="235">
        <f>_xll.qlYieldTSDiscount(Discounting,R34,,AllTriggers)</f>
        <v>0.99991051244926854</v>
      </c>
      <c r="W34" s="235">
        <f>_xll.qlYieldTSDiscount(Discounting,S34,,AllTriggers)</f>
        <v>0.99969357525190938</v>
      </c>
      <c r="X34" s="30">
        <f t="shared" si="5"/>
        <v>4.2457244216278215E-4</v>
      </c>
      <c r="Y34" s="310">
        <f t="shared" si="6"/>
        <v>5.2476231056878717E-4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6">
        <f>_xll.qlCalendarAdvance(Calendar,R34,"1D","f")</f>
        <v>42082</v>
      </c>
      <c r="S35" s="307">
        <f>_xll.qlCalendarAdvance(Calendar,R35,$F$1,"mf",,Trigger)</f>
        <v>42268</v>
      </c>
      <c r="T35" s="308">
        <f>_xll.qlDayCounterYearFraction(DayCounter,R35,S35,,,Trigger)</f>
        <v>0.51666666666666672</v>
      </c>
      <c r="U35" s="287">
        <f>_xll.qlInterpolationInterpolate(B6Minterpolation,R35,TRUE)</f>
        <v>1.0283007765198996E-3</v>
      </c>
      <c r="V35" s="235">
        <f>_xll.qlYieldTSDiscount(Discounting,R35,,AllTriggers)</f>
        <v>0.99990870065869308</v>
      </c>
      <c r="W35" s="235">
        <f>_xll.qlYieldTSDiscount(Discounting,S35,,AllTriggers)</f>
        <v>0.99969003715012972</v>
      </c>
      <c r="X35" s="30">
        <f t="shared" si="5"/>
        <v>4.2335091705033326E-4</v>
      </c>
      <c r="Y35" s="310">
        <f t="shared" si="6"/>
        <v>5.3103152826554801E-4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6">
        <f>_xll.qlCalendarAdvance(Calendar,R35,"1D","f")</f>
        <v>42083</v>
      </c>
      <c r="S36" s="307">
        <f>_xll.qlCalendarAdvance(Calendar,R36,$F$1,"mf",,Trigger)</f>
        <v>42268</v>
      </c>
      <c r="T36" s="308">
        <f>_xll.qlDayCounterYearFraction(DayCounter,R36,S36,,,Trigger)</f>
        <v>0.51388888888888884</v>
      </c>
      <c r="U36" s="287">
        <f>_xll.qlInterpolationInterpolate(B6Minterpolation,R36,TRUE)</f>
        <v>1.029360021896319E-3</v>
      </c>
      <c r="V36" s="235">
        <f>_xll.qlYieldTSDiscount(Discounting,R36,,AllTriggers)</f>
        <v>0.99990689997941606</v>
      </c>
      <c r="W36" s="235">
        <f>_xll.qlYieldTSDiscount(Discounting,S36,,AllTriggers)</f>
        <v>0.99969003715012972</v>
      </c>
      <c r="X36" s="30">
        <f t="shared" si="5"/>
        <v>4.2213418939250516E-4</v>
      </c>
      <c r="Y36" s="310">
        <f t="shared" si="6"/>
        <v>5.2872215366392492E-4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6">
        <f>_xll.qlCalendarAdvance(Calendar,R36,"1D","f")</f>
        <v>42086</v>
      </c>
      <c r="S37" s="307">
        <f>_xll.qlCalendarAdvance(Calendar,R37,$F$1,"mf",,Trigger)</f>
        <v>42270</v>
      </c>
      <c r="T37" s="308">
        <f>_xll.qlDayCounterYearFraction(DayCounter,R37,S37,,,Trigger)</f>
        <v>0.51111111111111107</v>
      </c>
      <c r="U37" s="287">
        <f>_xll.qlInterpolationInterpolate(B6Minterpolation,R37,TRUE)</f>
        <v>1.0323177673679954E-3</v>
      </c>
      <c r="V37" s="235">
        <f>_xll.qlYieldTSDiscount(Discounting,R37,,AllTriggers)</f>
        <v>0.99990157077056696</v>
      </c>
      <c r="W37" s="235">
        <f>_xll.qlYieldTSDiscount(Discounting,S37,,AllTriggers)</f>
        <v>0.99968766550903598</v>
      </c>
      <c r="X37" s="30">
        <f t="shared" si="5"/>
        <v>4.1864105033899608E-4</v>
      </c>
      <c r="Y37" s="310">
        <f t="shared" si="6"/>
        <v>5.2737711958995837E-4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6">
        <f>_xll.qlCalendarAdvance(Calendar,R37,"1D","f")</f>
        <v>42087</v>
      </c>
      <c r="S38" s="307">
        <f>_xll.qlCalendarAdvance(Calendar,R38,$F$1,"mf",,Trigger)</f>
        <v>42271</v>
      </c>
      <c r="T38" s="308">
        <f>_xll.qlDayCounterYearFraction(DayCounter,R38,S38,,,Trigger)</f>
        <v>0.51111111111111107</v>
      </c>
      <c r="U38" s="287">
        <f>_xll.qlInterpolationInterpolate(B6Minterpolation,R38,TRUE)</f>
        <v>1.0332377588224272E-3</v>
      </c>
      <c r="V38" s="235">
        <f>_xll.qlYieldTSDiscount(Discounting,R38,,AllTriggers)</f>
        <v>0.99989982069765526</v>
      </c>
      <c r="W38" s="235">
        <f>_xll.qlYieldTSDiscount(Discounting,S38,,AllTriggers)</f>
        <v>0.99968647589477677</v>
      </c>
      <c r="X38" s="30">
        <f t="shared" si="5"/>
        <v>4.1754465507659122E-4</v>
      </c>
      <c r="Y38" s="310">
        <f t="shared" si="6"/>
        <v>5.2784728453179679E-4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6">
        <f>_xll.qlCalendarAdvance(Calendar,R38,"1D","f")</f>
        <v>42088</v>
      </c>
      <c r="S39" s="307">
        <f>_xll.qlCalendarAdvance(Calendar,R39,$F$1,"mf",,Trigger)</f>
        <v>42272</v>
      </c>
      <c r="T39" s="308">
        <f>_xll.qlDayCounterYearFraction(DayCounter,R39,S39,,,Trigger)</f>
        <v>0.51111111111111107</v>
      </c>
      <c r="U39" s="287">
        <f>_xll.qlInterpolationInterpolate(B6Minterpolation,R39,TRUE)</f>
        <v>1.0341284916836626E-3</v>
      </c>
      <c r="V39" s="235">
        <f>_xll.qlYieldTSDiscount(Discounting,R39,,AllTriggers)</f>
        <v>0.99989808481660825</v>
      </c>
      <c r="W39" s="235">
        <f>_xll.qlYieldTSDiscount(Discounting,S39,,AllTriggers)</f>
        <v>0.99968528378615795</v>
      </c>
      <c r="X39" s="30">
        <f t="shared" si="5"/>
        <v>4.1648091548235588E-4</v>
      </c>
      <c r="Y39" s="310">
        <f t="shared" si="6"/>
        <v>5.2830249765321901E-4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6">
        <f>_xll.qlCalendarAdvance(Calendar,R39,"1D","f")</f>
        <v>42089</v>
      </c>
      <c r="S40" s="307">
        <f>_xll.qlCalendarAdvance(Calendar,R40,$F$1,"mf",,Trigger)</f>
        <v>42275</v>
      </c>
      <c r="T40" s="308">
        <f>_xll.qlDayCounterYearFraction(DayCounter,R40,S40,,,Trigger)</f>
        <v>0.51666666666666672</v>
      </c>
      <c r="U40" s="287">
        <f>_xll.qlInterpolationInterpolate(B6Minterpolation,R40,TRUE)</f>
        <v>1.0349921879066215E-3</v>
      </c>
      <c r="V40" s="235">
        <f>_xll.qlYieldTSDiscount(Discounting,R40,,AllTriggers)</f>
        <v>0.99989636374352786</v>
      </c>
      <c r="W40" s="235">
        <f>_xll.qlYieldTSDiscount(Discounting,S40,,AllTriggers)</f>
        <v>0.99968169275500562</v>
      </c>
      <c r="X40" s="30">
        <f t="shared" si="5"/>
        <v>4.1562453214942638E-4</v>
      </c>
      <c r="Y40" s="310">
        <f t="shared" si="6"/>
        <v>5.3448829308934474E-4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6">
        <f>_xll.qlCalendarAdvance(Calendar,R40,"1D","f")</f>
        <v>42090</v>
      </c>
      <c r="S41" s="307">
        <f>_xll.qlCalendarAdvance(Calendar,R41,$F$1,"mf",,Trigger)</f>
        <v>42275</v>
      </c>
      <c r="T41" s="308">
        <f>_xll.qlDayCounterYearFraction(DayCounter,R41,S41,,,Trigger)</f>
        <v>0.51388888888888884</v>
      </c>
      <c r="U41" s="287">
        <f>_xll.qlInterpolationInterpolate(B6Minterpolation,R41,TRUE)</f>
        <v>1.035831069446224E-3</v>
      </c>
      <c r="V41" s="235">
        <f>_xll.qlYieldTSDiscount(Discounting,R41,,AllTriggers)</f>
        <v>0.99989465809451239</v>
      </c>
      <c r="W41" s="235">
        <f>_xll.qlYieldTSDiscount(Discounting,S41,,AllTriggers)</f>
        <v>0.99968169275500562</v>
      </c>
      <c r="X41" s="30">
        <f t="shared" si="5"/>
        <v>4.1455099362474858E-4</v>
      </c>
      <c r="Y41" s="310">
        <f t="shared" si="6"/>
        <v>5.320471413334597E-4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6">
        <f>_xll.qlCalendarAdvance(Calendar,R41,"1D","f")</f>
        <v>42093</v>
      </c>
      <c r="S42" s="307">
        <f>_xll.qlCalendarAdvance(Calendar,R42,$F$1,"mf",,Trigger)</f>
        <v>42277</v>
      </c>
      <c r="T42" s="308">
        <f>_xll.qlDayCounterYearFraction(DayCounter,R42,S42,,,Trigger)</f>
        <v>0.51111111111111107</v>
      </c>
      <c r="U42" s="287">
        <f>_xll.qlInterpolationInterpolate(B6Minterpolation,R42,TRUE)</f>
        <v>1.0382210455140951E-3</v>
      </c>
      <c r="V42" s="235">
        <f>_xll.qlYieldTSDiscount(Discounting,R42,,AllTriggers)</f>
        <v>0.99988963985278556</v>
      </c>
      <c r="W42" s="235">
        <f>_xll.qlYieldTSDiscount(Discounting,S42,,AllTriggers)</f>
        <v>0.99967928674068496</v>
      </c>
      <c r="X42" s="30">
        <f t="shared" si="5"/>
        <v>4.1169247195327335E-4</v>
      </c>
      <c r="Y42" s="310">
        <f t="shared" si="6"/>
        <v>5.3039399296297268E-4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6">
        <f>_xll.qlCalendarAdvance(Calendar,R42,"1D","f")</f>
        <v>42094</v>
      </c>
      <c r="S43" s="307">
        <f>_xll.qlCalendarAdvance(Calendar,R43,$F$1,"mf",,Trigger)</f>
        <v>42277</v>
      </c>
      <c r="T43" s="308">
        <f>_xll.qlDayCounterYearFraction(DayCounter,R43,S43,,,Trigger)</f>
        <v>0.5083333333333333</v>
      </c>
      <c r="U43" s="287">
        <f>_xll.qlInterpolationInterpolate(B6Minterpolation,R43,TRUE)</f>
        <v>1.0389828878694738E-3</v>
      </c>
      <c r="V43" s="235">
        <f>_xll.qlYieldTSDiscount(Discounting,R43,,AllTriggers)</f>
        <v>0.99988800206094341</v>
      </c>
      <c r="W43" s="235">
        <f>_xll.qlYieldTSDiscount(Discounting,S43,,AllTriggers)</f>
        <v>0.99967928674068496</v>
      </c>
      <c r="X43" s="30">
        <f t="shared" si="5"/>
        <v>4.1071923836818514E-4</v>
      </c>
      <c r="Y43" s="310">
        <f t="shared" si="6"/>
        <v>5.2790002565876329E-4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6">
        <f>_xll.qlCalendarAdvance(Calendar,R43,"1D","f")</f>
        <v>42095</v>
      </c>
      <c r="S44" s="307">
        <f>_xll.qlCalendarAdvance(Calendar,R44,$F$1,"mf",,Trigger)</f>
        <v>42278</v>
      </c>
      <c r="T44" s="308">
        <f>_xll.qlDayCounterYearFraction(DayCounter,R44,S44,,,Trigger)</f>
        <v>0.5083333333333333</v>
      </c>
      <c r="U44" s="287">
        <f>_xll.qlInterpolationInterpolate(B6Minterpolation,R44,TRUE)</f>
        <v>1.0397310253160968E-3</v>
      </c>
      <c r="V44" s="235">
        <f>_xll.qlYieldTSDiscount(Discounting,R44,,AllTriggers)</f>
        <v>0.99988638277360664</v>
      </c>
      <c r="W44" s="235">
        <f>_xll.qlYieldTSDiscount(Discounting,S44,,AllTriggers)</f>
        <v>0.99967808021371651</v>
      </c>
      <c r="X44" s="30">
        <f t="shared" si="5"/>
        <v>4.0990748498280065E-4</v>
      </c>
      <c r="Y44" s="310">
        <f t="shared" si="6"/>
        <v>5.2828026662449527E-4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6">
        <f>_xll.qlCalendarAdvance(Calendar,R44,"1D","f")</f>
        <v>42096</v>
      </c>
      <c r="S45" s="307">
        <f>_xll.qlCalendarAdvance(Calendar,R45,$F$1,"mf",,Trigger)</f>
        <v>42279</v>
      </c>
      <c r="T45" s="308">
        <f>_xll.qlDayCounterYearFraction(DayCounter,R45,S45,,,Trigger)</f>
        <v>0.5083333333333333</v>
      </c>
      <c r="U45" s="287">
        <f>_xll.qlInterpolationInterpolate(B6Minterpolation,R45,TRUE)</f>
        <v>1.0404676798088841E-3</v>
      </c>
      <c r="V45" s="235">
        <f>_xll.qlYieldTSDiscount(Discounting,R45,,AllTriggers)</f>
        <v>0.99988478260685421</v>
      </c>
      <c r="W45" s="235">
        <f>_xll.qlYieldTSDiscount(Discounting,S45,,AllTriggers)</f>
        <v>0.99967687137499028</v>
      </c>
      <c r="X45" s="30">
        <f t="shared" si="5"/>
        <v>4.0913790619652972E-4</v>
      </c>
      <c r="Y45" s="310">
        <f t="shared" si="6"/>
        <v>5.2865466356097053E-4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6">
        <f>_xll.qlCalendarAdvance(Calendar,R45,"1D","f")</f>
        <v>42101</v>
      </c>
      <c r="S46" s="307">
        <f>_xll.qlCalendarAdvance(Calendar,R46,$F$1,"mf",,Trigger)</f>
        <v>42284</v>
      </c>
      <c r="T46" s="308">
        <f>_xll.qlDayCounterYearFraction(DayCounter,R46,S46,,,Trigger)</f>
        <v>0.5083333333333333</v>
      </c>
      <c r="U46" s="287">
        <f>_xll.qlInterpolationInterpolate(B6Minterpolation,R46,TRUE)</f>
        <v>1.0440564763874928E-3</v>
      </c>
      <c r="V46" s="235">
        <f>_xll.qlYieldTSDiscount(Discounting,R46,,AllTriggers)</f>
        <v>0.9998770801091833</v>
      </c>
      <c r="W46" s="235">
        <f>_xll.qlYieldTSDiscount(Discounting,S46,,AllTriggers)</f>
        <v>0.99967079341798082</v>
      </c>
      <c r="X46" s="30">
        <f t="shared" si="5"/>
        <v>4.0594352361250733E-4</v>
      </c>
      <c r="Y46" s="310">
        <f t="shared" si="6"/>
        <v>5.3047848450716434E-4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6">
        <f>_xll.qlCalendarAdvance(Calendar,R46,"1D","f")</f>
        <v>42102</v>
      </c>
      <c r="S47" s="307">
        <f>_xll.qlCalendarAdvance(Calendar,R47,$F$1,"mf",,Trigger)</f>
        <v>42285</v>
      </c>
      <c r="T47" s="308">
        <f>_xll.qlDayCounterYearFraction(DayCounter,R47,S47,,,Trigger)</f>
        <v>0.5083333333333333</v>
      </c>
      <c r="U47" s="287">
        <f>_xll.qlInterpolationInterpolate(B6Minterpolation,R47,TRUE)</f>
        <v>1.044745491697534E-3</v>
      </c>
      <c r="V47" s="235">
        <f>_xll.qlYieldTSDiscount(Discounting,R47,,AllTriggers)</f>
        <v>0.99987559803863435</v>
      </c>
      <c r="W47" s="235">
        <f>_xll.qlYieldTSDiscount(Discounting,S47,,AllTriggers)</f>
        <v>0.99966957125649991</v>
      </c>
      <c r="X47" s="30">
        <f t="shared" si="5"/>
        <v>4.0543255437487544E-4</v>
      </c>
      <c r="Y47" s="310">
        <f t="shared" si="6"/>
        <v>5.3082861373615511E-4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6">
        <f>_xll.qlCalendarAdvance(Calendar,R47,"1D","f")</f>
        <v>42103</v>
      </c>
      <c r="S48" s="307">
        <f>_xll.qlCalendarAdvance(Calendar,R48,$F$1,"mf",,Trigger)</f>
        <v>42286</v>
      </c>
      <c r="T48" s="308">
        <f>_xll.qlDayCounterYearFraction(DayCounter,R48,S48,,,Trigger)</f>
        <v>0.5083333333333333</v>
      </c>
      <c r="U48" s="287">
        <f>_xll.qlInterpolationInterpolate(B6Minterpolation,R48,TRUE)</f>
        <v>1.0453861731286223E-3</v>
      </c>
      <c r="V48" s="235">
        <f>_xll.qlYieldTSDiscount(Discounting,R48,,AllTriggers)</f>
        <v>0.99987413469717301</v>
      </c>
      <c r="W48" s="235">
        <f>_xll.qlYieldTSDiscount(Discounting,S48,,AllTriggers)</f>
        <v>0.99966834696585749</v>
      </c>
      <c r="X48" s="30">
        <f t="shared" si="5"/>
        <v>4.0496263098462027E-4</v>
      </c>
      <c r="Y48" s="310">
        <f t="shared" si="6"/>
        <v>5.3115418032611324E-4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6">
        <f>_xll.qlCalendarAdvance(Calendar,R48,"1D","f")</f>
        <v>42104</v>
      </c>
      <c r="S49" s="307">
        <f>_xll.qlCalendarAdvance(Calendar,R49,$F$1,"mf",,Trigger)</f>
        <v>42289</v>
      </c>
      <c r="T49" s="308">
        <f>_xll.qlDayCounterYearFraction(DayCounter,R49,S49,,,Trigger)</f>
        <v>0.51388888888888884</v>
      </c>
      <c r="U49" s="287">
        <f>_xll.qlInterpolationInterpolate(B6Minterpolation,R49,TRUE)</f>
        <v>1.0459783432605087E-3</v>
      </c>
      <c r="V49" s="235">
        <f>_xll.qlYieldTSDiscount(Discounting,R49,,AllTriggers)</f>
        <v>0.99987268976007915</v>
      </c>
      <c r="W49" s="235">
        <f>_xll.qlYieldTSDiscount(Discounting,S49,,AllTriggers)</f>
        <v>0.9996646615798086</v>
      </c>
      <c r="X49" s="30">
        <f t="shared" si="5"/>
        <v>4.0494738845742477E-4</v>
      </c>
      <c r="Y49" s="310">
        <f t="shared" si="6"/>
        <v>5.3726046551827141E-4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6">
        <f>_xll.qlCalendarAdvance(Calendar,R49,"1D","f")</f>
        <v>42107</v>
      </c>
      <c r="S50" s="307">
        <f>_xll.qlCalendarAdvance(Calendar,R50,$F$1,"mf",,Trigger)</f>
        <v>42290</v>
      </c>
      <c r="T50" s="308">
        <f>_xll.qlDayCounterYearFraction(DayCounter,R50,S50,,,Trigger)</f>
        <v>0.5083333333333333</v>
      </c>
      <c r="U50" s="287">
        <f>_xll.qlInterpolationInterpolate(B6Minterpolation,R50,TRUE)</f>
        <v>1.0474620116584629E-3</v>
      </c>
      <c r="V50" s="235">
        <f>_xll.qlYieldTSDiscount(Discounting,R50,,AllTriggers)</f>
        <v>0.99986846212784564</v>
      </c>
      <c r="W50" s="235">
        <f>_xll.qlYieldTSDiscount(Discounting,S50,,AllTriggers)</f>
        <v>0.99966342903336691</v>
      </c>
      <c r="X50" s="30">
        <f t="shared" si="5"/>
        <v>4.0347959193349299E-4</v>
      </c>
      <c r="Y50" s="310">
        <f t="shared" si="6"/>
        <v>5.3220902132347029E-4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6">
        <f>_xll.qlCalendarAdvance(Calendar,R50,"1D","f")</f>
        <v>42108</v>
      </c>
      <c r="S51" s="307">
        <f>_xll.qlCalendarAdvance(Calendar,R51,$F$1,"mf",,Trigger)</f>
        <v>42291</v>
      </c>
      <c r="T51" s="308">
        <f>_xll.qlDayCounterYearFraction(DayCounter,R51,S51,,,Trigger)</f>
        <v>0.5083333333333333</v>
      </c>
      <c r="U51" s="287">
        <f>_xll.qlInterpolationInterpolate(B6Minterpolation,R51,TRUE)</f>
        <v>1.0478583623910484E-3</v>
      </c>
      <c r="V51" s="235">
        <f>_xll.qlYieldTSDiscount(Discounting,R51,,AllTriggers)</f>
        <v>0.99986708756107856</v>
      </c>
      <c r="W51" s="235">
        <f>_xll.qlYieldTSDiscount(Discounting,S51,,AllTriggers)</f>
        <v>0.99966219448818627</v>
      </c>
      <c r="X51" s="30">
        <f t="shared" si="5"/>
        <v>4.0320454483364304E-4</v>
      </c>
      <c r="Y51" s="310">
        <f t="shared" si="6"/>
        <v>5.3241042550308023E-4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6">
        <f>_xll.qlCalendarAdvance(Calendar,R51,"1D","f")</f>
        <v>42109</v>
      </c>
      <c r="S52" s="307">
        <f>_xll.qlCalendarAdvance(Calendar,R52,$F$1,"mf",,Trigger)</f>
        <v>42292</v>
      </c>
      <c r="T52" s="308">
        <f>_xll.qlDayCounterYearFraction(DayCounter,R52,S52,,,Trigger)</f>
        <v>0.5083333333333333</v>
      </c>
      <c r="U52" s="287">
        <f>_xll.qlInterpolationInterpolate(B6Minterpolation,R52,TRUE)</f>
        <v>1.0482053147231854E-3</v>
      </c>
      <c r="V52" s="235">
        <f>_xll.qlYieldTSDiscount(Discounting,R52,,AllTriggers)</f>
        <v>0.999865729775121</v>
      </c>
      <c r="W52" s="235">
        <f>_xll.qlYieldTSDiscount(Discounting,S52,,AllTriggers)</f>
        <v>0.99966095797035115</v>
      </c>
      <c r="X52" s="30">
        <f t="shared" si="5"/>
        <v>4.0296640242206024E-4</v>
      </c>
      <c r="Y52" s="310">
        <f t="shared" si="6"/>
        <v>5.3258672736846671E-4</v>
      </c>
    </row>
    <row r="53" spans="5:25" x14ac:dyDescent="0.2">
      <c r="R53" s="286">
        <f>_xll.qlCalendarAdvance(Calendar,R52,"1D","f")</f>
        <v>42110</v>
      </c>
      <c r="S53" s="307">
        <f>_xll.qlCalendarAdvance(Calendar,R53,$F$1,"mf",,Trigger)</f>
        <v>42293</v>
      </c>
      <c r="T53" s="308">
        <f>_xll.qlDayCounterYearFraction(DayCounter,R53,S53,,,Trigger)</f>
        <v>0.5083333333333333</v>
      </c>
      <c r="U53" s="287">
        <f>_xll.qlInterpolationInterpolate(B6Minterpolation,R53,TRUE)</f>
        <v>1.0485026912346249E-3</v>
      </c>
      <c r="V53" s="235">
        <f>_xll.qlYieldTSDiscount(Discounting,R53,,AllTriggers)</f>
        <v>0.99986438844526959</v>
      </c>
      <c r="W53" s="235">
        <f>_xll.qlYieldTSDiscount(Discounting,S53,,AllTriggers)</f>
        <v>0.99965971950594534</v>
      </c>
      <c r="X53" s="30">
        <f t="shared" si="5"/>
        <v>4.0276447451597015E-4</v>
      </c>
      <c r="Y53" s="310">
        <f t="shared" si="6"/>
        <v>5.3273783697839157E-4</v>
      </c>
    </row>
    <row r="54" spans="5:25" x14ac:dyDescent="0.2">
      <c r="R54" s="286">
        <f>_xll.qlCalendarAdvance(Calendar,R53,"1D","f")</f>
        <v>42111</v>
      </c>
      <c r="S54" s="307">
        <f>_xll.qlCalendarAdvance(Calendar,R54,$F$1,"mf",,Trigger)</f>
        <v>42296</v>
      </c>
      <c r="T54" s="308">
        <f>_xll.qlDayCounterYearFraction(DayCounter,R54,S54,,,Trigger)</f>
        <v>0.51388888888888884</v>
      </c>
      <c r="U54" s="287">
        <f>_xll.qlInterpolationInterpolate(B6Minterpolation,R54,TRUE)</f>
        <v>1.048750314505117E-3</v>
      </c>
      <c r="V54" s="235">
        <f>_xll.qlYieldTSDiscount(Discounting,R54,,AllTriggers)</f>
        <v>0.99986306324682328</v>
      </c>
      <c r="W54" s="235">
        <f>_xll.qlYieldTSDiscount(Discounting,S54,,AllTriggers)</f>
        <v>0.99965599269414351</v>
      </c>
      <c r="X54" s="30">
        <f t="shared" si="5"/>
        <v>4.0308676730492379E-4</v>
      </c>
      <c r="Y54" s="310">
        <f t="shared" si="6"/>
        <v>5.3868440322109756E-4</v>
      </c>
    </row>
    <row r="55" spans="5:25" x14ac:dyDescent="0.2">
      <c r="R55" s="286">
        <f>_xll.qlCalendarAdvance(Calendar,R54,"1D","f")</f>
        <v>42114</v>
      </c>
      <c r="S55" s="307">
        <f>_xll.qlCalendarAdvance(Calendar,R55,$F$1,"mf",,Trigger)</f>
        <v>42297</v>
      </c>
      <c r="T55" s="308">
        <f>_xll.qlDayCounterYearFraction(DayCounter,R55,S55,,,Trigger)</f>
        <v>0.5083333333333333</v>
      </c>
      <c r="U55" s="287">
        <f>_xll.qlInterpolationInterpolate(B6Minterpolation,R55,TRUE)</f>
        <v>1.049192890668419E-3</v>
      </c>
      <c r="V55" s="235">
        <f>_xll.qlYieldTSDiscount(Discounting,R55,,AllTriggers)</f>
        <v>0.99985918119294326</v>
      </c>
      <c r="W55" s="235">
        <f>_xll.qlYieldTSDiscount(Discounting,S55,,AllTriggers)</f>
        <v>0.99965474670429366</v>
      </c>
      <c r="X55" s="30">
        <f t="shared" si="5"/>
        <v>4.0230510434259456E-4</v>
      </c>
      <c r="Y55" s="310">
        <f t="shared" si="6"/>
        <v>5.3308855407840472E-4</v>
      </c>
    </row>
    <row r="56" spans="5:25" x14ac:dyDescent="0.2">
      <c r="R56" s="286">
        <f>_xll.qlCalendarAdvance(Calendar,R55,"1D","f")</f>
        <v>42115</v>
      </c>
      <c r="S56" s="307">
        <f>_xll.qlCalendarAdvance(Calendar,R56,$F$1,"mf",,Trigger)</f>
        <v>42298</v>
      </c>
      <c r="T56" s="308">
        <f>_xll.qlDayCounterYearFraction(DayCounter,R56,S56,,,Trigger)</f>
        <v>0.5083333333333333</v>
      </c>
      <c r="U56" s="287">
        <f>_xll.qlInterpolationInterpolate(B6Minterpolation,R56,TRUE)</f>
        <v>1.0492397267726303E-3</v>
      </c>
      <c r="V56" s="235">
        <f>_xll.qlYieldTSDiscount(Discounting,R56,,AllTriggers)</f>
        <v>0.99985791727315754</v>
      </c>
      <c r="W56" s="235">
        <f>_xll.qlYieldTSDiscount(Discounting,S56,,AllTriggers)</f>
        <v>0.99965349889829169</v>
      </c>
      <c r="X56" s="30">
        <f t="shared" si="5"/>
        <v>4.0227389628088596E-4</v>
      </c>
      <c r="Y56" s="310">
        <f t="shared" si="6"/>
        <v>5.3311235333049212E-4</v>
      </c>
    </row>
    <row r="57" spans="5:25" x14ac:dyDescent="0.2">
      <c r="R57" s="286">
        <f>_xll.qlCalendarAdvance(Calendar,R56,"1D","f")</f>
        <v>42116</v>
      </c>
      <c r="S57" s="307">
        <f>_xll.qlCalendarAdvance(Calendar,R57,$F$1,"mf",,Trigger)</f>
        <v>42299</v>
      </c>
      <c r="T57" s="308">
        <f>_xll.qlDayCounterYearFraction(DayCounter,R57,S57,,,Trigger)</f>
        <v>0.5083333333333333</v>
      </c>
      <c r="U57" s="287">
        <f>_xll.qlInterpolationInterpolate(B6Minterpolation,R57,TRUE)</f>
        <v>1.0492359225346484E-3</v>
      </c>
      <c r="V57" s="235">
        <f>_xll.qlYieldTSDiscount(Discounting,R57,,AllTriggers)</f>
        <v>0.999856667861309</v>
      </c>
      <c r="W57" s="235">
        <f>_xll.qlYieldTSDiscount(Discounting,S57,,AllTriggers)</f>
        <v>0.99965224930222107</v>
      </c>
      <c r="X57" s="30">
        <f t="shared" si="5"/>
        <v>4.0227476166602652E-4</v>
      </c>
      <c r="Y57" s="310">
        <f t="shared" si="6"/>
        <v>5.3311042070095275E-4</v>
      </c>
    </row>
    <row r="58" spans="5:25" x14ac:dyDescent="0.2">
      <c r="R58" s="286">
        <f>_xll.qlCalendarAdvance(Calendar,R57,"1D","f")</f>
        <v>42117</v>
      </c>
      <c r="S58" s="307">
        <f>_xll.qlCalendarAdvance(Calendar,R58,$F$1,"mf",,Trigger)</f>
        <v>42300</v>
      </c>
      <c r="T58" s="308">
        <f>_xll.qlDayCounterYearFraction(DayCounter,R58,S58,,,Trigger)</f>
        <v>0.5083333333333333</v>
      </c>
      <c r="U58" s="287">
        <f>_xll.qlInterpolationInterpolate(B6Minterpolation,R58,TRUE)</f>
        <v>1.0491813005342235E-3</v>
      </c>
      <c r="V58" s="235">
        <f>_xll.qlYieldTSDiscount(Discounting,R58,,AllTriggers)</f>
        <v>0.99985543263271082</v>
      </c>
      <c r="W58" s="235">
        <f>_xll.qlYieldTSDiscount(Discounting,S58,,AllTriggers)</f>
        <v>0.99965099794216494</v>
      </c>
      <c r="X58" s="30">
        <f t="shared" si="5"/>
        <v>4.0230701032703591E-4</v>
      </c>
      <c r="Y58" s="310">
        <f t="shared" si="6"/>
        <v>5.3308266625446093E-4</v>
      </c>
    </row>
    <row r="59" spans="5:25" x14ac:dyDescent="0.2">
      <c r="R59" s="286">
        <f>_xll.qlCalendarAdvance(Calendar,R58,"1D","f")</f>
        <v>42118</v>
      </c>
      <c r="S59" s="307">
        <f>_xll.qlCalendarAdvance(Calendar,R59,$F$1,"mf",,Trigger)</f>
        <v>42303</v>
      </c>
      <c r="T59" s="308">
        <f>_xll.qlDayCounterYearFraction(DayCounter,R59,S59,,,Trigger)</f>
        <v>0.51388888888888884</v>
      </c>
      <c r="U59" s="287">
        <f>_xll.qlInterpolationInterpolate(B6Minterpolation,R59,TRUE)</f>
        <v>1.0490756833511066E-3</v>
      </c>
      <c r="V59" s="235">
        <f>_xll.qlYieldTSDiscount(Discounting,R59,,AllTriggers)</f>
        <v>0.99985421126267882</v>
      </c>
      <c r="W59" s="235">
        <f>_xll.qlYieldTSDiscount(Discounting,S59,,AllTriggers)</f>
        <v>0.99964723353891394</v>
      </c>
      <c r="X59" s="30">
        <f t="shared" si="5"/>
        <v>4.0290959545367976E-4</v>
      </c>
      <c r="Y59" s="310">
        <f t="shared" si="6"/>
        <v>5.3885153102461352E-4</v>
      </c>
    </row>
    <row r="60" spans="5:25" x14ac:dyDescent="0.2">
      <c r="R60" s="286">
        <f>_xll.qlCalendarAdvance(Calendar,R59,"1D","f")</f>
        <v>42121</v>
      </c>
      <c r="S60" s="307">
        <f>_xll.qlCalendarAdvance(Calendar,R60,$F$1,"mf",,Trigger)</f>
        <v>42304</v>
      </c>
      <c r="T60" s="308">
        <f>_xll.qlDayCounterYearFraction(DayCounter,R60,S60,,,Trigger)</f>
        <v>0.5083333333333333</v>
      </c>
      <c r="U60" s="287">
        <f>_xll.qlInterpolationInterpolate(B6Minterpolation,R60,TRUE)</f>
        <v>1.0484510865031108E-3</v>
      </c>
      <c r="V60" s="235">
        <f>_xll.qlYieldTSDiscount(Discounting,R60,,AllTriggers)</f>
        <v>0.99985062705716699</v>
      </c>
      <c r="W60" s="235">
        <f>_xll.qlYieldTSDiscount(Discounting,S60,,AllTriggers)</f>
        <v>0.99964597538374556</v>
      </c>
      <c r="X60" s="30">
        <f t="shared" si="5"/>
        <v>4.027360343809144E-4</v>
      </c>
      <c r="Y60" s="310">
        <f t="shared" si="6"/>
        <v>5.3271163160898815E-4</v>
      </c>
    </row>
    <row r="61" spans="5:25" x14ac:dyDescent="0.2">
      <c r="R61" s="286">
        <f>_xll.qlCalendarAdvance(Calendar,R60,"1D","f")</f>
        <v>42122</v>
      </c>
      <c r="S61" s="307">
        <f>_xll.qlCalendarAdvance(Calendar,R61,$F$1,"mf",,Trigger)</f>
        <v>42305</v>
      </c>
      <c r="T61" s="308">
        <f>_xll.qlDayCounterYearFraction(DayCounter,R61,S61,,,Trigger)</f>
        <v>0.5083333333333333</v>
      </c>
      <c r="U61" s="287">
        <f>_xll.qlInterpolationInterpolate(B6Minterpolation,R61,TRUE)</f>
        <v>1.0481397143867327E-3</v>
      </c>
      <c r="V61" s="235">
        <f>_xll.qlYieldTSDiscount(Discounting,R61,,AllTriggers)</f>
        <v>0.99984945787459778</v>
      </c>
      <c r="W61" s="235">
        <f>_xll.qlYieldTSDiscount(Discounting,S61,,AllTriggers)</f>
        <v>0.99964471559500601</v>
      </c>
      <c r="X61" s="30">
        <f t="shared" si="5"/>
        <v>4.029148469190241E-4</v>
      </c>
      <c r="Y61" s="310">
        <f t="shared" si="6"/>
        <v>5.3255341906161284E-4</v>
      </c>
    </row>
    <row r="62" spans="5:25" x14ac:dyDescent="0.2">
      <c r="R62" s="286">
        <f>_xll.qlCalendarAdvance(Calendar,R61,"1D","f")</f>
        <v>42123</v>
      </c>
      <c r="S62" s="307">
        <f>_xll.qlCalendarAdvance(Calendar,R62,$F$1,"mf",,Trigger)</f>
        <v>42306</v>
      </c>
      <c r="T62" s="308">
        <f>_xll.qlDayCounterYearFraction(DayCounter,R62,S62,,,Trigger)</f>
        <v>0.5083333333333333</v>
      </c>
      <c r="U62" s="287">
        <f>_xll.qlInterpolationInterpolate(B6Minterpolation,R62,TRUE)</f>
        <v>1.0477764599864164E-3</v>
      </c>
      <c r="V62" s="235">
        <f>_xll.qlYieldTSDiscount(Discounting,R62,,AllTriggers)</f>
        <v>0.99984830092720423</v>
      </c>
      <c r="W62" s="235">
        <f>_xll.qlYieldTSDiscount(Discounting,S62,,AllTriggers)</f>
        <v>0.99964345419877776</v>
      </c>
      <c r="X62" s="30">
        <f t="shared" si="5"/>
        <v>4.0312090173988039E-4</v>
      </c>
      <c r="Y62" s="310">
        <f t="shared" si="6"/>
        <v>5.3236884509232942E-4</v>
      </c>
    </row>
    <row r="63" spans="5:25" x14ac:dyDescent="0.2">
      <c r="R63" s="286">
        <f>_xll.qlCalendarAdvance(Calendar,R62,"1D","f")</f>
        <v>42124</v>
      </c>
      <c r="S63" s="307">
        <f>_xll.qlCalendarAdvance(Calendar,R63,$F$1,"mf",,Trigger)</f>
        <v>42307</v>
      </c>
      <c r="T63" s="308">
        <f>_xll.qlDayCounterYearFraction(DayCounter,R63,S63,,,Trigger)</f>
        <v>0.5083333333333333</v>
      </c>
      <c r="U63" s="287">
        <f>_xll.qlInterpolationInterpolate(B6Minterpolation,R63,TRUE)</f>
        <v>1.0473611458819121E-3</v>
      </c>
      <c r="V63" s="235">
        <f>_xll.qlYieldTSDiscount(Discounting,R63,,AllTriggers)</f>
        <v>0.99984715589031448</v>
      </c>
      <c r="W63" s="235">
        <f>_xll.qlYieldTSDiscount(Discounting,S63,,AllTriggers)</f>
        <v>0.99964219122114306</v>
      </c>
      <c r="X63" s="30">
        <f t="shared" si="5"/>
        <v>4.0335350868167579E-4</v>
      </c>
      <c r="Y63" s="310">
        <f t="shared" si="6"/>
        <v>5.3215781976637252E-4</v>
      </c>
    </row>
    <row r="64" spans="5:25" x14ac:dyDescent="0.2">
      <c r="R64" s="286">
        <f>_xll.qlCalendarAdvance(Calendar,R63,"1D","f")</f>
        <v>42125</v>
      </c>
      <c r="S64" s="307">
        <f>_xll.qlCalendarAdvance(Calendar,R64,$F$1,"mf",,Trigger)</f>
        <v>42310</v>
      </c>
      <c r="T64" s="308">
        <f>_xll.qlDayCounterYearFraction(DayCounter,R64,S64,,,Trigger)</f>
        <v>0.51388888888888884</v>
      </c>
      <c r="U64" s="287">
        <f>_xll.qlInterpolationInterpolate(B6Minterpolation,R64,TRUE)</f>
        <v>1.0468935946529709E-3</v>
      </c>
      <c r="V64" s="235">
        <f>_xll.qlYieldTSDiscount(Discounting,R64,,AllTriggers)</f>
        <v>0.99984602243925813</v>
      </c>
      <c r="W64" s="235">
        <f>_xll.qlYieldTSDiscount(Discounting,S64,,AllTriggers)</f>
        <v>0.99963839306062285</v>
      </c>
      <c r="X64" s="30">
        <f t="shared" si="5"/>
        <v>4.0418170252287672E-4</v>
      </c>
      <c r="Y64" s="310">
        <f t="shared" si="6"/>
        <v>5.3773066398358409E-4</v>
      </c>
    </row>
    <row r="65" spans="18:25" x14ac:dyDescent="0.2">
      <c r="R65" s="286">
        <f>_xll.qlCalendarAdvance(Calendar,R64,"1D","f")</f>
        <v>42129</v>
      </c>
      <c r="S65" s="307">
        <f>_xll.qlCalendarAdvance(Calendar,R65,$F$1,"mf",,Trigger)</f>
        <v>42313</v>
      </c>
      <c r="T65" s="308">
        <f>_xll.qlDayCounterYearFraction(DayCounter,R65,S65,,,Trigger)</f>
        <v>0.51111111111111107</v>
      </c>
      <c r="U65" s="287">
        <f>_xll.qlInterpolationInterpolate(B6Minterpolation,R65,TRUE)</f>
        <v>1.0443858027152793E-3</v>
      </c>
      <c r="V65" s="235">
        <f>_xll.qlYieldTSDiscount(Discounting,R65,,AllTriggers)</f>
        <v>0.99984159800003181</v>
      </c>
      <c r="W65" s="235">
        <f>_xll.qlYieldTSDiscount(Discounting,S65,,AllTriggers)</f>
        <v>0.99963458160637109</v>
      </c>
      <c r="X65" s="30">
        <f t="shared" si="5"/>
        <v>4.0518013482762269E-4</v>
      </c>
      <c r="Y65" s="310">
        <f t="shared" si="6"/>
        <v>5.3354430569838268E-4</v>
      </c>
    </row>
    <row r="66" spans="18:25" x14ac:dyDescent="0.2">
      <c r="R66" s="286">
        <f>_xll.qlCalendarAdvance(Calendar,R65,"1D","f")</f>
        <v>42130</v>
      </c>
      <c r="S66" s="307">
        <f>_xll.qlCalendarAdvance(Calendar,R66,$F$1,"mf",,Trigger)</f>
        <v>42314</v>
      </c>
      <c r="T66" s="308">
        <f>_xll.qlDayCounterYearFraction(DayCounter,R66,S66,,,Trigger)</f>
        <v>0.51111111111111107</v>
      </c>
      <c r="U66" s="287">
        <f>_xll.qlInterpolationInterpolate(B6Minterpolation,R66,TRUE)</f>
        <v>1.0433317066761375E-3</v>
      </c>
      <c r="V66" s="235">
        <f>_xll.qlYieldTSDiscount(Discounting,R66,,AllTriggers)</f>
        <v>0.9998405176081564</v>
      </c>
      <c r="W66" s="235">
        <f>_xll.qlYieldTSDiscount(Discounting,S66,,AllTriggers)</f>
        <v>0.99963330828899555</v>
      </c>
      <c r="X66" s="30">
        <f t="shared" si="5"/>
        <v>4.0555825233796848E-4</v>
      </c>
      <c r="Y66" s="310">
        <f t="shared" si="6"/>
        <v>5.3300584126178573E-4</v>
      </c>
    </row>
    <row r="67" spans="18:25" x14ac:dyDescent="0.2">
      <c r="R67" s="286">
        <f>_xll.qlCalendarAdvance(Calendar,R66,"1D","f")</f>
        <v>42131</v>
      </c>
      <c r="S67" s="307">
        <f>_xll.qlCalendarAdvance(Calendar,R67,$F$1,"mf",,Trigger)</f>
        <v>42317</v>
      </c>
      <c r="T67" s="308">
        <f>_xll.qlDayCounterYearFraction(DayCounter,R67,S67,,,Trigger)</f>
        <v>0.51666666666666672</v>
      </c>
      <c r="U67" s="287">
        <f>_xll.qlInterpolationInterpolate(B6Minterpolation,R67,TRUE)</f>
        <v>1.0420317348295073E-3</v>
      </c>
      <c r="V67" s="235">
        <f>_xll.qlYieldTSDiscount(Discounting,R67,,AllTriggers)</f>
        <v>0.99983944685413217</v>
      </c>
      <c r="W67" s="235">
        <f>_xll.qlYieldTSDiscount(Discounting,S67,,AllTriggers)</f>
        <v>0.99962948020204756</v>
      </c>
      <c r="X67" s="30">
        <f t="shared" si="5"/>
        <v>4.065376988167614E-4</v>
      </c>
      <c r="Y67" s="310">
        <f t="shared" si="6"/>
        <v>5.3812518702018837E-4</v>
      </c>
    </row>
    <row r="68" spans="18:25" x14ac:dyDescent="0.2">
      <c r="R68" s="286">
        <f>_xll.qlCalendarAdvance(Calendar,R67,"1D","f")</f>
        <v>42132</v>
      </c>
      <c r="S68" s="307">
        <f>_xll.qlCalendarAdvance(Calendar,R68,$F$1,"mf",,Trigger)</f>
        <v>42317</v>
      </c>
      <c r="T68" s="308">
        <f>_xll.qlDayCounterYearFraction(DayCounter,R68,S68,,,Trigger)</f>
        <v>0.51388888888888884</v>
      </c>
      <c r="U68" s="287">
        <f>_xll.qlInterpolationInterpolate(B6Minterpolation,R68,TRUE)</f>
        <v>1.0405041661052902E-3</v>
      </c>
      <c r="V68" s="235">
        <f>_xll.qlYieldTSDiscount(Discounting,R68,,AllTriggers)</f>
        <v>0.9998383853379984</v>
      </c>
      <c r="W68" s="235">
        <f>_xll.qlYieldTSDiscount(Discounting,S68,,AllTriggers)</f>
        <v>0.99962948020204756</v>
      </c>
      <c r="X68" s="30">
        <f t="shared" ref="X68:X131" si="10">(V68/W68-1)/T68</f>
        <v>4.0666878122542864E-4</v>
      </c>
      <c r="Y68" s="310">
        <f t="shared" ref="Y68:Y131" si="11">LN((1+(U68+X68)*T68)/(1+X68*T68))</f>
        <v>5.3444896613977135E-4</v>
      </c>
    </row>
    <row r="69" spans="18:25" x14ac:dyDescent="0.2">
      <c r="R69" s="286">
        <f>_xll.qlCalendarAdvance(Calendar,R68,"1D","f")</f>
        <v>42135</v>
      </c>
      <c r="S69" s="307">
        <f>_xll.qlCalendarAdvance(Calendar,R69,$F$1,"mf",,Trigger)</f>
        <v>42319</v>
      </c>
      <c r="T69" s="308">
        <f>_xll.qlDayCounterYearFraction(DayCounter,R69,S69,,,Trigger)</f>
        <v>0.51111111111111107</v>
      </c>
      <c r="U69" s="287">
        <f>_xll.qlInterpolationInterpolate(B6Minterpolation,R69,TRUE)</f>
        <v>1.0347386679661289E-3</v>
      </c>
      <c r="V69" s="235">
        <f>_xll.qlYieldTSDiscount(Discounting,R69,,AllTriggers)</f>
        <v>0.99983524890403097</v>
      </c>
      <c r="W69" s="235">
        <f>_xll.qlYieldTSDiscount(Discounting,S69,,AllTriggers)</f>
        <v>0.9996269216242285</v>
      </c>
      <c r="X69" s="30">
        <f t="shared" si="10"/>
        <v>4.0774897411238986E-4</v>
      </c>
      <c r="Y69" s="310">
        <f t="shared" si="11"/>
        <v>5.2861649251381205E-4</v>
      </c>
    </row>
    <row r="70" spans="18:25" x14ac:dyDescent="0.2">
      <c r="R70" s="286">
        <f>_xll.qlCalendarAdvance(Calendar,R69,"1D","f")</f>
        <v>42136</v>
      </c>
      <c r="S70" s="307">
        <f>_xll.qlCalendarAdvance(Calendar,R70,$F$1,"mf",,Trigger)</f>
        <v>42320</v>
      </c>
      <c r="T70" s="308">
        <f>_xll.qlDayCounterYearFraction(DayCounter,R70,S70,,,Trigger)</f>
        <v>0.51111111111111107</v>
      </c>
      <c r="U70" s="287">
        <f>_xll.qlInterpolationInterpolate(B6Minterpolation,R70,TRUE)</f>
        <v>1.0324835010305762E-3</v>
      </c>
      <c r="V70" s="235">
        <f>_xll.qlYieldTSDiscount(Discounting,R70,,AllTriggers)</f>
        <v>0.99983421687596108</v>
      </c>
      <c r="W70" s="235">
        <f>_xll.qlYieldTSDiscount(Discounting,S70,,AllTriggers)</f>
        <v>0.99962564045711133</v>
      </c>
      <c r="X70" s="30">
        <f t="shared" si="10"/>
        <v>4.0823712521323566E-4</v>
      </c>
      <c r="Y70" s="310">
        <f t="shared" si="11"/>
        <v>5.2746456861536058E-4</v>
      </c>
    </row>
    <row r="71" spans="18:25" x14ac:dyDescent="0.2">
      <c r="R71" s="286">
        <f>_xll.qlCalendarAdvance(Calendar,R70,"1D","f")</f>
        <v>42137</v>
      </c>
      <c r="S71" s="307">
        <f>_xll.qlCalendarAdvance(Calendar,R71,$F$1,"mf",,Trigger)</f>
        <v>42321</v>
      </c>
      <c r="T71" s="308">
        <f>_xll.qlDayCounterYearFraction(DayCounter,R71,S71,,,Trigger)</f>
        <v>0.51111111111111107</v>
      </c>
      <c r="U71" s="287">
        <f>_xll.qlInterpolationInterpolate(B6Minterpolation,R71,TRUE)</f>
        <v>1.0300921318669427E-3</v>
      </c>
      <c r="V71" s="235">
        <f>_xll.qlYieldTSDiscount(Discounting,R71,,AllTriggers)</f>
        <v>0.99983319027874651</v>
      </c>
      <c r="W71" s="235">
        <f>_xll.qlYieldTSDiscount(Discounting,S71,,AllTriggers)</f>
        <v>0.99962435807241046</v>
      </c>
      <c r="X71" s="30">
        <f t="shared" si="10"/>
        <v>4.0873829076664054E-4</v>
      </c>
      <c r="Y71" s="310">
        <f t="shared" si="11"/>
        <v>5.2624307715286311E-4</v>
      </c>
    </row>
    <row r="72" spans="18:25" x14ac:dyDescent="0.2">
      <c r="R72" s="286">
        <f>_xll.qlCalendarAdvance(Calendar,R71,"1D","f")</f>
        <v>42138</v>
      </c>
      <c r="S72" s="307">
        <f>_xll.qlCalendarAdvance(Calendar,R72,$F$1,"mf",,Trigger)</f>
        <v>42324</v>
      </c>
      <c r="T72" s="308">
        <f>_xll.qlDayCounterYearFraction(DayCounter,R72,S72,,,Trigger)</f>
        <v>0.51666666666666672</v>
      </c>
      <c r="U72" s="287">
        <f>_xll.qlInterpolationInterpolate(B6Minterpolation,R72,TRUE)</f>
        <v>1.02758283940513E-3</v>
      </c>
      <c r="V72" s="235">
        <f>_xll.qlYieldTSDiscount(Discounting,R72,,AllTriggers)</f>
        <v>0.99983216833592981</v>
      </c>
      <c r="W72" s="235">
        <f>_xll.qlYieldTSDiscount(Discounting,S72,,AllTriggers)</f>
        <v>0.99962050387196255</v>
      </c>
      <c r="X72" s="30">
        <f t="shared" si="10"/>
        <v>4.0982868446462928E-4</v>
      </c>
      <c r="Y72" s="310">
        <f t="shared" si="11"/>
        <v>5.3066457770772674E-4</v>
      </c>
    </row>
    <row r="73" spans="18:25" x14ac:dyDescent="0.2">
      <c r="R73" s="286">
        <f>_xll.qlCalendarAdvance(Calendar,R72,"1D","f")</f>
        <v>42139</v>
      </c>
      <c r="S73" s="307">
        <f>_xll.qlCalendarAdvance(Calendar,R73,$F$1,"mf",,Trigger)</f>
        <v>42324</v>
      </c>
      <c r="T73" s="308">
        <f>_xll.qlDayCounterYearFraction(DayCounter,R73,S73,,,Trigger)</f>
        <v>0.51388888888888884</v>
      </c>
      <c r="U73" s="287">
        <f>_xll.qlInterpolationInterpolate(B6Minterpolation,R73,TRUE)</f>
        <v>1.0249739025750392E-3</v>
      </c>
      <c r="V73" s="235">
        <f>_xll.qlYieldTSDiscount(Discounting,R73,,AllTriggers)</f>
        <v>0.99983115027105629</v>
      </c>
      <c r="W73" s="235">
        <f>_xll.qlYieldTSDiscount(Discounting,S73,,AllTriggers)</f>
        <v>0.99962050387196255</v>
      </c>
      <c r="X73" s="30">
        <f t="shared" si="10"/>
        <v>4.1006212333262573E-4</v>
      </c>
      <c r="Y73" s="310">
        <f t="shared" si="11"/>
        <v>5.264731176610665E-4</v>
      </c>
    </row>
    <row r="74" spans="18:25" x14ac:dyDescent="0.2">
      <c r="R74" s="286">
        <f>_xll.qlCalendarAdvance(Calendar,R73,"1D","f")</f>
        <v>42142</v>
      </c>
      <c r="S74" s="307">
        <f>_xll.qlCalendarAdvance(Calendar,R74,$F$1,"mf",,Trigger)</f>
        <v>42326</v>
      </c>
      <c r="T74" s="308">
        <f>_xll.qlDayCounterYearFraction(DayCounter,R74,S74,,,Trigger)</f>
        <v>0.51111111111111107</v>
      </c>
      <c r="U74" s="287">
        <f>_xll.qlInterpolationInterpolate(B6Minterpolation,R74,TRUE)</f>
        <v>1.0167320151741107E-3</v>
      </c>
      <c r="V74" s="235">
        <f>_xll.qlYieldTSDiscount(Discounting,R74,,AllTriggers)</f>
        <v>0.99982811157960072</v>
      </c>
      <c r="W74" s="235">
        <f>_xll.qlYieldTSDiscount(Discounting,S74,,AllTriggers)</f>
        <v>0.99961792879219813</v>
      </c>
      <c r="X74" s="30">
        <f t="shared" si="10"/>
        <v>4.113843708677594E-4</v>
      </c>
      <c r="Y74" s="310">
        <f t="shared" si="11"/>
        <v>5.1941886563800367E-4</v>
      </c>
    </row>
    <row r="75" spans="18:25" x14ac:dyDescent="0.2">
      <c r="R75" s="286">
        <f>_xll.qlCalendarAdvance(Calendar,R74,"1D","f")</f>
        <v>42143</v>
      </c>
      <c r="S75" s="307">
        <f>_xll.qlCalendarAdvance(Calendar,R75,$F$1,"mf",,Trigger)</f>
        <v>42327</v>
      </c>
      <c r="T75" s="308">
        <f>_xll.qlDayCounterYearFraction(DayCounter,R75,S75,,,Trigger)</f>
        <v>0.51111111111111107</v>
      </c>
      <c r="U75" s="287">
        <f>_xll.qlInterpolationInterpolate(B6Minterpolation,R75,TRUE)</f>
        <v>1.0139072901699199E-3</v>
      </c>
      <c r="V75" s="235">
        <f>_xll.qlYieldTSDiscount(Discounting,R75,,AllTriggers)</f>
        <v>0.99982710126202101</v>
      </c>
      <c r="W75" s="235">
        <f>_xll.qlYieldTSDiscount(Discounting,S75,,AllTriggers)</f>
        <v>0.99961663964622205</v>
      </c>
      <c r="X75" s="30">
        <f t="shared" si="10"/>
        <v>4.1193064444065781E-4</v>
      </c>
      <c r="Y75" s="310">
        <f t="shared" si="11"/>
        <v>5.1797602476825935E-4</v>
      </c>
    </row>
    <row r="76" spans="18:25" x14ac:dyDescent="0.2">
      <c r="R76" s="286">
        <f>_xll.qlCalendarAdvance(Calendar,R75,"1D","f")</f>
        <v>42144</v>
      </c>
      <c r="S76" s="307">
        <f>_xll.qlCalendarAdvance(Calendar,R76,$F$1,"mf",,Trigger)</f>
        <v>42328</v>
      </c>
      <c r="T76" s="308">
        <f>_xll.qlDayCounterYearFraction(DayCounter,R76,S76,,,Trigger)</f>
        <v>0.51111111111111107</v>
      </c>
      <c r="U76" s="287">
        <f>_xll.qlInterpolationInterpolate(B6Minterpolation,R76,TRUE)</f>
        <v>1.0110743154469577E-3</v>
      </c>
      <c r="V76" s="235">
        <f>_xll.qlYieldTSDiscount(Discounting,R76,,AllTriggers)</f>
        <v>0.99982609094016062</v>
      </c>
      <c r="W76" s="235">
        <f>_xll.qlYieldTSDiscount(Discounting,S76,,AllTriggers)</f>
        <v>0.99961534946407005</v>
      </c>
      <c r="X76" s="30">
        <f t="shared" si="10"/>
        <v>4.1247893955257943E-4</v>
      </c>
      <c r="Y76" s="310">
        <f t="shared" si="11"/>
        <v>5.1652896863168803E-4</v>
      </c>
    </row>
    <row r="77" spans="18:25" x14ac:dyDescent="0.2">
      <c r="R77" s="286">
        <f>_xll.qlCalendarAdvance(Calendar,R76,"1D","f")</f>
        <v>42145</v>
      </c>
      <c r="S77" s="307">
        <f>_xll.qlCalendarAdvance(Calendar,R77,$F$1,"mf",,Trigger)</f>
        <v>42331</v>
      </c>
      <c r="T77" s="308">
        <f>_xll.qlDayCounterYearFraction(DayCounter,R77,S77,,,Trigger)</f>
        <v>0.51666666666666672</v>
      </c>
      <c r="U77" s="287">
        <f>_xll.qlInterpolationInterpolate(B6Minterpolation,R77,TRUE)</f>
        <v>1.0082513699351248E-3</v>
      </c>
      <c r="V77" s="235">
        <f>_xll.qlYieldTSDiscount(Discounting,R77,,AllTriggers)</f>
        <v>0.99982507983758417</v>
      </c>
      <c r="W77" s="235">
        <f>_xll.qlYieldTSDiscount(Discounting,S77,,AllTriggers)</f>
        <v>0.99961147295970743</v>
      </c>
      <c r="X77" s="30">
        <f t="shared" si="10"/>
        <v>4.1359335906206743E-4</v>
      </c>
      <c r="Y77" s="310">
        <f t="shared" si="11"/>
        <v>5.2068300187036853E-4</v>
      </c>
    </row>
    <row r="78" spans="18:25" x14ac:dyDescent="0.2">
      <c r="R78" s="286">
        <f>_xll.qlCalendarAdvance(Calendar,R77,"1D","f")</f>
        <v>42146</v>
      </c>
      <c r="S78" s="307">
        <f>_xll.qlCalendarAdvance(Calendar,R78,$F$1,"mf",,Trigger)</f>
        <v>42331</v>
      </c>
      <c r="T78" s="308">
        <f>_xll.qlDayCounterYearFraction(DayCounter,R78,S78,,,Trigger)</f>
        <v>0.51388888888888884</v>
      </c>
      <c r="U78" s="287">
        <f>_xll.qlInterpolationInterpolate(B6Minterpolation,R78,TRUE)</f>
        <v>1.0054567325643226E-3</v>
      </c>
      <c r="V78" s="235">
        <f>_xll.qlYieldTSDiscount(Discounting,R78,,AllTriggers)</f>
        <v>0.99982406717785954</v>
      </c>
      <c r="W78" s="235">
        <f>_xll.qlYieldTSDiscount(Discounting,S78,,AllTriggers)</f>
        <v>0.99961147295970743</v>
      </c>
      <c r="X78" s="30">
        <f t="shared" si="10"/>
        <v>4.1385765183341705E-4</v>
      </c>
      <c r="Y78" s="310">
        <f t="shared" si="11"/>
        <v>5.164497946847402E-4</v>
      </c>
    </row>
    <row r="79" spans="18:25" x14ac:dyDescent="0.2">
      <c r="R79" s="286">
        <f>_xll.qlCalendarAdvance(Calendar,R78,"1D","f")</f>
        <v>42150</v>
      </c>
      <c r="S79" s="307">
        <f>_xll.qlCalendarAdvance(Calendar,R79,$F$1,"mf",,Trigger)</f>
        <v>42334</v>
      </c>
      <c r="T79" s="308">
        <f>_xll.qlDayCounterYearFraction(DayCounter,R79,S79,,,Trigger)</f>
        <v>0.51111111111111107</v>
      </c>
      <c r="U79" s="287">
        <f>_xll.qlInterpolationInterpolate(B6Minterpolation,R79,TRUE)</f>
        <v>9.9492684308944757E-4</v>
      </c>
      <c r="V79" s="235">
        <f>_xll.qlYieldTSDiscount(Discounting,R79,,AllTriggers)</f>
        <v>0.99981998543894413</v>
      </c>
      <c r="W79" s="235">
        <f>_xll.qlYieldTSDiscount(Discounting,S79,,AllTriggers)</f>
        <v>0.99960758806269046</v>
      </c>
      <c r="X79" s="30">
        <f t="shared" si="10"/>
        <v>4.1572321872832121E-4</v>
      </c>
      <c r="Y79" s="310">
        <f t="shared" si="11"/>
        <v>5.0828094022973289E-4</v>
      </c>
    </row>
    <row r="80" spans="18:25" x14ac:dyDescent="0.2">
      <c r="R80" s="286">
        <f>_xll.qlCalendarAdvance(Calendar,R79,"1D","f")</f>
        <v>42151</v>
      </c>
      <c r="S80" s="307">
        <f>_xll.qlCalendarAdvance(Calendar,R80,$F$1,"mf",,Trigger)</f>
        <v>42335</v>
      </c>
      <c r="T80" s="308">
        <f>_xll.qlDayCounterYearFraction(DayCounter,R80,S80,,,Trigger)</f>
        <v>0.51111111111111107</v>
      </c>
      <c r="U80" s="287">
        <f>_xll.qlInterpolationInterpolate(B6Minterpolation,R80,TRUE)</f>
        <v>9.9254793037231856E-4</v>
      </c>
      <c r="V80" s="235">
        <f>_xll.qlYieldTSDiscount(Discounting,R80,,AllTriggers)</f>
        <v>0.99981895334710558</v>
      </c>
      <c r="W80" s="235">
        <f>_xll.qlYieldTSDiscount(Discounting,S80,,AllTriggers)</f>
        <v>0.99960629135291723</v>
      </c>
      <c r="X80" s="30">
        <f t="shared" si="10"/>
        <v>4.1624169266992703E-4</v>
      </c>
      <c r="Y80" s="310">
        <f t="shared" si="11"/>
        <v>5.0706579248366507E-4</v>
      </c>
    </row>
    <row r="81" spans="18:25" x14ac:dyDescent="0.2">
      <c r="R81" s="286">
        <f>_xll.qlCalendarAdvance(Calendar,R80,"1D","f")</f>
        <v>42152</v>
      </c>
      <c r="S81" s="307">
        <f>_xll.qlCalendarAdvance(Calendar,R81,$F$1,"mf",,Trigger)</f>
        <v>42338</v>
      </c>
      <c r="T81" s="308">
        <f>_xll.qlDayCounterYearFraction(DayCounter,R81,S81,,,Trigger)</f>
        <v>0.51666666666666672</v>
      </c>
      <c r="U81" s="287">
        <f>_xll.qlInterpolationInterpolate(B6Minterpolation,R81,TRUE)</f>
        <v>9.9030699937562787E-4</v>
      </c>
      <c r="V81" s="235">
        <f>_xll.qlYieldTSDiscount(Discounting,R81,,AllTriggers)</f>
        <v>0.99981791503959228</v>
      </c>
      <c r="W81" s="235">
        <f>_xll.qlYieldTSDiscount(Discounting,S81,,AllTriggers)</f>
        <v>0.99960239635409076</v>
      </c>
      <c r="X81" s="30">
        <f t="shared" si="10"/>
        <v>4.172988592281291E-4</v>
      </c>
      <c r="Y81" s="310">
        <f t="shared" si="11"/>
        <v>5.1141752802882836E-4</v>
      </c>
    </row>
    <row r="82" spans="18:25" x14ac:dyDescent="0.2">
      <c r="R82" s="286">
        <f>_xll.qlCalendarAdvance(Calendar,R81,"1D","f")</f>
        <v>42153</v>
      </c>
      <c r="S82" s="307">
        <f>_xll.qlCalendarAdvance(Calendar,R82,$F$1,"mf",,Trigger)</f>
        <v>42338</v>
      </c>
      <c r="T82" s="308">
        <f>_xll.qlDayCounterYearFraction(DayCounter,R82,S82,,,Trigger)</f>
        <v>0.51388888888888884</v>
      </c>
      <c r="U82" s="287">
        <f>_xll.qlInterpolationInterpolate(B6Minterpolation,R82,TRUE)</f>
        <v>9.882223290292771E-4</v>
      </c>
      <c r="V82" s="235">
        <f>_xll.qlYieldTSDiscount(Discounting,R82,,AllTriggers)</f>
        <v>0.99981686973999473</v>
      </c>
      <c r="W82" s="235">
        <f>_xll.qlYieldTSDiscount(Discounting,S82,,AllTriggers)</f>
        <v>0.99960239635409076</v>
      </c>
      <c r="X82" s="30">
        <f t="shared" si="10"/>
        <v>4.1751962313733891E-4</v>
      </c>
      <c r="Y82" s="310">
        <f t="shared" si="11"/>
        <v>5.0759868726790822E-4</v>
      </c>
    </row>
    <row r="83" spans="18:25" x14ac:dyDescent="0.2">
      <c r="R83" s="286">
        <f>_xll.qlCalendarAdvance(Calendar,R82,"1D","f")</f>
        <v>42156</v>
      </c>
      <c r="S83" s="307">
        <f>_xll.qlCalendarAdvance(Calendar,R83,$F$1,"mf",,Trigger)</f>
        <v>42339</v>
      </c>
      <c r="T83" s="308">
        <f>_xll.qlDayCounterYearFraction(DayCounter,R83,S83,,,Trigger)</f>
        <v>0.5083333333333333</v>
      </c>
      <c r="U83" s="287">
        <f>_xll.qlInterpolationInterpolate(B6Minterpolation,R83,TRUE)</f>
        <v>9.8308867119127532E-4</v>
      </c>
      <c r="V83" s="235">
        <f>_xll.qlYieldTSDiscount(Discounting,R83,,AllTriggers)</f>
        <v>0.99981368412465066</v>
      </c>
      <c r="W83" s="235">
        <f>_xll.qlYieldTSDiscount(Discounting,S83,,AllTriggers)</f>
        <v>0.99960109648435869</v>
      </c>
      <c r="X83" s="30">
        <f t="shared" si="10"/>
        <v>4.1837208411239942E-4</v>
      </c>
      <c r="Y83" s="310">
        <f t="shared" si="11"/>
        <v>4.9950570978570484E-4</v>
      </c>
    </row>
    <row r="84" spans="18:25" x14ac:dyDescent="0.2">
      <c r="R84" s="286">
        <f>_xll.qlCalendarAdvance(Calendar,R83,"1D","f")</f>
        <v>42157</v>
      </c>
      <c r="S84" s="307">
        <f>_xll.qlCalendarAdvance(Calendar,R84,$F$1,"mf",,Trigger)</f>
        <v>42340</v>
      </c>
      <c r="T84" s="308">
        <f>_xll.qlDayCounterYearFraction(DayCounter,R84,S84,,,Trigger)</f>
        <v>0.5083333333333333</v>
      </c>
      <c r="U84" s="287">
        <f>_xll.qlInterpolationInterpolate(B6Minterpolation,R84,TRUE)</f>
        <v>9.8181183274529587E-4</v>
      </c>
      <c r="V84" s="235">
        <f>_xll.qlYieldTSDiscount(Discounting,R84,,AllTriggers)</f>
        <v>0.99981260309268793</v>
      </c>
      <c r="W84" s="235">
        <f>_xll.qlYieldTSDiscount(Discounting,S84,,AllTriggers)</f>
        <v>0.99959979588942083</v>
      </c>
      <c r="X84" s="30">
        <f t="shared" si="10"/>
        <v>4.1880472855507542E-4</v>
      </c>
      <c r="Y84" s="310">
        <f t="shared" si="11"/>
        <v>4.988570024368578E-4</v>
      </c>
    </row>
    <row r="85" spans="18:25" x14ac:dyDescent="0.2">
      <c r="R85" s="286">
        <f>_xll.qlCalendarAdvance(Calendar,R84,"1D","f")</f>
        <v>42158</v>
      </c>
      <c r="S85" s="307">
        <f>_xll.qlCalendarAdvance(Calendar,R85,$F$1,"mf",,Trigger)</f>
        <v>42341</v>
      </c>
      <c r="T85" s="308">
        <f>_xll.qlDayCounterYearFraction(DayCounter,R85,S85,,,Trigger)</f>
        <v>0.5083333333333333</v>
      </c>
      <c r="U85" s="287">
        <f>_xll.qlInterpolationInterpolate(B6Minterpolation,R85,TRUE)</f>
        <v>9.8078264959916258E-4</v>
      </c>
      <c r="V85" s="235">
        <f>_xll.qlYieldTSDiscount(Discounting,R85,,AllTriggers)</f>
        <v>0.99981151118664457</v>
      </c>
      <c r="W85" s="235">
        <f>_xll.qlYieldTSDiscount(Discounting,S85,,AllTriggers)</f>
        <v>0.99959849459519046</v>
      </c>
      <c r="X85" s="30">
        <f t="shared" si="10"/>
        <v>4.1921735040083768E-4</v>
      </c>
      <c r="Y85" s="310">
        <f t="shared" si="11"/>
        <v>4.9833410194431076E-4</v>
      </c>
    </row>
    <row r="86" spans="18:25" x14ac:dyDescent="0.2">
      <c r="R86" s="286">
        <f>_xll.qlCalendarAdvance(Calendar,R85,"1D","f")</f>
        <v>42159</v>
      </c>
      <c r="S86" s="307">
        <f>_xll.qlCalendarAdvance(Calendar,R86,$F$1,"mf",,Trigger)</f>
        <v>42342</v>
      </c>
      <c r="T86" s="308">
        <f>_xll.qlDayCounterYearFraction(DayCounter,R86,S86,,,Trigger)</f>
        <v>0.5083333333333333</v>
      </c>
      <c r="U86" s="287">
        <f>_xll.qlInterpolationInterpolate(B6Minterpolation,R86,TRUE)</f>
        <v>9.7991453298977571E-4</v>
      </c>
      <c r="V86" s="235">
        <f>_xll.qlYieldTSDiscount(Discounting,R86,,AllTriggers)</f>
        <v>0.99981040788002917</v>
      </c>
      <c r="W86" s="235">
        <f>_xll.qlYieldTSDiscount(Discounting,S86,,AllTriggers)</f>
        <v>0.99959719262758084</v>
      </c>
      <c r="X86" s="30">
        <f t="shared" si="10"/>
        <v>4.1960886242538639E-4</v>
      </c>
      <c r="Y86" s="310">
        <f t="shared" si="11"/>
        <v>4.9789302402287181E-4</v>
      </c>
    </row>
    <row r="87" spans="18:25" x14ac:dyDescent="0.2">
      <c r="R87" s="286">
        <f>_xll.qlCalendarAdvance(Calendar,R86,"1D","f")</f>
        <v>42160</v>
      </c>
      <c r="S87" s="307">
        <f>_xll.qlCalendarAdvance(Calendar,R87,$F$1,"mf",,Trigger)</f>
        <v>42345</v>
      </c>
      <c r="T87" s="308">
        <f>_xll.qlDayCounterYearFraction(DayCounter,R87,S87,,,Trigger)</f>
        <v>0.51388888888888884</v>
      </c>
      <c r="U87" s="287">
        <f>_xll.qlInterpolationInterpolate(B6Minterpolation,R87,TRUE)</f>
        <v>9.791071685733687E-4</v>
      </c>
      <c r="V87" s="235">
        <f>_xll.qlYieldTSDiscount(Discounting,R87,,AllTriggers)</f>
        <v>0.9998092936459394</v>
      </c>
      <c r="W87" s="235">
        <f>_xll.qlYieldTSDiscount(Discounting,S87,,AllTriggers)</f>
        <v>0.99959328294360583</v>
      </c>
      <c r="X87" s="30">
        <f t="shared" si="10"/>
        <v>4.2051618159038684E-4</v>
      </c>
      <c r="Y87" s="310">
        <f t="shared" si="11"/>
        <v>5.0291710393990591E-4</v>
      </c>
    </row>
    <row r="88" spans="18:25" x14ac:dyDescent="0.2">
      <c r="R88" s="286">
        <f>_xll.qlCalendarAdvance(Calendar,R87,"1D","f")</f>
        <v>42163</v>
      </c>
      <c r="S88" s="307">
        <f>_xll.qlCalendarAdvance(Calendar,R88,$F$1,"mf",,Trigger)</f>
        <v>42346</v>
      </c>
      <c r="T88" s="308">
        <f>_xll.qlDayCounterYearFraction(DayCounter,R88,S88,,,Trigger)</f>
        <v>0.5083333333333333</v>
      </c>
      <c r="U88" s="287">
        <f>_xll.qlInterpolationInterpolate(B6Minterpolation,R88,TRUE)</f>
        <v>9.7702649407104144E-4</v>
      </c>
      <c r="V88" s="235">
        <f>_xll.qlYieldTSDiscount(Discounting,R88,,AllTriggers)</f>
        <v>0.99980589260872921</v>
      </c>
      <c r="W88" s="235">
        <f>_xll.qlYieldTSDiscount(Discounting,S88,,AllTriggers)</f>
        <v>0.99959197854160808</v>
      </c>
      <c r="X88" s="30">
        <f t="shared" si="10"/>
        <v>4.2098632972713837E-4</v>
      </c>
      <c r="Y88" s="310">
        <f t="shared" si="11"/>
        <v>4.9642563274339771E-4</v>
      </c>
    </row>
    <row r="89" spans="18:25" x14ac:dyDescent="0.2">
      <c r="R89" s="286">
        <f>_xll.qlCalendarAdvance(Calendar,R88,"1D","f")</f>
        <v>42164</v>
      </c>
      <c r="S89" s="307">
        <f>_xll.qlCalendarAdvance(Calendar,R89,$F$1,"mf",,Trigger)</f>
        <v>42347</v>
      </c>
      <c r="T89" s="308">
        <f>_xll.qlDayCounterYearFraction(DayCounter,R89,S89,,,Trigger)</f>
        <v>0.5083333333333333</v>
      </c>
      <c r="U89" s="287">
        <f>_xll.qlInterpolationInterpolate(B6Minterpolation,R89,TRUE)</f>
        <v>9.7643904401556816E-4</v>
      </c>
      <c r="V89" s="235">
        <f>_xll.qlYieldTSDiscount(Discounting,R89,,AllTriggers)</f>
        <v>0.99980474189463286</v>
      </c>
      <c r="W89" s="235">
        <f>_xll.qlYieldTSDiscount(Discounting,S89,,AllTriggers)</f>
        <v>0.99959067359579501</v>
      </c>
      <c r="X89" s="30">
        <f t="shared" si="10"/>
        <v>4.2129041021557776E-4</v>
      </c>
      <c r="Y89" s="310">
        <f t="shared" si="11"/>
        <v>4.9612714766667963E-4</v>
      </c>
    </row>
    <row r="90" spans="18:25" x14ac:dyDescent="0.2">
      <c r="R90" s="286">
        <f>_xll.qlCalendarAdvance(Calendar,R89,"1D","f")</f>
        <v>42165</v>
      </c>
      <c r="S90" s="307">
        <f>_xll.qlCalendarAdvance(Calendar,R90,$F$1,"mf",,Trigger)</f>
        <v>42348</v>
      </c>
      <c r="T90" s="308">
        <f>_xll.qlDayCounterYearFraction(DayCounter,R90,S90,,,Trigger)</f>
        <v>0.5083333333333333</v>
      </c>
      <c r="U90" s="287">
        <f>_xll.qlInterpolationInterpolate(B6Minterpolation,R90,TRUE)</f>
        <v>9.7590079894758174E-4</v>
      </c>
      <c r="V90" s="235">
        <f>_xll.qlYieldTSDiscount(Discounting,R90,,AllTriggers)</f>
        <v>0.99980358386799262</v>
      </c>
      <c r="W90" s="235">
        <f>_xll.qlYieldTSDiscount(Discounting,S90,,AllTriggers)</f>
        <v>0.99958936813207888</v>
      </c>
      <c r="X90" s="30">
        <f t="shared" si="10"/>
        <v>4.215811197188238E-4</v>
      </c>
      <c r="Y90" s="310">
        <f t="shared" si="11"/>
        <v>4.9585366074175307E-4</v>
      </c>
    </row>
    <row r="91" spans="18:25" x14ac:dyDescent="0.2">
      <c r="R91" s="286">
        <f>_xll.qlCalendarAdvance(Calendar,R90,"1D","f")</f>
        <v>42166</v>
      </c>
      <c r="S91" s="307">
        <f>_xll.qlCalendarAdvance(Calendar,R91,$F$1,"mf",,Trigger)</f>
        <v>42349</v>
      </c>
      <c r="T91" s="308">
        <f>_xll.qlDayCounterYearFraction(DayCounter,R91,S91,,,Trigger)</f>
        <v>0.5083333333333333</v>
      </c>
      <c r="U91" s="287">
        <f>_xll.qlInterpolationInterpolate(B6Minterpolation,R91,TRUE)</f>
        <v>9.7540944942598351E-4</v>
      </c>
      <c r="V91" s="235">
        <f>_xll.qlYieldTSDiscount(Discounting,R91,,AllTriggers)</f>
        <v>0.99980241925178537</v>
      </c>
      <c r="W91" s="235">
        <f>_xll.qlYieldTSDiscount(Discounting,S91,,AllTriggers)</f>
        <v>0.99958806217637186</v>
      </c>
      <c r="X91" s="30">
        <f t="shared" si="10"/>
        <v>4.2185983001388533E-4</v>
      </c>
      <c r="Y91" s="310">
        <f t="shared" si="11"/>
        <v>4.9560399849336043E-4</v>
      </c>
    </row>
    <row r="92" spans="18:25" x14ac:dyDescent="0.2">
      <c r="R92" s="286">
        <f>_xll.qlCalendarAdvance(Calendar,R91,"1D","f")</f>
        <v>42167</v>
      </c>
      <c r="S92" s="307">
        <f>_xll.qlCalendarAdvance(Calendar,R92,$F$1,"mf",,Trigger)</f>
        <v>42352</v>
      </c>
      <c r="T92" s="308">
        <f>_xll.qlDayCounterYearFraction(DayCounter,R92,S92,,,Trigger)</f>
        <v>0.51388888888888884</v>
      </c>
      <c r="U92" s="287">
        <f>_xll.qlInterpolationInterpolate(B6Minterpolation,R92,TRUE)</f>
        <v>9.7496268600967475E-4</v>
      </c>
      <c r="V92" s="235">
        <f>_xll.qlYieldTSDiscount(Discounting,R92,,AllTriggers)</f>
        <v>0.99980124876898469</v>
      </c>
      <c r="W92" s="235">
        <f>_xll.qlYieldTSDiscount(Discounting,S92,,AllTriggers)</f>
        <v>0.9995841416164265</v>
      </c>
      <c r="X92" s="30">
        <f t="shared" si="10"/>
        <v>4.2265454779363013E-4</v>
      </c>
      <c r="Y92" s="310">
        <f t="shared" si="11"/>
        <v>5.0078827884679315E-4</v>
      </c>
    </row>
    <row r="93" spans="18:25" x14ac:dyDescent="0.2">
      <c r="R93" s="286">
        <f>_xll.qlCalendarAdvance(Calendar,R92,"1D","f")</f>
        <v>42170</v>
      </c>
      <c r="S93" s="307">
        <f>_xll.qlCalendarAdvance(Calendar,R93,$F$1,"mf",,Trigger)</f>
        <v>42353</v>
      </c>
      <c r="T93" s="308">
        <f>_xll.qlDayCounterYearFraction(DayCounter,R93,S93,,,Trigger)</f>
        <v>0.5083333333333333</v>
      </c>
      <c r="U93" s="287">
        <f>_xll.qlInterpolationInterpolate(B6Minterpolation,R93,TRUE)</f>
        <v>9.7386681798149969E-4</v>
      </c>
      <c r="V93" s="235">
        <f>_xll.qlYieldTSDiscount(Discounting,R93,,AllTriggers)</f>
        <v>0.99979770935070855</v>
      </c>
      <c r="W93" s="235">
        <f>_xll.qlYieldTSDiscount(Discounting,S93,,AllTriggers)</f>
        <v>0.99958283395187608</v>
      </c>
      <c r="X93" s="30">
        <f t="shared" si="10"/>
        <v>4.2288211468173191E-4</v>
      </c>
      <c r="Y93" s="310">
        <f t="shared" si="11"/>
        <v>4.9482012676662322E-4</v>
      </c>
    </row>
    <row r="94" spans="18:25" x14ac:dyDescent="0.2">
      <c r="R94" s="286">
        <f>_xll.qlCalendarAdvance(Calendar,R93,"1D","f")</f>
        <v>42171</v>
      </c>
      <c r="S94" s="307">
        <f>_xll.qlCalendarAdvance(Calendar,R94,$F$1,"mf",,Trigger)</f>
        <v>42354</v>
      </c>
      <c r="T94" s="308">
        <f>_xll.qlDayCounterYearFraction(DayCounter,R94,S94,,,Trigger)</f>
        <v>0.5083333333333333</v>
      </c>
      <c r="U94" s="287">
        <f>_xll.qlInterpolationInterpolate(B6Minterpolation,R94,TRUE)</f>
        <v>9.7357530457536294E-4</v>
      </c>
      <c r="V94" s="235">
        <f>_xll.qlYieldTSDiscount(Discounting,R94,,AllTriggers)</f>
        <v>0.999796522631204</v>
      </c>
      <c r="W94" s="235">
        <f>_xll.qlYieldTSDiscount(Discounting,S94,,AllTriggers)</f>
        <v>0.99958152592489391</v>
      </c>
      <c r="X94" s="30">
        <f t="shared" si="10"/>
        <v>4.2312140562114495E-4</v>
      </c>
      <c r="Y94" s="310">
        <f t="shared" si="11"/>
        <v>4.9467198576965906E-4</v>
      </c>
    </row>
    <row r="95" spans="18:25" x14ac:dyDescent="0.2">
      <c r="R95" s="286">
        <f>_xll.qlCalendarAdvance(Calendar,R94,"1D","f")</f>
        <v>42172</v>
      </c>
      <c r="S95" s="307">
        <f>_xll.qlCalendarAdvance(Calendar,R95,$F$1,"mf",,Trigger)</f>
        <v>42355</v>
      </c>
      <c r="T95" s="308">
        <f>_xll.qlDayCounterYearFraction(DayCounter,R95,S95,,,Trigger)</f>
        <v>0.5083333333333333</v>
      </c>
      <c r="U95" s="287">
        <f>_xll.qlInterpolationInterpolate(B6Minterpolation,R95,TRUE)</f>
        <v>9.7331683006902242E-4</v>
      </c>
      <c r="V95" s="235">
        <f>_xll.qlYieldTSDiscount(Discounting,R95,,AllTriggers)</f>
        <v>0.99979533365992423</v>
      </c>
      <c r="W95" s="235">
        <f>_xll.qlYieldTSDiscount(Discounting,S95,,AllTriggers)</f>
        <v>0.99958021756139159</v>
      </c>
      <c r="X95" s="30">
        <f t="shared" si="10"/>
        <v>4.2335692803189949E-4</v>
      </c>
      <c r="Y95" s="310">
        <f t="shared" si="11"/>
        <v>4.9454062859266513E-4</v>
      </c>
    </row>
    <row r="96" spans="18:25" x14ac:dyDescent="0.2">
      <c r="R96" s="286">
        <f>_xll.qlCalendarAdvance(Calendar,R95,"1D","f")</f>
        <v>42173</v>
      </c>
      <c r="S96" s="307">
        <f>_xll.qlCalendarAdvance(Calendar,R96,$F$1,"mf",,Trigger)</f>
        <v>42356</v>
      </c>
      <c r="T96" s="308">
        <f>_xll.qlDayCounterYearFraction(DayCounter,R96,S96,,,Trigger)</f>
        <v>0.5083333333333333</v>
      </c>
      <c r="U96" s="287">
        <f>_xll.qlInterpolationInterpolate(B6Minterpolation,R96,TRUE)</f>
        <v>9.7308908502137981E-4</v>
      </c>
      <c r="V96" s="235">
        <f>_xll.qlYieldTSDiscount(Discounting,R96,,AllTriggers)</f>
        <v>0.99979414315982262</v>
      </c>
      <c r="W96" s="235">
        <f>_xll.qlYieldTSDiscount(Discounting,S96,,AllTriggers)</f>
        <v>0.9995789088872804</v>
      </c>
      <c r="X96" s="30">
        <f t="shared" si="10"/>
        <v>4.2359005369668295E-4</v>
      </c>
      <c r="Y96" s="310">
        <f t="shared" si="11"/>
        <v>4.9442488175753237E-4</v>
      </c>
    </row>
    <row r="97" spans="18:25" x14ac:dyDescent="0.2">
      <c r="R97" s="286">
        <f>_xll.qlCalendarAdvance(Calendar,R96,"1D","f")</f>
        <v>42174</v>
      </c>
      <c r="S97" s="307">
        <f>_xll.qlCalendarAdvance(Calendar,R97,$F$1,"mf",,Trigger)</f>
        <v>42359</v>
      </c>
      <c r="T97" s="308">
        <f>_xll.qlDayCounterYearFraction(DayCounter,R97,S97,,,Trigger)</f>
        <v>0.51388888888888884</v>
      </c>
      <c r="U97" s="287">
        <f>_xll.qlInterpolationInterpolate(B6Minterpolation,R97,TRUE)</f>
        <v>9.7288975999133625E-4</v>
      </c>
      <c r="V97" s="235">
        <f>_xll.qlYieldTSDiscount(Discounting,R97,,AllTriggers)</f>
        <v>0.99979295185384931</v>
      </c>
      <c r="W97" s="235">
        <f>_xll.qlYieldTSDiscount(Discounting,S97,,AllTriggers)</f>
        <v>0.99957498126040434</v>
      </c>
      <c r="X97" s="30">
        <f t="shared" si="10"/>
        <v>4.2433934482330238E-4</v>
      </c>
      <c r="Y97" s="310">
        <f t="shared" si="11"/>
        <v>4.9972335671155774E-4</v>
      </c>
    </row>
    <row r="98" spans="18:25" x14ac:dyDescent="0.2">
      <c r="R98" s="286">
        <f>_xll.qlCalendarAdvance(Calendar,R97,"1D","f")</f>
        <v>42177</v>
      </c>
      <c r="S98" s="307">
        <f>_xll.qlCalendarAdvance(Calendar,R98,$F$1,"mf",,Trigger)</f>
        <v>42360</v>
      </c>
      <c r="T98" s="308">
        <f>_xll.qlDayCounterYearFraction(DayCounter,R98,S98,,,Trigger)</f>
        <v>0.5083333333333333</v>
      </c>
      <c r="U98" s="287">
        <f>_xll.qlInterpolationInterpolate(B6Minterpolation,R98,TRUE)</f>
        <v>9.7243921059581386E-4</v>
      </c>
      <c r="V98" s="235">
        <f>_xll.qlYieldTSDiscount(Discounting,R98,,AllTriggers)</f>
        <v>0.99978938033014741</v>
      </c>
      <c r="W98" s="235">
        <f>_xll.qlYieldTSDiscount(Discounting,S98,,AllTriggers)</f>
        <v>0.99957367160296784</v>
      </c>
      <c r="X98" s="30">
        <f t="shared" si="10"/>
        <v>4.2452602457431594E-4</v>
      </c>
      <c r="Y98" s="310">
        <f t="shared" si="11"/>
        <v>4.9409452827304818E-4</v>
      </c>
    </row>
    <row r="99" spans="18:25" x14ac:dyDescent="0.2">
      <c r="R99" s="286">
        <f>_xll.qlCalendarAdvance(Calendar,R98,"1D","f")</f>
        <v>42178</v>
      </c>
      <c r="S99" s="307">
        <f>_xll.qlCalendarAdvance(Calendar,R99,$F$1,"mf",,Trigger)</f>
        <v>42361</v>
      </c>
      <c r="T99" s="308">
        <f>_xll.qlDayCounterYearFraction(DayCounter,R99,S99,,,Trigger)</f>
        <v>0.5083333333333333</v>
      </c>
      <c r="U99" s="287">
        <f>_xll.qlInterpolationInterpolate(B6Minterpolation,R99,TRUE)</f>
        <v>9.7233047122518039E-4</v>
      </c>
      <c r="V99" s="235">
        <f>_xll.qlYieldTSDiscount(Discounting,R99,,AllTriggers)</f>
        <v>0.99978819303011857</v>
      </c>
      <c r="W99" s="235">
        <f>_xll.qlYieldTSDiscount(Discounting,S99,,AllTriggers)</f>
        <v>0.99957236176447684</v>
      </c>
      <c r="X99" s="30">
        <f t="shared" si="10"/>
        <v>4.2476774327270645E-4</v>
      </c>
      <c r="Y99" s="310">
        <f t="shared" si="11"/>
        <v>4.9403923097326096E-4</v>
      </c>
    </row>
    <row r="100" spans="18:25" x14ac:dyDescent="0.2">
      <c r="R100" s="286">
        <f>_xll.qlCalendarAdvance(Calendar,R99,"1D","f")</f>
        <v>42179</v>
      </c>
      <c r="S100" s="307">
        <f>_xll.qlCalendarAdvance(Calendar,R100,$F$1,"mf",,Trigger)</f>
        <v>42362</v>
      </c>
      <c r="T100" s="308">
        <f>_xll.qlDayCounterYearFraction(DayCounter,R100,S100,,,Trigger)</f>
        <v>0.5083333333333333</v>
      </c>
      <c r="U100" s="287">
        <f>_xll.qlInterpolationInterpolate(B6Minterpolation,R100,TRUE)</f>
        <v>9.7223860466665285E-4</v>
      </c>
      <c r="V100" s="235">
        <f>_xll.qlYieldTSDiscount(Discounting,R100,,AllTriggers)</f>
        <v>0.99978700853891644</v>
      </c>
      <c r="W100" s="235">
        <f>_xll.qlYieldTSDiscount(Discounting,S100,,AllTriggers)</f>
        <v>0.99957105177084182</v>
      </c>
      <c r="X100" s="30">
        <f t="shared" si="10"/>
        <v>4.2501529593479164E-4</v>
      </c>
      <c r="Y100" s="310">
        <f t="shared" si="11"/>
        <v>4.9399250314500467E-4</v>
      </c>
    </row>
    <row r="101" spans="18:25" x14ac:dyDescent="0.2">
      <c r="R101" s="286">
        <f>_xll.qlCalendarAdvance(Calendar,R100,"1D","f")</f>
        <v>42180</v>
      </c>
      <c r="S101" s="307">
        <f>_xll.qlCalendarAdvance(Calendar,R101,$F$1,"mf",,Trigger)</f>
        <v>42367</v>
      </c>
      <c r="T101" s="308">
        <f>_xll.qlDayCounterYearFraction(DayCounter,R101,S101,,,Trigger)</f>
        <v>0.51944444444444449</v>
      </c>
      <c r="U101" s="287">
        <f>_xll.qlInterpolationInterpolate(B6Minterpolation,R101,TRUE)</f>
        <v>9.721613014791326E-4</v>
      </c>
      <c r="V101" s="235">
        <f>_xll.qlYieldTSDiscount(Discounting,R101,,AllTriggers)</f>
        <v>0.99978582757947054</v>
      </c>
      <c r="W101" s="235">
        <f>_xll.qlYieldTSDiscount(Discounting,S101,,AllTriggers)</f>
        <v>0.99956450038236444</v>
      </c>
      <c r="X101" s="30">
        <f t="shared" si="10"/>
        <v>4.2627008408544875E-4</v>
      </c>
      <c r="Y101" s="310">
        <f t="shared" si="11"/>
        <v>5.0474459158244428E-4</v>
      </c>
    </row>
    <row r="102" spans="18:25" x14ac:dyDescent="0.2">
      <c r="R102" s="286">
        <f>_xll.qlCalendarAdvance(Calendar,R101,"1D","f")</f>
        <v>42181</v>
      </c>
      <c r="S102" s="307">
        <f>_xll.qlCalendarAdvance(Calendar,R102,$F$1,"mf",,Trigger)</f>
        <v>42367</v>
      </c>
      <c r="T102" s="308">
        <f>_xll.qlDayCounterYearFraction(DayCounter,R102,S102,,,Trigger)</f>
        <v>0.51666666666666672</v>
      </c>
      <c r="U102" s="287">
        <f>_xll.qlInterpolationInterpolate(B6Minterpolation,R102,TRUE)</f>
        <v>9.7209625222152111E-4</v>
      </c>
      <c r="V102" s="235">
        <f>_xll.qlYieldTSDiscount(Discounting,R102,,AllTriggers)</f>
        <v>0.99978465087470691</v>
      </c>
      <c r="W102" s="235">
        <f>_xll.qlYieldTSDiscount(Discounting,S102,,AllTriggers)</f>
        <v>0.99956450038236444</v>
      </c>
      <c r="X102" s="30">
        <f t="shared" si="10"/>
        <v>4.2628337336036987E-4</v>
      </c>
      <c r="Y102" s="310">
        <f t="shared" si="11"/>
        <v>5.0201310630444012E-4</v>
      </c>
    </row>
    <row r="103" spans="18:25" x14ac:dyDescent="0.2">
      <c r="R103" s="286">
        <f>_xll.qlCalendarAdvance(Calendar,R102,"1D","f")</f>
        <v>42184</v>
      </c>
      <c r="S103" s="307">
        <f>_xll.qlCalendarAdvance(Calendar,R103,$F$1,"mf",,Trigger)</f>
        <v>42367</v>
      </c>
      <c r="T103" s="308">
        <f>_xll.qlDayCounterYearFraction(DayCounter,R103,S103,,,Trigger)</f>
        <v>0.5083333333333333</v>
      </c>
      <c r="U103" s="287">
        <f>_xll.qlInterpolationInterpolate(B6Minterpolation,R103,TRUE)</f>
        <v>9.7195153361715207E-4</v>
      </c>
      <c r="V103" s="235">
        <f>_xll.qlYieldTSDiscount(Discounting,R103,,AllTriggers)</f>
        <v>0.99978115351772034</v>
      </c>
      <c r="W103" s="235">
        <f>_xll.qlYieldTSDiscount(Discounting,S103,,AllTriggers)</f>
        <v>0.99956450038236444</v>
      </c>
      <c r="X103" s="30">
        <f t="shared" si="10"/>
        <v>4.2638858128864085E-4</v>
      </c>
      <c r="Y103" s="310">
        <f t="shared" si="11"/>
        <v>4.9384633433760083E-4</v>
      </c>
    </row>
    <row r="104" spans="18:25" x14ac:dyDescent="0.2">
      <c r="R104" s="286">
        <f>_xll.qlCalendarAdvance(Calendar,R103,"1D","f")</f>
        <v>42185</v>
      </c>
      <c r="S104" s="307">
        <f>_xll.qlCalendarAdvance(Calendar,R104,$F$1,"mf",,Trigger)</f>
        <v>42368</v>
      </c>
      <c r="T104" s="308">
        <f>_xll.qlDayCounterYearFraction(DayCounter,R104,S104,,,Trigger)</f>
        <v>0.5083333333333333</v>
      </c>
      <c r="U104" s="287">
        <f>_xll.qlInterpolationInterpolate(B6Minterpolation,R104,TRUE)</f>
        <v>9.7191240566818883E-4</v>
      </c>
      <c r="V104" s="235">
        <f>_xll.qlYieldTSDiscount(Discounting,R104,,AllTriggers)</f>
        <v>0.99978000106087983</v>
      </c>
      <c r="W104" s="235">
        <f>_xll.qlYieldTSDiscount(Discounting,S104,,AllTriggers)</f>
        <v>0.99956319000197802</v>
      </c>
      <c r="X104" s="30">
        <f t="shared" si="10"/>
        <v>4.2669994529775208E-4</v>
      </c>
      <c r="Y104" s="310">
        <f t="shared" si="11"/>
        <v>4.9382638029997028E-4</v>
      </c>
    </row>
    <row r="105" spans="18:25" x14ac:dyDescent="0.2">
      <c r="R105" s="286">
        <f>_xll.qlCalendarAdvance(Calendar,R104,"1D","f")</f>
        <v>42186</v>
      </c>
      <c r="S105" s="307">
        <f>_xll.qlCalendarAdvance(Calendar,R105,$F$1,"mf",,Trigger)</f>
        <v>42373</v>
      </c>
      <c r="T105" s="308">
        <f>_xll.qlDayCounterYearFraction(DayCounter,R105,S105,,,Trigger)</f>
        <v>0.51944444444444449</v>
      </c>
      <c r="U105" s="287">
        <f>_xll.qlInterpolationInterpolate(B6Minterpolation,R105,TRUE)</f>
        <v>9.7187398444364102E-4</v>
      </c>
      <c r="V105" s="235">
        <f>_xll.qlYieldTSDiscount(Discounting,R105,,AllTriggers)</f>
        <v>0.99977885647330234</v>
      </c>
      <c r="W105" s="235">
        <f>_xll.qlYieldTSDiscount(Discounting,S105,,AllTriggers)</f>
        <v>0.99955663901161573</v>
      </c>
      <c r="X105" s="30">
        <f t="shared" si="10"/>
        <v>4.2798807517943339E-4</v>
      </c>
      <c r="Y105" s="310">
        <f t="shared" si="11"/>
        <v>5.0459500457982376E-4</v>
      </c>
    </row>
    <row r="106" spans="18:25" x14ac:dyDescent="0.2">
      <c r="R106" s="286">
        <f>_xll.qlCalendarAdvance(Calendar,R105,"1D","f")</f>
        <v>42187</v>
      </c>
      <c r="S106" s="307">
        <f>_xll.qlCalendarAdvance(Calendar,R106,$F$1,"mf",,Trigger)</f>
        <v>42373</v>
      </c>
      <c r="T106" s="308">
        <f>_xll.qlDayCounterYearFraction(DayCounter,R106,S106,,,Trigger)</f>
        <v>0.51666666666666672</v>
      </c>
      <c r="U106" s="287">
        <f>_xll.qlInterpolationInterpolate(B6Minterpolation,R106,TRUE)</f>
        <v>9.718339605024101E-4</v>
      </c>
      <c r="V106" s="235">
        <f>_xll.qlYieldTSDiscount(Discounting,R106,,AllTriggers)</f>
        <v>0.99977772047789437</v>
      </c>
      <c r="W106" s="235">
        <f>_xll.qlYieldTSDiscount(Discounting,S106,,AllTriggers)</f>
        <v>0.99955663901161573</v>
      </c>
      <c r="X106" s="30">
        <f t="shared" si="10"/>
        <v>4.2808941029628684E-4</v>
      </c>
      <c r="Y106" s="310">
        <f t="shared" si="11"/>
        <v>5.0187721865670469E-4</v>
      </c>
    </row>
    <row r="107" spans="18:25" x14ac:dyDescent="0.2">
      <c r="R107" s="286">
        <f>_xll.qlCalendarAdvance(Calendar,R106,"1D","f")</f>
        <v>42188</v>
      </c>
      <c r="S107" s="307">
        <f>_xll.qlCalendarAdvance(Calendar,R107,$F$1,"mf",,Trigger)</f>
        <v>42373</v>
      </c>
      <c r="T107" s="308">
        <f>_xll.qlDayCounterYearFraction(DayCounter,R107,S107,,,Trigger)</f>
        <v>0.51388888888888884</v>
      </c>
      <c r="U107" s="287">
        <f>_xll.qlInterpolationInterpolate(B6Minterpolation,R107,TRUE)</f>
        <v>9.7179002440339743E-4</v>
      </c>
      <c r="V107" s="235">
        <f>_xll.qlYieldTSDiscount(Discounting,R107,,AllTriggers)</f>
        <v>0.99977659379755945</v>
      </c>
      <c r="W107" s="235">
        <f>_xll.qlYieldTSDiscount(Discounting,S107,,AllTriggers)</f>
        <v>0.99955663901161573</v>
      </c>
      <c r="X107" s="30">
        <f t="shared" si="10"/>
        <v>4.2820997559660278E-4</v>
      </c>
      <c r="Y107" s="310">
        <f t="shared" si="11"/>
        <v>4.9915762774780932E-4</v>
      </c>
    </row>
    <row r="108" spans="18:25" x14ac:dyDescent="0.2">
      <c r="R108" s="286">
        <f>_xll.qlCalendarAdvance(Calendar,R107,"1D","f")</f>
        <v>42191</v>
      </c>
      <c r="S108" s="307">
        <f>_xll.qlCalendarAdvance(Calendar,R108,$F$1,"mf",,Trigger)</f>
        <v>42375</v>
      </c>
      <c r="T108" s="308">
        <f>_xll.qlDayCounterYearFraction(DayCounter,R108,S108,,,Trigger)</f>
        <v>0.51111111111111107</v>
      </c>
      <c r="U108" s="287">
        <f>_xll.qlInterpolationInterpolate(B6Minterpolation,R108,TRUE)</f>
        <v>9.7145122120645281E-4</v>
      </c>
      <c r="V108" s="235">
        <f>_xll.qlYieldTSDiscount(Discounting,R108,,AllTriggers)</f>
        <v>0.99977327160667651</v>
      </c>
      <c r="W108" s="235">
        <f>_xll.qlYieldTSDiscount(Discounting,S108,,AllTriggers)</f>
        <v>0.99955401952450629</v>
      </c>
      <c r="X108" s="30">
        <f t="shared" si="10"/>
        <v>4.2916286337332197E-4</v>
      </c>
      <c r="Y108" s="310">
        <f t="shared" si="11"/>
        <v>4.962874544422013E-4</v>
      </c>
    </row>
    <row r="109" spans="18:25" x14ac:dyDescent="0.2">
      <c r="R109" s="286">
        <f>_xll.qlCalendarAdvance(Calendar,R108,"1D","f")</f>
        <v>42192</v>
      </c>
      <c r="S109" s="307">
        <f>_xll.qlCalendarAdvance(Calendar,R109,$F$1,"mf",,Trigger)</f>
        <v>42376</v>
      </c>
      <c r="T109" s="308">
        <f>_xll.qlDayCounterYearFraction(DayCounter,R109,S109,,,Trigger)</f>
        <v>0.51111111111111107</v>
      </c>
      <c r="U109" s="287">
        <f>_xll.qlInterpolationInterpolate(B6Minterpolation,R109,TRUE)</f>
        <v>9.7125394217134327E-4</v>
      </c>
      <c r="V109" s="235">
        <f>_xll.qlYieldTSDiscount(Discounting,R109,,AllTriggers)</f>
        <v>0.99977218219472208</v>
      </c>
      <c r="W109" s="235">
        <f>_xll.qlYieldTSDiscount(Discounting,S109,,AllTriggers)</f>
        <v>0.99955271007938007</v>
      </c>
      <c r="X109" s="30">
        <f t="shared" si="10"/>
        <v>4.2959411791844009E-4</v>
      </c>
      <c r="Y109" s="310">
        <f t="shared" si="11"/>
        <v>4.9618658574295102E-4</v>
      </c>
    </row>
    <row r="110" spans="18:25" x14ac:dyDescent="0.2">
      <c r="R110" s="286">
        <f>_xll.qlCalendarAdvance(Calendar,R109,"1D","f")</f>
        <v>42193</v>
      </c>
      <c r="S110" s="307">
        <f>_xll.qlCalendarAdvance(Calendar,R110,$F$1,"mf",,Trigger)</f>
        <v>42377</v>
      </c>
      <c r="T110" s="308">
        <f>_xll.qlDayCounterYearFraction(DayCounter,R110,S110,,,Trigger)</f>
        <v>0.51111111111111107</v>
      </c>
      <c r="U110" s="287">
        <f>_xll.qlInterpolationInterpolate(B6Minterpolation,R110,TRUE)</f>
        <v>9.710170024267383E-4</v>
      </c>
      <c r="V110" s="235">
        <f>_xll.qlYieldTSDiscount(Discounting,R110,,AllTriggers)</f>
        <v>0.99977110102851241</v>
      </c>
      <c r="W110" s="235">
        <f>_xll.qlYieldTSDiscount(Discounting,S110,,AllTriggers)</f>
        <v>0.99955140086775074</v>
      </c>
      <c r="X110" s="30">
        <f t="shared" si="10"/>
        <v>4.3004105666532162E-4</v>
      </c>
      <c r="Y110" s="310">
        <f t="shared" si="11"/>
        <v>4.9606545657968537E-4</v>
      </c>
    </row>
    <row r="111" spans="18:25" x14ac:dyDescent="0.2">
      <c r="R111" s="286">
        <f>_xll.qlCalendarAdvance(Calendar,R110,"1D","f")</f>
        <v>42194</v>
      </c>
      <c r="S111" s="307">
        <f>_xll.qlCalendarAdvance(Calendar,R111,$F$1,"mf",,Trigger)</f>
        <v>42380</v>
      </c>
      <c r="T111" s="308">
        <f>_xll.qlDayCounterYearFraction(DayCounter,R111,S111,,,Trigger)</f>
        <v>0.51666666666666672</v>
      </c>
      <c r="U111" s="287">
        <f>_xll.qlInterpolationInterpolate(B6Minterpolation,R111,TRUE)</f>
        <v>9.7074190893777933E-4</v>
      </c>
      <c r="V111" s="235">
        <f>_xll.qlYieldTSDiscount(Discounting,R111,,AllTriggers)</f>
        <v>0.99977002765999601</v>
      </c>
      <c r="W111" s="235">
        <f>_xll.qlYieldTSDiscount(Discounting,S111,,AllTriggers)</f>
        <v>0.99954747489292683</v>
      </c>
      <c r="X111" s="30">
        <f t="shared" si="10"/>
        <v>4.3094230331359507E-4</v>
      </c>
      <c r="Y111" s="310">
        <f t="shared" si="11"/>
        <v>5.0131266107907339E-4</v>
      </c>
    </row>
    <row r="112" spans="18:25" x14ac:dyDescent="0.2">
      <c r="R112" s="286">
        <f>_xll.qlCalendarAdvance(Calendar,R111,"1D","f")</f>
        <v>42195</v>
      </c>
      <c r="S112" s="307">
        <f>_xll.qlCalendarAdvance(Calendar,R112,$F$1,"mf",,Trigger)</f>
        <v>42380</v>
      </c>
      <c r="T112" s="308">
        <f>_xll.qlDayCounterYearFraction(DayCounter,R112,S112,,,Trigger)</f>
        <v>0.51388888888888884</v>
      </c>
      <c r="U112" s="287">
        <f>_xll.qlInterpolationInterpolate(B6Minterpolation,R112,TRUE)</f>
        <v>9.7043016866960724E-4</v>
      </c>
      <c r="V112" s="235">
        <f>_xll.qlYieldTSDiscount(Discounting,R112,,AllTriggers)</f>
        <v>0.99976896164112294</v>
      </c>
      <c r="W112" s="235">
        <f>_xll.qlYieldTSDiscount(Discounting,S112,,AllTriggers)</f>
        <v>0.99954747489292683</v>
      </c>
      <c r="X112" s="30">
        <f t="shared" si="10"/>
        <v>4.31196366915057E-4</v>
      </c>
      <c r="Y112" s="310">
        <f t="shared" si="11"/>
        <v>4.9845855053660146E-4</v>
      </c>
    </row>
    <row r="113" spans="18:25" x14ac:dyDescent="0.2">
      <c r="R113" s="286">
        <f>_xll.qlCalendarAdvance(Calendar,R112,"1D","f")</f>
        <v>42198</v>
      </c>
      <c r="S113" s="307">
        <f>_xll.qlCalendarAdvance(Calendar,R113,$F$1,"mf",,Trigger)</f>
        <v>42382</v>
      </c>
      <c r="T113" s="308">
        <f>_xll.qlDayCounterYearFraction(DayCounter,R113,S113,,,Trigger)</f>
        <v>0.51111111111111107</v>
      </c>
      <c r="U113" s="287">
        <f>_xll.qlInterpolationInterpolate(B6Minterpolation,R113,TRUE)</f>
        <v>9.6929013684122556E-4</v>
      </c>
      <c r="V113" s="235">
        <f>_xll.qlYieldTSDiscount(Discounting,R113,,AllTriggers)</f>
        <v>0.99976580320189912</v>
      </c>
      <c r="W113" s="235">
        <f>_xll.qlYieldTSDiscount(Discounting,S113,,AllTriggers)</f>
        <v>0.99954485921884428</v>
      </c>
      <c r="X113" s="30">
        <f t="shared" si="10"/>
        <v>4.3247854459942299E-4</v>
      </c>
      <c r="Y113" s="310">
        <f t="shared" si="11"/>
        <v>4.9518285096728464E-4</v>
      </c>
    </row>
    <row r="114" spans="18:25" x14ac:dyDescent="0.2">
      <c r="R114" s="286">
        <f>_xll.qlCalendarAdvance(Calendar,R113,"1D","f")</f>
        <v>42199</v>
      </c>
      <c r="S114" s="307">
        <f>_xll.qlCalendarAdvance(Calendar,R114,$F$1,"mf",,Trigger)</f>
        <v>42383</v>
      </c>
      <c r="T114" s="308">
        <f>_xll.qlDayCounterYearFraction(DayCounter,R114,S114,,,Trigger)</f>
        <v>0.51111111111111107</v>
      </c>
      <c r="U114" s="287">
        <f>_xll.qlInterpolationInterpolate(B6Minterpolation,R114,TRUE)</f>
        <v>9.6884687910761373E-4</v>
      </c>
      <c r="V114" s="235">
        <f>_xll.qlYieldTSDiscount(Discounting,R114,,AllTriggers)</f>
        <v>0.99976476210114451</v>
      </c>
      <c r="W114" s="235">
        <f>_xll.qlYieldTSDiscount(Discounting,S114,,AllTriggers)</f>
        <v>0.9995435519522663</v>
      </c>
      <c r="X114" s="30">
        <f t="shared" si="10"/>
        <v>4.3300010725031714E-4</v>
      </c>
      <c r="Y114" s="310">
        <f t="shared" si="11"/>
        <v>4.9495632730747882E-4</v>
      </c>
    </row>
    <row r="115" spans="18:25" x14ac:dyDescent="0.2">
      <c r="R115" s="286">
        <f>_xll.qlCalendarAdvance(Calendar,R114,"1D","f")</f>
        <v>42200</v>
      </c>
      <c r="S115" s="307">
        <f>_xll.qlCalendarAdvance(Calendar,R115,$F$1,"mf",,Trigger)</f>
        <v>42384</v>
      </c>
      <c r="T115" s="308">
        <f>_xll.qlDayCounterYearFraction(DayCounter,R115,S115,,,Trigger)</f>
        <v>0.51111111111111107</v>
      </c>
      <c r="U115" s="287">
        <f>_xll.qlInterpolationInterpolate(B6Minterpolation,R115,TRUE)</f>
        <v>9.6837450942049497E-4</v>
      </c>
      <c r="V115" s="235">
        <f>_xll.qlYieldTSDiscount(Discounting,R115,,AllTriggers)</f>
        <v>0.99976372610981556</v>
      </c>
      <c r="W115" s="235">
        <f>_xll.qlYieldTSDiscount(Discounting,S115,,AllTriggers)</f>
        <v>0.99954224510054068</v>
      </c>
      <c r="X115" s="30">
        <f t="shared" si="10"/>
        <v>4.3353086032615418E-4</v>
      </c>
      <c r="Y115" s="310">
        <f t="shared" si="11"/>
        <v>4.9471493260575059E-4</v>
      </c>
    </row>
    <row r="116" spans="18:25" x14ac:dyDescent="0.2">
      <c r="R116" s="286">
        <f>_xll.qlCalendarAdvance(Calendar,R115,"1D","f")</f>
        <v>42201</v>
      </c>
      <c r="S116" s="307">
        <f>_xll.qlCalendarAdvance(Calendar,R116,$F$1,"mf",,Trigger)</f>
        <v>42387</v>
      </c>
      <c r="T116" s="308">
        <f>_xll.qlDayCounterYearFraction(DayCounter,R116,S116,,,Trigger)</f>
        <v>0.51666666666666672</v>
      </c>
      <c r="U116" s="287">
        <f>_xll.qlInterpolationInterpolate(B6Minterpolation,R116,TRUE)</f>
        <v>9.678745347450105E-4</v>
      </c>
      <c r="V116" s="235">
        <f>_xll.qlYieldTSDiscount(Discounting,R116,,AllTriggers)</f>
        <v>0.99976269477987489</v>
      </c>
      <c r="W116" s="235">
        <f>_xll.qlYieldTSDiscount(Discounting,S116,,AllTriggers)</f>
        <v>0.99953832729355008</v>
      </c>
      <c r="X116" s="30">
        <f t="shared" si="10"/>
        <v>4.3446022938103772E-4</v>
      </c>
      <c r="Y116" s="310">
        <f t="shared" si="11"/>
        <v>4.9983134736912788E-4</v>
      </c>
    </row>
    <row r="117" spans="18:25" x14ac:dyDescent="0.2">
      <c r="R117" s="286">
        <f>_xll.qlCalendarAdvance(Calendar,R116,"1D","f")</f>
        <v>42202</v>
      </c>
      <c r="S117" s="307">
        <f>_xll.qlCalendarAdvance(Calendar,R117,$F$1,"mf",,Trigger)</f>
        <v>42387</v>
      </c>
      <c r="T117" s="308">
        <f>_xll.qlDayCounterYearFraction(DayCounter,R117,S117,,,Trigger)</f>
        <v>0.51388888888888884</v>
      </c>
      <c r="U117" s="287">
        <f>_xll.qlInterpolationInterpolate(B6Minterpolation,R117,TRUE)</f>
        <v>9.6734846204630143E-4</v>
      </c>
      <c r="V117" s="235">
        <f>_xll.qlYieldTSDiscount(Discounting,R117,,AllTriggers)</f>
        <v>0.99976166766328656</v>
      </c>
      <c r="W117" s="235">
        <f>_xll.qlYieldTSDiscount(Discounting,S117,,AllTriggers)</f>
        <v>0.99953832729355008</v>
      </c>
      <c r="X117" s="30">
        <f t="shared" si="10"/>
        <v>4.3480902651485339E-4</v>
      </c>
      <c r="Y117" s="310">
        <f t="shared" si="11"/>
        <v>4.9687511232824483E-4</v>
      </c>
    </row>
    <row r="118" spans="18:25" x14ac:dyDescent="0.2">
      <c r="R118" s="286">
        <f>_xll.qlCalendarAdvance(Calendar,R117,"1D","f")</f>
        <v>42205</v>
      </c>
      <c r="S118" s="307">
        <f>_xll.qlCalendarAdvance(Calendar,R118,$F$1,"mf",,Trigger)</f>
        <v>42389</v>
      </c>
      <c r="T118" s="308">
        <f>_xll.qlDayCounterYearFraction(DayCounter,R118,S118,,,Trigger)</f>
        <v>0.51111111111111107</v>
      </c>
      <c r="U118" s="287">
        <f>_xll.qlInterpolationInterpolate(B6Minterpolation,R118,TRUE)</f>
        <v>9.6562872546223884E-4</v>
      </c>
      <c r="V118" s="235">
        <f>_xll.qlYieldTSDiscount(Discounting,R118,,AllTriggers)</f>
        <v>0.99975860711330766</v>
      </c>
      <c r="W118" s="235">
        <f>_xll.qlYieldTSDiscount(Discounting,S118,,AllTriggers)</f>
        <v>0.99953571797144891</v>
      </c>
      <c r="X118" s="30">
        <f t="shared" si="10"/>
        <v>4.3629001307503968E-4</v>
      </c>
      <c r="Y118" s="310">
        <f t="shared" si="11"/>
        <v>4.9331184043101424E-4</v>
      </c>
    </row>
    <row r="119" spans="18:25" x14ac:dyDescent="0.2">
      <c r="R119" s="286">
        <f>_xll.qlCalendarAdvance(Calendar,R118,"1D","f")</f>
        <v>42206</v>
      </c>
      <c r="S119" s="307">
        <f>_xll.qlCalendarAdvance(Calendar,R119,$F$1,"mf",,Trigger)</f>
        <v>42390</v>
      </c>
      <c r="T119" s="308">
        <f>_xll.qlDayCounterYearFraction(DayCounter,R119,S119,,,Trigger)</f>
        <v>0.51111111111111107</v>
      </c>
      <c r="U119" s="287">
        <f>_xll.qlInterpolationInterpolate(B6Minterpolation,R119,TRUE)</f>
        <v>9.6501333032204351E-4</v>
      </c>
      <c r="V119" s="235">
        <f>_xll.qlYieldTSDiscount(Discounting,R119,,AllTriggers)</f>
        <v>0.99975759236980988</v>
      </c>
      <c r="W119" s="235">
        <f>_xll.qlYieldTSDiscount(Discounting,S119,,AllTriggers)</f>
        <v>0.99953441415288669</v>
      </c>
      <c r="X119" s="30">
        <f t="shared" si="10"/>
        <v>4.3685642728014362E-4</v>
      </c>
      <c r="Y119" s="310">
        <f t="shared" si="11"/>
        <v>4.9299738764625473E-4</v>
      </c>
    </row>
    <row r="120" spans="18:25" x14ac:dyDescent="0.2">
      <c r="R120" s="286">
        <f>_xll.qlCalendarAdvance(Calendar,R119,"1D","f")</f>
        <v>42207</v>
      </c>
      <c r="S120" s="307">
        <f>_xll.qlCalendarAdvance(Calendar,R120,$F$1,"mf",,Trigger)</f>
        <v>42391</v>
      </c>
      <c r="T120" s="308">
        <f>_xll.qlDayCounterYearFraction(DayCounter,R120,S120,,,Trigger)</f>
        <v>0.51111111111111107</v>
      </c>
      <c r="U120" s="287">
        <f>_xll.qlInterpolationInterpolate(B6Minterpolation,R120,TRUE)</f>
        <v>9.6437937198432964E-4</v>
      </c>
      <c r="V120" s="235">
        <f>_xll.qlYieldTSDiscount(Discounting,R120,,AllTriggers)</f>
        <v>0.99975657959951414</v>
      </c>
      <c r="W120" s="235">
        <f>_xll.qlYieldTSDiscount(Discounting,S120,,AllTriggers)</f>
        <v>0.99953311093052533</v>
      </c>
      <c r="X120" s="30">
        <f t="shared" si="10"/>
        <v>4.3742553809340173E-4</v>
      </c>
      <c r="Y120" s="310">
        <f t="shared" si="11"/>
        <v>4.9267345320243522E-4</v>
      </c>
    </row>
    <row r="121" spans="18:25" x14ac:dyDescent="0.2">
      <c r="R121" s="286">
        <f>_xll.qlCalendarAdvance(Calendar,R120,"1D","f")</f>
        <v>42208</v>
      </c>
      <c r="S121" s="307">
        <f>_xll.qlCalendarAdvance(Calendar,R121,$F$1,"mf",,Trigger)</f>
        <v>42394</v>
      </c>
      <c r="T121" s="308">
        <f>_xll.qlDayCounterYearFraction(DayCounter,R121,S121,,,Trigger)</f>
        <v>0.51666666666666672</v>
      </c>
      <c r="U121" s="287">
        <f>_xll.qlInterpolationInterpolate(B6Minterpolation,R121,TRUE)</f>
        <v>9.6372835741423846E-4</v>
      </c>
      <c r="V121" s="235">
        <f>_xll.qlYieldTSDiscount(Discounting,R121,,AllTriggers)</f>
        <v>0.99975556835439594</v>
      </c>
      <c r="W121" s="235">
        <f>_xll.qlYieldTSDiscount(Discounting,S121,,AllTriggers)</f>
        <v>0.99952920509971066</v>
      </c>
      <c r="X121" s="30">
        <f t="shared" si="10"/>
        <v>4.3832879138296126E-4</v>
      </c>
      <c r="Y121" s="310">
        <f t="shared" si="11"/>
        <v>4.9768971014609151E-4</v>
      </c>
    </row>
    <row r="122" spans="18:25" x14ac:dyDescent="0.2">
      <c r="R122" s="286">
        <f>_xll.qlCalendarAdvance(Calendar,R121,"1D","f")</f>
        <v>42209</v>
      </c>
      <c r="S122" s="307">
        <f>_xll.qlCalendarAdvance(Calendar,R122,$F$1,"mf",,Trigger)</f>
        <v>42394</v>
      </c>
      <c r="T122" s="308">
        <f>_xll.qlDayCounterYearFraction(DayCounter,R122,S122,,,Trigger)</f>
        <v>0.51388888888888884</v>
      </c>
      <c r="U122" s="287">
        <f>_xll.qlInterpolationInterpolate(B6Minterpolation,R122,TRUE)</f>
        <v>9.6306179357691108E-4</v>
      </c>
      <c r="V122" s="235">
        <f>_xll.qlYieldTSDiscount(Discounting,R122,,AllTriggers)</f>
        <v>0.99975455818643255</v>
      </c>
      <c r="W122" s="235">
        <f>_xll.qlYieldTSDiscount(Discounting,S122,,AllTriggers)</f>
        <v>0.99952920509971066</v>
      </c>
      <c r="X122" s="30">
        <f t="shared" si="10"/>
        <v>4.3873147805550662E-4</v>
      </c>
      <c r="Y122" s="310">
        <f t="shared" si="11"/>
        <v>4.9467282810674174E-4</v>
      </c>
    </row>
    <row r="123" spans="18:25" x14ac:dyDescent="0.2">
      <c r="R123" s="286">
        <f>_xll.qlCalendarAdvance(Calendar,R122,"1D","f")</f>
        <v>42212</v>
      </c>
      <c r="S123" s="307">
        <f>_xll.qlCalendarAdvance(Calendar,R123,$F$1,"mf",,Trigger)</f>
        <v>42396</v>
      </c>
      <c r="T123" s="308">
        <f>_xll.qlDayCounterYearFraction(DayCounter,R123,S123,,,Trigger)</f>
        <v>0.51111111111111107</v>
      </c>
      <c r="U123" s="287">
        <f>_xll.qlInterpolationInterpolate(B6Minterpolation,R123,TRUE)</f>
        <v>9.6098387611292396E-4</v>
      </c>
      <c r="V123" s="235">
        <f>_xll.qlYieldTSDiscount(Discounting,R123,,AllTriggers)</f>
        <v>0.99975152966527159</v>
      </c>
      <c r="W123" s="235">
        <f>_xll.qlYieldTSDiscount(Discounting,S123,,AllTriggers)</f>
        <v>0.99952660466845311</v>
      </c>
      <c r="X123" s="30">
        <f t="shared" si="10"/>
        <v>4.4027907200647562E-4</v>
      </c>
      <c r="Y123" s="310">
        <f t="shared" si="11"/>
        <v>4.9093850288629555E-4</v>
      </c>
    </row>
    <row r="124" spans="18:25" x14ac:dyDescent="0.2">
      <c r="R124" s="286">
        <f>_xll.qlCalendarAdvance(Calendar,R123,"1D","f")</f>
        <v>42213</v>
      </c>
      <c r="S124" s="307">
        <f>_xll.qlCalendarAdvance(Calendar,R124,$F$1,"mf",,Trigger)</f>
        <v>42397</v>
      </c>
      <c r="T124" s="308">
        <f>_xll.qlDayCounterYearFraction(DayCounter,R124,S124,,,Trigger)</f>
        <v>0.51111111111111107</v>
      </c>
      <c r="U124" s="287">
        <f>_xll.qlInterpolationInterpolate(B6Minterpolation,R124,TRUE)</f>
        <v>9.6027018485806391E-4</v>
      </c>
      <c r="V124" s="235">
        <f>_xll.qlYieldTSDiscount(Discounting,R124,,AllTriggers)</f>
        <v>0.99975051932573666</v>
      </c>
      <c r="W124" s="235">
        <f>_xll.qlYieldTSDiscount(Discounting,S124,,AllTriggers)</f>
        <v>0.99952530556732766</v>
      </c>
      <c r="X124" s="30">
        <f t="shared" si="10"/>
        <v>4.4084488088926558E-4</v>
      </c>
      <c r="Y124" s="310">
        <f t="shared" si="11"/>
        <v>4.9057384655228672E-4</v>
      </c>
    </row>
    <row r="125" spans="18:25" x14ac:dyDescent="0.2">
      <c r="R125" s="286">
        <f>_xll.qlCalendarAdvance(Calendar,R124,"1D","f")</f>
        <v>42214</v>
      </c>
      <c r="S125" s="307">
        <f>_xll.qlCalendarAdvance(Calendar,R125,$F$1,"mf",,Trigger)</f>
        <v>42398</v>
      </c>
      <c r="T125" s="308">
        <f>_xll.qlDayCounterYearFraction(DayCounter,R125,S125,,,Trigger)</f>
        <v>0.51111111111111107</v>
      </c>
      <c r="U125" s="287">
        <f>_xll.qlInterpolationInterpolate(B6Minterpolation,R125,TRUE)</f>
        <v>9.5954847916167373E-4</v>
      </c>
      <c r="V125" s="235">
        <f>_xll.qlYieldTSDiscount(Discounting,R125,,AllTriggers)</f>
        <v>0.99974950782327021</v>
      </c>
      <c r="W125" s="235">
        <f>_xll.qlYieldTSDiscount(Discounting,S125,,AllTriggers)</f>
        <v>0.99952400724374535</v>
      </c>
      <c r="X125" s="30">
        <f t="shared" si="10"/>
        <v>4.4140689251041993E-4</v>
      </c>
      <c r="Y125" s="310">
        <f t="shared" si="11"/>
        <v>4.9020509790815095E-4</v>
      </c>
    </row>
    <row r="126" spans="18:25" x14ac:dyDescent="0.2">
      <c r="R126" s="286">
        <f>_xll.qlCalendarAdvance(Calendar,R125,"1D","f")</f>
        <v>42215</v>
      </c>
      <c r="S126" s="307">
        <f>_xll.qlCalendarAdvance(Calendar,R126,$F$1,"mf",,Trigger)</f>
        <v>42398</v>
      </c>
      <c r="T126" s="308">
        <f>_xll.qlDayCounterYearFraction(DayCounter,R126,S126,,,Trigger)</f>
        <v>0.5083333333333333</v>
      </c>
      <c r="U126" s="287">
        <f>_xll.qlInterpolationInterpolate(B6Minterpolation,R126,TRUE)</f>
        <v>9.5882026598889463E-4</v>
      </c>
      <c r="V126" s="235">
        <f>_xll.qlYieldTSDiscount(Discounting,R126,,AllTriggers)</f>
        <v>0.99974849470986027</v>
      </c>
      <c r="W126" s="235">
        <f>_xll.qlYieldTSDiscount(Discounting,S126,,AllTriggers)</f>
        <v>0.99952400724374535</v>
      </c>
      <c r="X126" s="30">
        <f t="shared" si="10"/>
        <v>4.4182499293526461E-4</v>
      </c>
      <c r="Y126" s="310">
        <f t="shared" si="11"/>
        <v>4.8717217145829295E-4</v>
      </c>
    </row>
    <row r="127" spans="18:25" x14ac:dyDescent="0.2">
      <c r="R127" s="286">
        <f>_xll.qlCalendarAdvance(Calendar,R126,"1D","f")</f>
        <v>42216</v>
      </c>
      <c r="S127" s="307">
        <f>_xll.qlCalendarAdvance(Calendar,R127,$F$1,"mf",,Trigger)</f>
        <v>42398</v>
      </c>
      <c r="T127" s="308">
        <f>_xll.qlDayCounterYearFraction(DayCounter,R127,S127,,,Trigger)</f>
        <v>0.50555555555555554</v>
      </c>
      <c r="U127" s="287">
        <f>_xll.qlInterpolationInterpolate(B6Minterpolation,R127,TRUE)</f>
        <v>9.5808705230486762E-4</v>
      </c>
      <c r="V127" s="235">
        <f>_xll.qlYieldTSDiscount(Discounting,R127,,AllTriggers)</f>
        <v>0.99974747953749699</v>
      </c>
      <c r="W127" s="235">
        <f>_xll.qlYieldTSDiscount(Discounting,S127,,AllTriggers)</f>
        <v>0.99952400724374535</v>
      </c>
      <c r="X127" s="30">
        <f t="shared" si="10"/>
        <v>4.4224361327598402E-4</v>
      </c>
      <c r="Y127" s="310">
        <f t="shared" si="11"/>
        <v>4.8414074717853983E-4</v>
      </c>
    </row>
    <row r="128" spans="18:25" x14ac:dyDescent="0.2">
      <c r="R128" s="286">
        <f>_xll.qlCalendarAdvance(Calendar,R127,"1D","f")</f>
        <v>42219</v>
      </c>
      <c r="S128" s="307">
        <f>_xll.qlCalendarAdvance(Calendar,R128,$F$1,"mf",,Trigger)</f>
        <v>42403</v>
      </c>
      <c r="T128" s="308">
        <f>_xll.qlDayCounterYearFraction(DayCounter,R128,S128,,,Trigger)</f>
        <v>0.51111111111111107</v>
      </c>
      <c r="U128" s="287">
        <f>_xll.qlInterpolationInterpolate(B6Minterpolation,R128,TRUE)</f>
        <v>9.5587247783671223E-4</v>
      </c>
      <c r="V128" s="235">
        <f>_xll.qlYieldTSDiscount(Discounting,R128,,AllTriggers)</f>
        <v>0.99974441718661378</v>
      </c>
      <c r="W128" s="235">
        <f>_xll.qlYieldTSDiscount(Discounting,S128,,AllTriggers)</f>
        <v>0.9995175281956673</v>
      </c>
      <c r="X128" s="30">
        <f t="shared" si="10"/>
        <v>4.4412752216328798E-4</v>
      </c>
      <c r="Y128" s="310">
        <f t="shared" si="11"/>
        <v>4.883269166757071E-4</v>
      </c>
    </row>
    <row r="129" spans="18:25" x14ac:dyDescent="0.2">
      <c r="R129" s="286">
        <f>_xll.qlCalendarAdvance(Calendar,R128,"1D","f")</f>
        <v>42220</v>
      </c>
      <c r="S129" s="307">
        <f>_xll.qlCalendarAdvance(Calendar,R129,$F$1,"mf",,Trigger)</f>
        <v>42404</v>
      </c>
      <c r="T129" s="308">
        <f>_xll.qlDayCounterYearFraction(DayCounter,R129,S129,,,Trigger)</f>
        <v>0.51111111111111107</v>
      </c>
      <c r="U129" s="287">
        <f>_xll.qlInterpolationInterpolate(B6Minterpolation,R129,TRUE)</f>
        <v>9.5513407966767931E-4</v>
      </c>
      <c r="V129" s="235">
        <f>_xll.qlYieldTSDiscount(Discounting,R129,,AllTriggers)</f>
        <v>0.99974338937738871</v>
      </c>
      <c r="W129" s="235">
        <f>_xll.qlYieldTSDiscount(Discounting,S129,,AllTriggers)</f>
        <v>0.99951623507426612</v>
      </c>
      <c r="X129" s="30">
        <f t="shared" si="10"/>
        <v>4.4464743703053351E-4</v>
      </c>
      <c r="Y129" s="310">
        <f t="shared" si="11"/>
        <v>4.8794965335209823E-4</v>
      </c>
    </row>
    <row r="130" spans="18:25" x14ac:dyDescent="0.2">
      <c r="R130" s="286">
        <f>_xll.qlCalendarAdvance(Calendar,R129,"1D","f")</f>
        <v>42221</v>
      </c>
      <c r="S130" s="307">
        <f>_xll.qlCalendarAdvance(Calendar,R130,$F$1,"mf",,Trigger)</f>
        <v>42405</v>
      </c>
      <c r="T130" s="308">
        <f>_xll.qlDayCounterYearFraction(DayCounter,R130,S130,,,Trigger)</f>
        <v>0.51111111111111107</v>
      </c>
      <c r="U130" s="287">
        <f>_xll.qlInterpolationInterpolate(B6Minterpolation,R130,TRUE)</f>
        <v>9.5439670326454321E-4</v>
      </c>
      <c r="V130" s="235">
        <f>_xll.qlYieldTSDiscount(Discounting,R130,,AllTriggers)</f>
        <v>0.99974235774327913</v>
      </c>
      <c r="W130" s="235">
        <f>_xll.qlYieldTSDiscount(Discounting,S130,,AllTriggers)</f>
        <v>0.99951494286921583</v>
      </c>
      <c r="X130" s="30">
        <f t="shared" si="10"/>
        <v>4.4515807200353467E-4</v>
      </c>
      <c r="Y130" s="310">
        <f t="shared" si="11"/>
        <v>4.8757291426076776E-4</v>
      </c>
    </row>
    <row r="131" spans="18:25" x14ac:dyDescent="0.2">
      <c r="R131" s="286">
        <f>_xll.qlCalendarAdvance(Calendar,R130,"1D","f")</f>
        <v>42222</v>
      </c>
      <c r="S131" s="307">
        <f>_xll.qlCalendarAdvance(Calendar,R131,$F$1,"mf",,Trigger)</f>
        <v>42408</v>
      </c>
      <c r="T131" s="308">
        <f>_xll.qlDayCounterYearFraction(DayCounter,R131,S131,,,Trigger)</f>
        <v>0.51666666666666672</v>
      </c>
      <c r="U131" s="287">
        <f>_xll.qlInterpolationInterpolate(B6Minterpolation,R131,TRUE)</f>
        <v>9.5366034304388372E-4</v>
      </c>
      <c r="V131" s="235">
        <f>_xll.qlYieldTSDiscount(Discounting,R131,,AllTriggers)</f>
        <v>0.99974132231037582</v>
      </c>
      <c r="W131" s="235">
        <f>_xll.qlYieldTSDiscount(Discounting,S131,,AllTriggers)</f>
        <v>0.99951107158593999</v>
      </c>
      <c r="X131" s="30">
        <f t="shared" si="10"/>
        <v>4.458645592760986E-4</v>
      </c>
      <c r="Y131" s="310">
        <f t="shared" si="11"/>
        <v>4.9248973806028729E-4</v>
      </c>
    </row>
    <row r="132" spans="18:25" x14ac:dyDescent="0.2">
      <c r="R132" s="286">
        <f>_xll.qlCalendarAdvance(Calendar,R131,"1D","f")</f>
        <v>42223</v>
      </c>
      <c r="S132" s="307">
        <f>_xll.qlCalendarAdvance(Calendar,R132,$F$1,"mf",,Trigger)</f>
        <v>42408</v>
      </c>
      <c r="T132" s="308">
        <f>_xll.qlDayCounterYearFraction(DayCounter,R132,S132,,,Trigger)</f>
        <v>0.51388888888888884</v>
      </c>
      <c r="U132" s="287">
        <f>_xll.qlInterpolationInterpolate(B6Minterpolation,R132,TRUE)</f>
        <v>9.529249934222807E-4</v>
      </c>
      <c r="V132" s="235">
        <f>_xll.qlYieldTSDiscount(Discounting,R132,,AllTriggers)</f>
        <v>0.99974028310476937</v>
      </c>
      <c r="W132" s="235">
        <f>_xll.qlYieldTSDiscount(Discounting,S132,,AllTriggers)</f>
        <v>0.99951107158593999</v>
      </c>
      <c r="X132" s="30">
        <f t="shared" ref="X132:X195" si="12">(V132/W132-1)/T132</f>
        <v>4.4625141082453172E-4</v>
      </c>
      <c r="Y132" s="310">
        <f t="shared" ref="Y132:Y195" si="13">LN((1+(U132+X132)*T132)/(1+X132*T132))</f>
        <v>4.8946548480505018E-4</v>
      </c>
    </row>
    <row r="133" spans="18:25" x14ac:dyDescent="0.2">
      <c r="R133" s="286">
        <f>_xll.qlCalendarAdvance(Calendar,R132,"1D","f")</f>
        <v>42226</v>
      </c>
      <c r="S133" s="307">
        <f>_xll.qlCalendarAdvance(Calendar,R133,$F$1,"mf",,Trigger)</f>
        <v>42410</v>
      </c>
      <c r="T133" s="308">
        <f>_xll.qlDayCounterYearFraction(DayCounter,R133,S133,,,Trigger)</f>
        <v>0.51111111111111107</v>
      </c>
      <c r="U133" s="287">
        <f>_xll.qlInterpolationInterpolate(B6Minterpolation,R133,TRUE)</f>
        <v>9.5072495231760814E-4</v>
      </c>
      <c r="V133" s="235">
        <f>_xll.qlYieldTSDiscount(Discounting,R133,,AllTriggers)</f>
        <v>0.99973714311263662</v>
      </c>
      <c r="W133" s="235">
        <f>_xll.qlYieldTSDiscount(Discounting,S133,,AllTriggers)</f>
        <v>0.99950849500742345</v>
      </c>
      <c r="X133" s="30">
        <f t="shared" si="12"/>
        <v>4.475749737948456E-4</v>
      </c>
      <c r="Y133" s="310">
        <f t="shared" si="13"/>
        <v>4.8569698157100837E-4</v>
      </c>
    </row>
    <row r="134" spans="18:25" x14ac:dyDescent="0.2">
      <c r="R134" s="286">
        <f>_xll.qlCalendarAdvance(Calendar,R133,"1D","f")</f>
        <v>42227</v>
      </c>
      <c r="S134" s="307">
        <f>_xll.qlCalendarAdvance(Calendar,R134,$F$1,"mf",,Trigger)</f>
        <v>42411</v>
      </c>
      <c r="T134" s="308">
        <f>_xll.qlDayCounterYearFraction(DayCounter,R134,S134,,,Trigger)</f>
        <v>0.51111111111111107</v>
      </c>
      <c r="U134" s="287">
        <f>_xll.qlInterpolationInterpolate(B6Minterpolation,R134,TRUE)</f>
        <v>9.4999358925802876E-4</v>
      </c>
      <c r="V134" s="235">
        <f>_xll.qlYieldTSDiscount(Discounting,R134,,AllTriggers)</f>
        <v>0.99973608907712264</v>
      </c>
      <c r="W134" s="235">
        <f>_xll.qlYieldTSDiscount(Discounting,S134,,AllTriggers)</f>
        <v>0.99950720795139736</v>
      </c>
      <c r="X134" s="30">
        <f t="shared" si="12"/>
        <v>4.4803168460966458E-4</v>
      </c>
      <c r="Y134" s="310">
        <f t="shared" si="13"/>
        <v>4.8532332744432693E-4</v>
      </c>
    </row>
    <row r="135" spans="18:25" x14ac:dyDescent="0.2">
      <c r="R135" s="286">
        <f>_xll.qlCalendarAdvance(Calendar,R134,"1D","f")</f>
        <v>42228</v>
      </c>
      <c r="S135" s="307">
        <f>_xll.qlCalendarAdvance(Calendar,R135,$F$1,"mf",,Trigger)</f>
        <v>42412</v>
      </c>
      <c r="T135" s="308">
        <f>_xll.qlDayCounterYearFraction(DayCounter,R135,S135,,,Trigger)</f>
        <v>0.51111111111111107</v>
      </c>
      <c r="U135" s="287">
        <f>_xll.qlInterpolationInterpolate(B6Minterpolation,R135,TRUE)</f>
        <v>9.4926320888040483E-4</v>
      </c>
      <c r="V135" s="235">
        <f>_xll.qlYieldTSDiscount(Discounting,R135,,AllTriggers)</f>
        <v>0.99973503139935782</v>
      </c>
      <c r="W135" s="235">
        <f>_xll.qlYieldTSDiscount(Discounting,S135,,AllTriggers)</f>
        <v>0.99950592169536245</v>
      </c>
      <c r="X135" s="30">
        <f t="shared" si="12"/>
        <v>4.4847970060266448E-4</v>
      </c>
      <c r="Y135" s="310">
        <f t="shared" si="13"/>
        <v>4.8495017740746079E-4</v>
      </c>
    </row>
    <row r="136" spans="18:25" x14ac:dyDescent="0.2">
      <c r="R136" s="286">
        <f>_xll.qlCalendarAdvance(Calendar,R135,"1D","f")</f>
        <v>42229</v>
      </c>
      <c r="S136" s="307">
        <f>_xll.qlCalendarAdvance(Calendar,R136,$F$1,"mf",,Trigger)</f>
        <v>42415</v>
      </c>
      <c r="T136" s="308">
        <f>_xll.qlDayCounterYearFraction(DayCounter,R136,S136,,,Trigger)</f>
        <v>0.51666666666666672</v>
      </c>
      <c r="U136" s="287">
        <f>_xll.qlInterpolationInterpolate(B6Minterpolation,R136,TRUE)</f>
        <v>9.4853380560131612E-4</v>
      </c>
      <c r="V136" s="235">
        <f>_xll.qlYieldTSDiscount(Discounting,R136,,AllTriggers)</f>
        <v>0.9997339701054323</v>
      </c>
      <c r="W136" s="235">
        <f>_xll.qlYieldTSDiscount(Discounting,S136,,AllTriggers)</f>
        <v>0.99950206756098159</v>
      </c>
      <c r="X136" s="30">
        <f t="shared" si="12"/>
        <v>4.4906723956653159E-4</v>
      </c>
      <c r="Y136" s="310">
        <f t="shared" si="13"/>
        <v>4.8984212724715985E-4</v>
      </c>
    </row>
    <row r="137" spans="18:25" x14ac:dyDescent="0.2">
      <c r="R137" s="286">
        <f>_xll.qlCalendarAdvance(Calendar,R136,"1D","f")</f>
        <v>42230</v>
      </c>
      <c r="S137" s="307">
        <f>_xll.qlCalendarAdvance(Calendar,R137,$F$1,"mf",,Trigger)</f>
        <v>42415</v>
      </c>
      <c r="T137" s="308">
        <f>_xll.qlDayCounterYearFraction(DayCounter,R137,S137,,,Trigger)</f>
        <v>0.51388888888888884</v>
      </c>
      <c r="U137" s="287">
        <f>_xll.qlInterpolationInterpolate(B6Minterpolation,R137,TRUE)</f>
        <v>9.4780537383734251E-4</v>
      </c>
      <c r="V137" s="235">
        <f>_xll.qlYieldTSDiscount(Discounting,R137,,AllTriggers)</f>
        <v>0.99973290522143632</v>
      </c>
      <c r="W137" s="235">
        <f>_xll.qlYieldTSDiscount(Discounting,S137,,AllTriggers)</f>
        <v>0.99950206756098159</v>
      </c>
      <c r="X137" s="30">
        <f t="shared" si="12"/>
        <v>4.494213910228682E-4</v>
      </c>
      <c r="Y137" s="310">
        <f t="shared" si="13"/>
        <v>4.8683566336514116E-4</v>
      </c>
    </row>
    <row r="138" spans="18:25" x14ac:dyDescent="0.2">
      <c r="R138" s="286">
        <f>_xll.qlCalendarAdvance(Calendar,R137,"1D","f")</f>
        <v>42233</v>
      </c>
      <c r="S138" s="307">
        <f>_xll.qlCalendarAdvance(Calendar,R138,$F$1,"mf",,Trigger)</f>
        <v>42417</v>
      </c>
      <c r="T138" s="308">
        <f>_xll.qlDayCounterYearFraction(DayCounter,R138,S138,,,Trigger)</f>
        <v>0.51111111111111107</v>
      </c>
      <c r="U138" s="287">
        <f>_xll.qlInterpolationInterpolate(B6Minterpolation,R138,TRUE)</f>
        <v>9.4562585180190946E-4</v>
      </c>
      <c r="V138" s="235">
        <f>_xll.qlYieldTSDiscount(Discounting,R138,,AllTriggers)</f>
        <v>0.99972968928992545</v>
      </c>
      <c r="W138" s="235">
        <f>_xll.qlYieldTSDiscount(Discounting,S138,,AllTriggers)</f>
        <v>0.99949950183327507</v>
      </c>
      <c r="X138" s="30">
        <f t="shared" si="12"/>
        <v>4.5059228362335759E-4</v>
      </c>
      <c r="Y138" s="310">
        <f t="shared" si="13"/>
        <v>4.8309188787579833E-4</v>
      </c>
    </row>
    <row r="139" spans="18:25" x14ac:dyDescent="0.2">
      <c r="R139" s="286">
        <f>_xll.qlCalendarAdvance(Calendar,R138,"1D","f")</f>
        <v>42234</v>
      </c>
      <c r="S139" s="307">
        <f>_xll.qlCalendarAdvance(Calendar,R139,$F$1,"mf",,Trigger)</f>
        <v>42418</v>
      </c>
      <c r="T139" s="308">
        <f>_xll.qlDayCounterYearFraction(DayCounter,R139,S139,,,Trigger)</f>
        <v>0.51111111111111107</v>
      </c>
      <c r="U139" s="287">
        <f>_xll.qlInterpolationInterpolate(B6Minterpolation,R139,TRUE)</f>
        <v>9.4490125026419386E-4</v>
      </c>
      <c r="V139" s="235">
        <f>_xll.qlYieldTSDiscount(Discounting,R139,,AllTriggers)</f>
        <v>0.99972861030654736</v>
      </c>
      <c r="W139" s="235">
        <f>_xll.qlYieldTSDiscount(Discounting,S139,,AllTriggers)</f>
        <v>0.99949822002811972</v>
      </c>
      <c r="X139" s="30">
        <f t="shared" si="12"/>
        <v>4.5098988592009645E-4</v>
      </c>
      <c r="Y139" s="310">
        <f t="shared" si="13"/>
        <v>4.8272170196137187E-4</v>
      </c>
    </row>
    <row r="140" spans="18:25" x14ac:dyDescent="0.2">
      <c r="R140" s="286">
        <f>_xll.qlCalendarAdvance(Calendar,R139,"1D","f")</f>
        <v>42235</v>
      </c>
      <c r="S140" s="307">
        <f>_xll.qlCalendarAdvance(Calendar,R140,$F$1,"mf",,Trigger)</f>
        <v>42419</v>
      </c>
      <c r="T140" s="308">
        <f>_xll.qlDayCounterYearFraction(DayCounter,R140,S140,,,Trigger)</f>
        <v>0.51111111111111107</v>
      </c>
      <c r="U140" s="287">
        <f>_xll.qlInterpolationInterpolate(B6Minterpolation,R140,TRUE)</f>
        <v>9.4417759232449223E-4</v>
      </c>
      <c r="V140" s="235">
        <f>_xll.qlYieldTSDiscount(Discounting,R140,,AllTriggers)</f>
        <v>0.99972752786354857</v>
      </c>
      <c r="W140" s="235">
        <f>_xll.qlYieldTSDiscount(Discounting,S140,,AllTriggers)</f>
        <v>0.99949693890660041</v>
      </c>
      <c r="X140" s="30">
        <f t="shared" si="12"/>
        <v>4.5137937847613023E-4</v>
      </c>
      <c r="Y140" s="310">
        <f t="shared" si="13"/>
        <v>4.8235199999848848E-4</v>
      </c>
    </row>
    <row r="141" spans="18:25" x14ac:dyDescent="0.2">
      <c r="R141" s="286">
        <f>_xll.qlCalendarAdvance(Calendar,R140,"1D","f")</f>
        <v>42236</v>
      </c>
      <c r="S141" s="307">
        <f>_xll.qlCalendarAdvance(Calendar,R141,$F$1,"mf",,Trigger)</f>
        <v>42422</v>
      </c>
      <c r="T141" s="308">
        <f>_xll.qlDayCounterYearFraction(DayCounter,R141,S141,,,Trigger)</f>
        <v>0.51666666666666672</v>
      </c>
      <c r="U141" s="287">
        <f>_xll.qlInterpolationInterpolate(B6Minterpolation,R141,TRUE)</f>
        <v>9.4345487239938432E-4</v>
      </c>
      <c r="V141" s="235">
        <f>_xll.qlYieldTSDiscount(Discounting,R141,,AllTriggers)</f>
        <v>0.99972644198701854</v>
      </c>
      <c r="W141" s="235">
        <f>_xll.qlYieldTSDiscount(Discounting,S141,,AllTriggers)</f>
        <v>0.99949309947764053</v>
      </c>
      <c r="X141" s="30">
        <f t="shared" si="12"/>
        <v>4.5185971123591487E-4</v>
      </c>
      <c r="Y141" s="310">
        <f t="shared" si="13"/>
        <v>4.8721919919725927E-4</v>
      </c>
    </row>
    <row r="142" spans="18:25" x14ac:dyDescent="0.2">
      <c r="R142" s="286">
        <f>_xll.qlCalendarAdvance(Calendar,R141,"1D","f")</f>
        <v>42237</v>
      </c>
      <c r="S142" s="307">
        <f>_xll.qlCalendarAdvance(Calendar,R142,$F$1,"mf",,Trigger)</f>
        <v>42422</v>
      </c>
      <c r="T142" s="308">
        <f>_xll.qlDayCounterYearFraction(DayCounter,R142,S142,,,Trigger)</f>
        <v>0.51388888888888884</v>
      </c>
      <c r="U142" s="287">
        <f>_xll.qlInterpolationInterpolate(B6Minterpolation,R142,TRUE)</f>
        <v>9.4273308490545014E-4</v>
      </c>
      <c r="V142" s="235">
        <f>_xll.qlYieldTSDiscount(Discounting,R142,,AllTriggers)</f>
        <v>0.99972535270304708</v>
      </c>
      <c r="W142" s="235">
        <f>_xll.qlYieldTSDiscount(Discounting,S142,,AllTriggers)</f>
        <v>0.99949309947764053</v>
      </c>
      <c r="X142" s="30">
        <f t="shared" si="12"/>
        <v>4.5218143341771812E-4</v>
      </c>
      <c r="Y142" s="310">
        <f t="shared" si="13"/>
        <v>4.8423025080508058E-4</v>
      </c>
    </row>
    <row r="143" spans="18:25" x14ac:dyDescent="0.2">
      <c r="R143" s="286">
        <f>_xll.qlCalendarAdvance(Calendar,R142,"1D","f")</f>
        <v>42240</v>
      </c>
      <c r="S143" s="307">
        <f>_xll.qlCalendarAdvance(Calendar,R143,$F$1,"mf",,Trigger)</f>
        <v>42424</v>
      </c>
      <c r="T143" s="308">
        <f>_xll.qlDayCounterYearFraction(DayCounter,R143,S143,,,Trigger)</f>
        <v>0.51111111111111107</v>
      </c>
      <c r="U143" s="287">
        <f>_xll.qlInterpolationInterpolate(B6Minterpolation,R143,TRUE)</f>
        <v>9.4057326117648712E-4</v>
      </c>
      <c r="V143" s="235">
        <f>_xll.qlYieldTSDiscount(Discounting,R143,,AllTriggers)</f>
        <v>0.99972206466737901</v>
      </c>
      <c r="W143" s="235">
        <f>_xll.qlYieldTSDiscount(Discounting,S143,,AllTriggers)</f>
        <v>0.99949054297178264</v>
      </c>
      <c r="X143" s="30">
        <f t="shared" si="12"/>
        <v>4.5320812057692494E-4</v>
      </c>
      <c r="Y143" s="310">
        <f t="shared" si="13"/>
        <v>4.8051064877519233E-4</v>
      </c>
    </row>
    <row r="144" spans="18:25" x14ac:dyDescent="0.2">
      <c r="R144" s="286">
        <f>_xll.qlCalendarAdvance(Calendar,R143,"1D","f")</f>
        <v>42241</v>
      </c>
      <c r="S144" s="307">
        <f>_xll.qlCalendarAdvance(Calendar,R144,$F$1,"mf",,Trigger)</f>
        <v>42425</v>
      </c>
      <c r="T144" s="308">
        <f>_xll.qlDayCounterYearFraction(DayCounter,R144,S144,,,Trigger)</f>
        <v>0.51111111111111107</v>
      </c>
      <c r="U144" s="287">
        <f>_xll.qlInterpolationInterpolate(B6Minterpolation,R144,TRUE)</f>
        <v>9.3985514757304533E-4</v>
      </c>
      <c r="V144" s="235">
        <f>_xll.qlYieldTSDiscount(Discounting,R144,,AllTriggers)</f>
        <v>0.99972096201453642</v>
      </c>
      <c r="W144" s="235">
        <f>_xll.qlYieldTSDiscount(Discounting,S144,,AllTriggers)</f>
        <v>0.99948926560302376</v>
      </c>
      <c r="X144" s="30">
        <f t="shared" si="12"/>
        <v>4.5355070995118545E-4</v>
      </c>
      <c r="Y144" s="310">
        <f t="shared" si="13"/>
        <v>4.8014379011348211E-4</v>
      </c>
    </row>
    <row r="145" spans="18:25" x14ac:dyDescent="0.2">
      <c r="R145" s="286">
        <f>_xll.qlCalendarAdvance(Calendar,R144,"1D","f")</f>
        <v>42242</v>
      </c>
      <c r="S145" s="307">
        <f>_xll.qlCalendarAdvance(Calendar,R145,$F$1,"mf",,Trigger)</f>
        <v>42426</v>
      </c>
      <c r="T145" s="308">
        <f>_xll.qlDayCounterYearFraction(DayCounter,R145,S145,,,Trigger)</f>
        <v>0.51111111111111107</v>
      </c>
      <c r="U145" s="287">
        <f>_xll.qlInterpolationInterpolate(B6Minterpolation,R145,TRUE)</f>
        <v>9.3913793848367612E-4</v>
      </c>
      <c r="V145" s="235">
        <f>_xll.qlYieldTSDiscount(Discounting,R145,,AllTriggers)</f>
        <v>0.99971985608469927</v>
      </c>
      <c r="W145" s="235">
        <f>_xll.qlYieldTSDiscount(Discounting,S145,,AllTriggers)</f>
        <v>0.99948798880154988</v>
      </c>
      <c r="X145" s="30">
        <f t="shared" si="12"/>
        <v>4.5388577467454365E-4</v>
      </c>
      <c r="Y145" s="310">
        <f t="shared" si="13"/>
        <v>4.7977739526879434E-4</v>
      </c>
    </row>
    <row r="146" spans="18:25" x14ac:dyDescent="0.2">
      <c r="R146" s="286">
        <f>_xll.qlCalendarAdvance(Calendar,R145,"1D","f")</f>
        <v>42243</v>
      </c>
      <c r="S146" s="307">
        <f>_xll.qlCalendarAdvance(Calendar,R146,$F$1,"mf",,Trigger)</f>
        <v>42429</v>
      </c>
      <c r="T146" s="308">
        <f>_xll.qlDayCounterYearFraction(DayCounter,R146,S146,,,Trigger)</f>
        <v>0.51666666666666672</v>
      </c>
      <c r="U146" s="287">
        <f>_xll.qlInterpolationInterpolate(B6Minterpolation,R146,TRUE)</f>
        <v>9.3842162832495927E-4</v>
      </c>
      <c r="V146" s="235">
        <f>_xll.qlYieldTSDiscount(Discounting,R146,,AllTriggers)</f>
        <v>0.9997187469039569</v>
      </c>
      <c r="W146" s="235">
        <f>_xll.qlYieldTSDiscount(Discounting,S146,,AllTriggers)</f>
        <v>0.99948416163462617</v>
      </c>
      <c r="X146" s="30">
        <f t="shared" si="12"/>
        <v>4.5427033522322223E-4</v>
      </c>
      <c r="Y146" s="310">
        <f t="shared" si="13"/>
        <v>4.8461995646994235E-4</v>
      </c>
    </row>
    <row r="147" spans="18:25" x14ac:dyDescent="0.2">
      <c r="R147" s="286">
        <f>_xll.qlCalendarAdvance(Calendar,R146,"1D","f")</f>
        <v>42244</v>
      </c>
      <c r="S147" s="307">
        <f>_xll.qlCalendarAdvance(Calendar,R147,$F$1,"mf",,Trigger)</f>
        <v>42429</v>
      </c>
      <c r="T147" s="308">
        <f>_xll.qlDayCounterYearFraction(DayCounter,R147,S147,,,Trigger)</f>
        <v>0.51388888888888884</v>
      </c>
      <c r="U147" s="287">
        <f>_xll.qlInterpolationInterpolate(B6Minterpolation,R147,TRUE)</f>
        <v>9.3770621151347466E-4</v>
      </c>
      <c r="V147" s="235">
        <f>_xll.qlYieldTSDiscount(Discounting,R147,,AllTriggers)</f>
        <v>0.99971763449839812</v>
      </c>
      <c r="W147" s="235">
        <f>_xll.qlYieldTSDiscount(Discounting,S147,,AllTriggers)</f>
        <v>0.99948416163462617</v>
      </c>
      <c r="X147" s="30">
        <f t="shared" si="12"/>
        <v>4.5456005225993391E-4</v>
      </c>
      <c r="Y147" s="310">
        <f t="shared" si="13"/>
        <v>4.8164825505958933E-4</v>
      </c>
    </row>
    <row r="148" spans="18:25" x14ac:dyDescent="0.2">
      <c r="R148" s="286">
        <f>_xll.qlCalendarAdvance(Calendar,R147,"1D","f")</f>
        <v>42248</v>
      </c>
      <c r="S148" s="307">
        <f>_xll.qlCalendarAdvance(Calendar,R148,$F$1,"mf",,Trigger)</f>
        <v>42430</v>
      </c>
      <c r="T148" s="308">
        <f>_xll.qlDayCounterYearFraction(DayCounter,R148,S148,,,Trigger)</f>
        <v>0.50555555555555554</v>
      </c>
      <c r="U148" s="287">
        <f>_xll.qlInterpolationInterpolate(B6Minterpolation,R148,TRUE)</f>
        <v>9.3485336607145421E-4</v>
      </c>
      <c r="V148" s="235">
        <f>_xll.qlYieldTSDiscount(Discounting,R148,,AllTriggers)</f>
        <v>0.99971315314977893</v>
      </c>
      <c r="W148" s="235">
        <f>_xll.qlYieldTSDiscount(Discounting,S148,,AllTriggers)</f>
        <v>0.99948288693608067</v>
      </c>
      <c r="X148" s="30">
        <f t="shared" si="12"/>
        <v>4.557072836809139E-4</v>
      </c>
      <c r="Y148" s="310">
        <f t="shared" si="13"/>
        <v>4.7239985474749704E-4</v>
      </c>
    </row>
    <row r="149" spans="18:25" x14ac:dyDescent="0.2">
      <c r="R149" s="286">
        <f>_xll.qlCalendarAdvance(Calendar,R148,"1D","f")</f>
        <v>42249</v>
      </c>
      <c r="S149" s="307">
        <f>_xll.qlCalendarAdvance(Calendar,R149,$F$1,"mf",,Trigger)</f>
        <v>42431</v>
      </c>
      <c r="T149" s="308">
        <f>_xll.qlDayCounterYearFraction(DayCounter,R149,S149,,,Trigger)</f>
        <v>0.50555555555555554</v>
      </c>
      <c r="U149" s="287">
        <f>_xll.qlInterpolationInterpolate(B6Minterpolation,R149,TRUE)</f>
        <v>9.3414233224482757E-4</v>
      </c>
      <c r="V149" s="235">
        <f>_xll.qlYieldTSDiscount(Discounting,R149,,AllTriggers)</f>
        <v>0.99971202501147183</v>
      </c>
      <c r="W149" s="235">
        <f>_xll.qlYieldTSDiscount(Discounting,S149,,AllTriggers)</f>
        <v>0.99948161272171476</v>
      </c>
      <c r="X149" s="30">
        <f t="shared" si="12"/>
        <v>4.5599695616691189E-4</v>
      </c>
      <c r="Y149" s="310">
        <f t="shared" si="13"/>
        <v>4.7204057101558368E-4</v>
      </c>
    </row>
    <row r="150" spans="18:25" x14ac:dyDescent="0.2">
      <c r="R150" s="286">
        <f>_xll.qlCalendarAdvance(Calendar,R149,"1D","f")</f>
        <v>42250</v>
      </c>
      <c r="S150" s="307">
        <f>_xll.qlCalendarAdvance(Calendar,R150,$F$1,"mf",,Trigger)</f>
        <v>42432</v>
      </c>
      <c r="T150" s="308">
        <f>_xll.qlDayCounterYearFraction(DayCounter,R150,S150,,,Trigger)</f>
        <v>0.50555555555555554</v>
      </c>
      <c r="U150" s="287">
        <f>_xll.qlInterpolationInterpolate(B6Minterpolation,R150,TRUE)</f>
        <v>9.3343215826491202E-4</v>
      </c>
      <c r="V150" s="235">
        <f>_xll.qlYieldTSDiscount(Discounting,R150,,AllTriggers)</f>
        <v>0.9997108938048811</v>
      </c>
      <c r="W150" s="235">
        <f>_xll.qlYieldTSDiscount(Discounting,S150,,AllTriggers)</f>
        <v>0.99948033897490773</v>
      </c>
      <c r="X150" s="30">
        <f t="shared" si="12"/>
        <v>4.5627963156736153E-4</v>
      </c>
      <c r="Y150" s="310">
        <f t="shared" si="13"/>
        <v>4.7168172332263058E-4</v>
      </c>
    </row>
    <row r="151" spans="18:25" x14ac:dyDescent="0.2">
      <c r="R151" s="286">
        <f>_xll.qlCalendarAdvance(Calendar,R150,"1D","f")</f>
        <v>42251</v>
      </c>
      <c r="S151" s="307">
        <f>_xll.qlCalendarAdvance(Calendar,R151,$F$1,"mf",,Trigger)</f>
        <v>42433</v>
      </c>
      <c r="T151" s="308">
        <f>_xll.qlDayCounterYearFraction(DayCounter,R151,S151,,,Trigger)</f>
        <v>0.50555555555555554</v>
      </c>
      <c r="U151" s="287">
        <f>_xll.qlInterpolationInterpolate(B6Minterpolation,R151,TRUE)</f>
        <v>9.327228385482871E-4</v>
      </c>
      <c r="V151" s="235">
        <f>_xll.qlYieldTSDiscount(Discounting,R151,,AllTriggers)</f>
        <v>0.99970975955609509</v>
      </c>
      <c r="W151" s="235">
        <f>_xll.qlYieldTSDiscount(Discounting,S151,,AllTriggers)</f>
        <v>0.99947906567903888</v>
      </c>
      <c r="X151" s="30">
        <f t="shared" si="12"/>
        <v>4.5655539438653459E-4</v>
      </c>
      <c r="Y151" s="310">
        <f t="shared" si="13"/>
        <v>4.7132330882450243E-4</v>
      </c>
    </row>
    <row r="152" spans="18:25" x14ac:dyDescent="0.2">
      <c r="R152" s="286">
        <f>_xll.qlCalendarAdvance(Calendar,R151,"1D","f")</f>
        <v>42254</v>
      </c>
      <c r="S152" s="307">
        <f>_xll.qlCalendarAdvance(Calendar,R152,$F$1,"mf",,Trigger)</f>
        <v>42436</v>
      </c>
      <c r="T152" s="308">
        <f>_xll.qlDayCounterYearFraction(DayCounter,R152,S152,,,Trigger)</f>
        <v>0.50555555555555554</v>
      </c>
      <c r="U152" s="287">
        <f>_xll.qlInterpolationInterpolate(B6Minterpolation,R152,TRUE)</f>
        <v>9.3059994914395532E-4</v>
      </c>
      <c r="V152" s="235">
        <f>_xll.qlYieldTSDiscount(Discounting,R152,,AllTriggers)</f>
        <v>0.99970633881744908</v>
      </c>
      <c r="W152" s="235">
        <f>_xll.qlYieldTSDiscount(Discounting,S152,,AllTriggers)</f>
        <v>0.99947524833085499</v>
      </c>
      <c r="X152" s="30">
        <f t="shared" si="12"/>
        <v>4.5734205240042874E-4</v>
      </c>
      <c r="Y152" s="310">
        <f t="shared" si="13"/>
        <v>4.702506360536515E-4</v>
      </c>
    </row>
    <row r="153" spans="18:25" x14ac:dyDescent="0.2">
      <c r="R153" s="286">
        <f>_xll.qlCalendarAdvance(Calendar,R152,"1D","f")</f>
        <v>42255</v>
      </c>
      <c r="S153" s="307">
        <f>_xll.qlCalendarAdvance(Calendar,R153,$F$1,"mf",,Trigger)</f>
        <v>42437</v>
      </c>
      <c r="T153" s="308">
        <f>_xll.qlDayCounterYearFraction(DayCounter,R153,S153,,,Trigger)</f>
        <v>0.50555555555555554</v>
      </c>
      <c r="U153" s="287">
        <f>_xll.qlInterpolationInterpolate(B6Minterpolation,R153,TRUE)</f>
        <v>9.2989399064629167E-4</v>
      </c>
      <c r="V153" s="235">
        <f>_xll.qlYieldTSDiscount(Discounting,R153,,AllTriggers)</f>
        <v>0.99970519266076496</v>
      </c>
      <c r="W153" s="235">
        <f>_xll.qlYieldTSDiscount(Discounting,S153,,AllTriggers)</f>
        <v>0.99947397667253302</v>
      </c>
      <c r="X153" s="30">
        <f t="shared" si="12"/>
        <v>4.5759100993853006E-4</v>
      </c>
      <c r="Y153" s="310">
        <f t="shared" si="13"/>
        <v>4.6989392589093736E-4</v>
      </c>
    </row>
    <row r="154" spans="18:25" x14ac:dyDescent="0.2">
      <c r="R154" s="286">
        <f>_xll.qlCalendarAdvance(Calendar,R153,"1D","f")</f>
        <v>42256</v>
      </c>
      <c r="S154" s="307">
        <f>_xll.qlCalendarAdvance(Calendar,R154,$F$1,"mf",,Trigger)</f>
        <v>42438</v>
      </c>
      <c r="T154" s="308">
        <f>_xll.qlDayCounterYearFraction(DayCounter,R154,S154,,,Trigger)</f>
        <v>0.50555555555555554</v>
      </c>
      <c r="U154" s="287">
        <f>_xll.qlInterpolationInterpolate(B6Minterpolation,R154,TRUE)</f>
        <v>9.2918885849481772E-4</v>
      </c>
      <c r="V154" s="235">
        <f>_xll.qlYieldTSDiscount(Discounting,R154,,AllTriggers)</f>
        <v>0.99970404359232656</v>
      </c>
      <c r="W154" s="235">
        <f>_xll.qlYieldTSDiscount(Discounting,S154,,AllTriggers)</f>
        <v>0.99947270538204691</v>
      </c>
      <c r="X154" s="30">
        <f t="shared" si="12"/>
        <v>4.5783347741803094E-4</v>
      </c>
      <c r="Y154" s="310">
        <f t="shared" si="13"/>
        <v>4.695376347018589E-4</v>
      </c>
    </row>
    <row r="155" spans="18:25" x14ac:dyDescent="0.2">
      <c r="R155" s="286">
        <f>_xll.qlCalendarAdvance(Calendar,R154,"1D","f")</f>
        <v>42257</v>
      </c>
      <c r="S155" s="307">
        <f>_xll.qlCalendarAdvance(Calendar,R155,$F$1,"mf",,Trigger)</f>
        <v>42439</v>
      </c>
      <c r="T155" s="308">
        <f>_xll.qlDayCounterYearFraction(DayCounter,R155,S155,,,Trigger)</f>
        <v>0.50555555555555554</v>
      </c>
      <c r="U155" s="287">
        <f>_xll.qlInterpolationInterpolate(B6Minterpolation,R155,TRUE)</f>
        <v>9.2848454710611338E-4</v>
      </c>
      <c r="V155" s="235">
        <f>_xll.qlYieldTSDiscount(Discounting,R155,,AllTriggers)</f>
        <v>0.99970289163822179</v>
      </c>
      <c r="W155" s="235">
        <f>_xll.qlYieldTSDiscount(Discounting,S155,,AllTriggers)</f>
        <v>0.99947143444277642</v>
      </c>
      <c r="X155" s="30">
        <f t="shared" si="12"/>
        <v>4.5806953934364231E-4</v>
      </c>
      <c r="Y155" s="310">
        <f t="shared" si="13"/>
        <v>4.6918175964225334E-4</v>
      </c>
    </row>
    <row r="156" spans="18:25" x14ac:dyDescent="0.2">
      <c r="R156" s="286">
        <f>_xll.qlCalendarAdvance(Calendar,R155,"1D","f")</f>
        <v>42258</v>
      </c>
      <c r="S156" s="307">
        <f>_xll.qlCalendarAdvance(Calendar,R156,$F$1,"mf",,Trigger)</f>
        <v>42440</v>
      </c>
      <c r="T156" s="308">
        <f>_xll.qlDayCounterYearFraction(DayCounter,R156,S156,,,Trigger)</f>
        <v>0.50555555555555554</v>
      </c>
      <c r="U156" s="287">
        <f>_xll.qlInterpolationInterpolate(B6Minterpolation,R156,TRUE)</f>
        <v>9.2778105089675841E-4</v>
      </c>
      <c r="V156" s="235">
        <f>_xll.qlYieldTSDiscount(Discounting,R156,,AllTriggers)</f>
        <v>0.99970173682453833</v>
      </c>
      <c r="W156" s="235">
        <f>_xll.qlYieldTSDiscount(Discounting,S156,,AllTriggers)</f>
        <v>0.99947016383810139</v>
      </c>
      <c r="X156" s="30">
        <f t="shared" si="12"/>
        <v>4.5829928022007513E-4</v>
      </c>
      <c r="Y156" s="310">
        <f t="shared" si="13"/>
        <v>4.688262978681751E-4</v>
      </c>
    </row>
    <row r="157" spans="18:25" x14ac:dyDescent="0.2">
      <c r="R157" s="286">
        <f>_xll.qlCalendarAdvance(Calendar,R156,"1D","f")</f>
        <v>42261</v>
      </c>
      <c r="S157" s="307">
        <f>_xll.qlCalendarAdvance(Calendar,R157,$F$1,"mf",,Trigger)</f>
        <v>42443</v>
      </c>
      <c r="T157" s="308">
        <f>_xll.qlDayCounterYearFraction(DayCounter,R157,S157,,,Trigger)</f>
        <v>0.50555555555555554</v>
      </c>
      <c r="U157" s="287">
        <f>_xll.qlInterpolationInterpolate(B6Minterpolation,R157,TRUE)</f>
        <v>9.2567539751058786E-4</v>
      </c>
      <c r="V157" s="235">
        <f>_xll.qlYieldTSDiscount(Discounting,R157,,AllTriggers)</f>
        <v>0.99969825548689317</v>
      </c>
      <c r="W157" s="235">
        <f>_xll.qlYieldTSDiscount(Discounting,S157,,AllTriggers)</f>
        <v>0.99946635386544891</v>
      </c>
      <c r="X157" s="30">
        <f t="shared" si="12"/>
        <v>4.5895142160756009E-4</v>
      </c>
      <c r="Y157" s="310">
        <f t="shared" si="13"/>
        <v>4.6776236382180063E-4</v>
      </c>
    </row>
    <row r="158" spans="18:25" x14ac:dyDescent="0.2">
      <c r="R158" s="286">
        <f>_xll.qlCalendarAdvance(Calendar,R157,"1D","f")</f>
        <v>42262</v>
      </c>
      <c r="S158" s="307">
        <f>_xll.qlCalendarAdvance(Calendar,R158,$F$1,"mf",,Trigger)</f>
        <v>42444</v>
      </c>
      <c r="T158" s="308">
        <f>_xll.qlDayCounterYearFraction(DayCounter,R158,S158,,,Trigger)</f>
        <v>0.50555555555555554</v>
      </c>
      <c r="U158" s="287">
        <f>_xll.qlInterpolationInterpolate(B6Minterpolation,R158,TRUE)</f>
        <v>9.2497510618442841E-4</v>
      </c>
      <c r="V158" s="235">
        <f>_xll.qlYieldTSDiscount(Discounting,R158,,AllTriggers)</f>
        <v>0.99969708949577152</v>
      </c>
      <c r="W158" s="235">
        <f>_xll.qlYieldTSDiscount(Discounting,S158,,AllTriggers)</f>
        <v>0.99946508443295623</v>
      </c>
      <c r="X158" s="30">
        <f t="shared" si="12"/>
        <v>4.5915672334009746E-4</v>
      </c>
      <c r="Y158" s="310">
        <f t="shared" si="13"/>
        <v>4.6740852675228323E-4</v>
      </c>
    </row>
    <row r="159" spans="18:25" x14ac:dyDescent="0.2">
      <c r="R159" s="286">
        <f>_xll.qlCalendarAdvance(Calendar,R158,"1D","f")</f>
        <v>42263</v>
      </c>
      <c r="S159" s="307">
        <f>_xll.qlCalendarAdvance(Calendar,R159,$F$1,"mf",,Trigger)</f>
        <v>42445</v>
      </c>
      <c r="T159" s="308">
        <f>_xll.qlDayCounterYearFraction(DayCounter,R159,S159,,,Trigger)</f>
        <v>0.50555555555555554</v>
      </c>
      <c r="U159" s="287">
        <f>_xll.qlInterpolationInterpolate(B6Minterpolation,R159,TRUE)</f>
        <v>9.2427560212051741E-4</v>
      </c>
      <c r="V159" s="235">
        <f>_xll.qlYieldTSDiscount(Discounting,R159,,AllTriggers)</f>
        <v>0.99969592077550884</v>
      </c>
      <c r="W159" s="235">
        <f>_xll.qlYieldTSDiscount(Discounting,S159,,AllTriggers)</f>
        <v>0.99946381525195949</v>
      </c>
      <c r="X159" s="30">
        <f t="shared" si="12"/>
        <v>4.5935612655008536E-4</v>
      </c>
      <c r="Y159" s="310">
        <f t="shared" si="13"/>
        <v>4.6705508874982917E-4</v>
      </c>
    </row>
    <row r="160" spans="18:25" x14ac:dyDescent="0.2">
      <c r="R160" s="286">
        <f>_xll.qlCalendarAdvance(Calendar,R159,"1D","f")</f>
        <v>42264</v>
      </c>
      <c r="S160" s="307">
        <f>_xll.qlCalendarAdvance(Calendar,R160,$F$1,"mf",,Trigger)</f>
        <v>42446</v>
      </c>
      <c r="T160" s="308">
        <f>_xll.qlDayCounterYearFraction(DayCounter,R160,S160,,,Trigger)</f>
        <v>0.50555555555555554</v>
      </c>
      <c r="U160" s="287">
        <f>_xll.qlInterpolationInterpolate(B6Minterpolation,R160,TRUE)</f>
        <v>9.2357687973543452E-4</v>
      </c>
      <c r="V160" s="235">
        <f>_xll.qlYieldTSDiscount(Discounting,R160,,AllTriggers)</f>
        <v>0.99969474935219238</v>
      </c>
      <c r="W160" s="235">
        <f>_xll.qlYieldTSDiscount(Discounting,S160,,AllTriggers)</f>
        <v>0.99946254630583931</v>
      </c>
      <c r="X160" s="30">
        <f t="shared" si="12"/>
        <v>4.5954971574223459E-4</v>
      </c>
      <c r="Y160" s="310">
        <f t="shared" si="13"/>
        <v>4.6670204697068769E-4</v>
      </c>
    </row>
    <row r="161" spans="18:25" x14ac:dyDescent="0.2">
      <c r="R161" s="286">
        <f>_xll.qlCalendarAdvance(Calendar,R160,"1D","f")</f>
        <v>42265</v>
      </c>
      <c r="S161" s="307">
        <f>_xll.qlCalendarAdvance(Calendar,R161,$F$1,"mf",,Trigger)</f>
        <v>42447</v>
      </c>
      <c r="T161" s="308">
        <f>_xll.qlDayCounterYearFraction(DayCounter,R161,S161,,,Trigger)</f>
        <v>0.50555555555555554</v>
      </c>
      <c r="U161" s="287">
        <f>_xll.qlInterpolationInterpolate(B6Minterpolation,R161,TRUE)</f>
        <v>9.2287893344575951E-4</v>
      </c>
      <c r="V161" s="235">
        <f>_xll.qlYieldTSDiscount(Discounting,R161,,AllTriggers)</f>
        <v>0.99969357525190938</v>
      </c>
      <c r="W161" s="235">
        <f>_xll.qlYieldTSDiscount(Discounting,S161,,AllTriggers)</f>
        <v>0.9994612775779762</v>
      </c>
      <c r="X161" s="30">
        <f t="shared" si="12"/>
        <v>4.5973757542345226E-4</v>
      </c>
      <c r="Y161" s="310">
        <f t="shared" si="13"/>
        <v>4.6634939857176941E-4</v>
      </c>
    </row>
    <row r="162" spans="18:25" x14ac:dyDescent="0.2">
      <c r="R162" s="286">
        <f>_xll.qlCalendarAdvance(Calendar,R161,"1D","f")</f>
        <v>42268</v>
      </c>
      <c r="S162" s="307">
        <f>_xll.qlCalendarAdvance(Calendar,R162,$F$1,"mf",,Trigger)</f>
        <v>42450</v>
      </c>
      <c r="T162" s="308">
        <f>_xll.qlDayCounterYearFraction(DayCounter,R162,S162,,,Trigger)</f>
        <v>0.50555555555555554</v>
      </c>
      <c r="U162" s="287">
        <f>_xll.qlInterpolationInterpolate(B6Minterpolation,R162,TRUE)</f>
        <v>9.207896953149806E-4</v>
      </c>
      <c r="V162" s="235">
        <f>_xll.qlYieldTSDiscount(Discounting,R162,,AllTriggers)</f>
        <v>0.99969003715012972</v>
      </c>
      <c r="W162" s="235">
        <f>_xll.qlYieldTSDiscount(Discounting,S162,,AllTriggers)</f>
        <v>0.9994574725377342</v>
      </c>
      <c r="X162" s="30">
        <f t="shared" si="12"/>
        <v>4.6026762245345585E-4</v>
      </c>
      <c r="Y162" s="310">
        <f t="shared" si="13"/>
        <v>4.6529378521984399E-4</v>
      </c>
    </row>
    <row r="163" spans="18:25" x14ac:dyDescent="0.2">
      <c r="R163" s="286">
        <f>_xll.qlCalendarAdvance(Calendar,R162,"1D","f")</f>
        <v>42269</v>
      </c>
      <c r="S163" s="307">
        <f>_xll.qlCalendarAdvance(Calendar,R163,$F$1,"mf",,Trigger)</f>
        <v>42451</v>
      </c>
      <c r="T163" s="308">
        <f>_xll.qlDayCounterYearFraction(DayCounter,R163,S163,,,Trigger)</f>
        <v>0.50555555555555554</v>
      </c>
      <c r="U163" s="287">
        <f>_xll.qlInterpolationInterpolate(B6Minterpolation,R163,TRUE)</f>
        <v>9.200947975727356E-4</v>
      </c>
      <c r="V163" s="235">
        <f>_xll.qlYieldTSDiscount(Discounting,R163,,AllTriggers)</f>
        <v>0.99968885260284923</v>
      </c>
      <c r="W163" s="235">
        <f>_xll.qlYieldTSDiscount(Discounting,S163,,AllTriggers)</f>
        <v>0.99945620451670525</v>
      </c>
      <c r="X163" s="30">
        <f t="shared" si="12"/>
        <v>4.6043340914596196E-4</v>
      </c>
      <c r="Y163" s="310">
        <f t="shared" si="13"/>
        <v>4.6494268190684006E-4</v>
      </c>
    </row>
    <row r="164" spans="18:25" x14ac:dyDescent="0.2">
      <c r="R164" s="286">
        <f>_xll.qlCalendarAdvance(Calendar,R163,"1D","f")</f>
        <v>42270</v>
      </c>
      <c r="S164" s="307">
        <f>_xll.qlCalendarAdvance(Calendar,R164,$F$1,"mf",,Trigger)</f>
        <v>42452</v>
      </c>
      <c r="T164" s="308">
        <f>_xll.qlDayCounterYearFraction(DayCounter,R164,S164,,,Trigger)</f>
        <v>0.50555555555555554</v>
      </c>
      <c r="U164" s="287">
        <f>_xll.qlInterpolationInterpolate(B6Minterpolation,R164,TRUE)</f>
        <v>9.1940064800879757E-4</v>
      </c>
      <c r="V164" s="235">
        <f>_xll.qlYieldTSDiscount(Discounting,R164,,AllTriggers)</f>
        <v>0.99968766550903598</v>
      </c>
      <c r="W164" s="235">
        <f>_xll.qlYieldTSDiscount(Discounting,S164,,AllTriggers)</f>
        <v>0.99945493663083684</v>
      </c>
      <c r="X164" s="30">
        <f t="shared" si="12"/>
        <v>4.605938888550439E-4</v>
      </c>
      <c r="Y164" s="310">
        <f t="shared" si="13"/>
        <v>4.6459195775721369E-4</v>
      </c>
    </row>
    <row r="165" spans="18:25" x14ac:dyDescent="0.2">
      <c r="R165" s="286">
        <f>_xll.qlCalendarAdvance(Calendar,R164,"1D","f")</f>
        <v>42271</v>
      </c>
      <c r="S165" s="307">
        <f>_xll.qlCalendarAdvance(Calendar,R165,$F$1,"mf",,Trigger)</f>
        <v>42453</v>
      </c>
      <c r="T165" s="308">
        <f>_xll.qlDayCounterYearFraction(DayCounter,R165,S165,,,Trigger)</f>
        <v>0.50555555555555554</v>
      </c>
      <c r="U165" s="287">
        <f>_xll.qlInterpolationInterpolate(B6Minterpolation,R165,TRUE)</f>
        <v>9.1870724103974627E-4</v>
      </c>
      <c r="V165" s="235">
        <f>_xll.qlYieldTSDiscount(Discounting,R165,,AllTriggers)</f>
        <v>0.99968647589477677</v>
      </c>
      <c r="W165" s="235">
        <f>_xll.qlYieldTSDiscount(Discounting,S165,,AllTriggers)</f>
        <v>0.99945366886350995</v>
      </c>
      <c r="X165" s="30">
        <f t="shared" si="12"/>
        <v>4.6074914608848711E-4</v>
      </c>
      <c r="Y165" s="310">
        <f t="shared" si="13"/>
        <v>4.6424160992829266E-4</v>
      </c>
    </row>
    <row r="166" spans="18:25" x14ac:dyDescent="0.2">
      <c r="R166" s="286">
        <f>_xll.qlCalendarAdvance(Calendar,R165,"1D","f")</f>
        <v>42272</v>
      </c>
      <c r="S166" s="307">
        <f>_xll.qlCalendarAdvance(Calendar,R166,$F$1,"mf",,Trigger)</f>
        <v>42458</v>
      </c>
      <c r="T166" s="308">
        <f>_xll.qlDayCounterYearFraction(DayCounter,R166,S166,,,Trigger)</f>
        <v>0.51666666666666672</v>
      </c>
      <c r="U166" s="287">
        <f>_xll.qlInterpolationInterpolate(B6Minterpolation,R166,TRUE)</f>
        <v>9.1801457108216147E-4</v>
      </c>
      <c r="V166" s="235">
        <f>_xll.qlYieldTSDiscount(Discounting,R166,,AllTriggers)</f>
        <v>0.99968528378615795</v>
      </c>
      <c r="W166" s="235">
        <f>_xll.qlYieldTSDiscount(Discounting,S166,,AllTriggers)</f>
        <v>0.99944733122333873</v>
      </c>
      <c r="X166" s="30">
        <f t="shared" si="12"/>
        <v>4.6080802159742166E-4</v>
      </c>
      <c r="Y166" s="310">
        <f t="shared" si="13"/>
        <v>4.7408223542590009E-4</v>
      </c>
    </row>
    <row r="167" spans="18:25" x14ac:dyDescent="0.2">
      <c r="R167" s="286">
        <f>_xll.qlCalendarAdvance(Calendar,R166,"1D","f")</f>
        <v>42275</v>
      </c>
      <c r="S167" s="307">
        <f>_xll.qlCalendarAdvance(Calendar,R167,$F$1,"mf",,Trigger)</f>
        <v>42458</v>
      </c>
      <c r="T167" s="308">
        <f>_xll.qlDayCounterYearFraction(DayCounter,R167,S167,,,Trigger)</f>
        <v>0.5083333333333333</v>
      </c>
      <c r="U167" s="287">
        <f>_xll.qlInterpolationInterpolate(B6Minterpolation,R167,TRUE)</f>
        <v>9.1594092744400459E-4</v>
      </c>
      <c r="V167" s="235">
        <f>_xll.qlYieldTSDiscount(Discounting,R167,,AllTriggers)</f>
        <v>0.99968169275500562</v>
      </c>
      <c r="W167" s="235">
        <f>_xll.qlYieldTSDiscount(Discounting,S167,,AllTriggers)</f>
        <v>0.99944733122333873</v>
      </c>
      <c r="X167" s="30">
        <f t="shared" si="12"/>
        <v>4.6129402149157729E-4</v>
      </c>
      <c r="Y167" s="310">
        <f t="shared" si="13"/>
        <v>4.6538584174377236E-4</v>
      </c>
    </row>
    <row r="168" spans="18:25" x14ac:dyDescent="0.2">
      <c r="R168" s="286">
        <f>_xll.qlCalendarAdvance(Calendar,R167,"1D","f")</f>
        <v>42276</v>
      </c>
      <c r="S168" s="307">
        <f>_xll.qlCalendarAdvance(Calendar,R168,$F$1,"mf",,Trigger)</f>
        <v>42458</v>
      </c>
      <c r="T168" s="308">
        <f>_xll.qlDayCounterYearFraction(DayCounter,R168,S168,,,Trigger)</f>
        <v>0.50555555555555554</v>
      </c>
      <c r="U168" s="287">
        <f>_xll.qlInterpolationInterpolate(B6Minterpolation,R168,TRUE)</f>
        <v>9.1525114969808418E-4</v>
      </c>
      <c r="V168" s="235">
        <f>_xll.qlYieldTSDiscount(Discounting,R168,,AllTriggers)</f>
        <v>0.99968049092980993</v>
      </c>
      <c r="W168" s="235">
        <f>_xll.qlYieldTSDiscount(Discounting,S168,,AllTriggers)</f>
        <v>0.99944733122333873</v>
      </c>
      <c r="X168" s="30">
        <f t="shared" si="12"/>
        <v>4.6145005282553271E-4</v>
      </c>
      <c r="Y168" s="310">
        <f t="shared" si="13"/>
        <v>4.6249541608356419E-4</v>
      </c>
    </row>
    <row r="169" spans="18:25" x14ac:dyDescent="0.2">
      <c r="R169" s="286">
        <f>_xll.qlCalendarAdvance(Calendar,R168,"1D","f")</f>
        <v>42277</v>
      </c>
      <c r="S169" s="307">
        <f>_xll.qlCalendarAdvance(Calendar,R169,$F$1,"mf",,Trigger)</f>
        <v>42459</v>
      </c>
      <c r="T169" s="308">
        <f>_xll.qlDayCounterYearFraction(DayCounter,R169,S169,,,Trigger)</f>
        <v>0.50555555555555554</v>
      </c>
      <c r="U169" s="287">
        <f>_xll.qlInterpolationInterpolate(B6Minterpolation,R169,TRUE)</f>
        <v>9.1456208104652914E-4</v>
      </c>
      <c r="V169" s="235">
        <f>_xll.qlYieldTSDiscount(Discounting,R169,,AllTriggers)</f>
        <v>0.99967928674068496</v>
      </c>
      <c r="W169" s="235">
        <f>_xll.qlYieldTSDiscount(Discounting,S169,,AllTriggers)</f>
        <v>0.99944606381826639</v>
      </c>
      <c r="X169" s="30">
        <f t="shared" si="12"/>
        <v>4.6157574983086448E-4</v>
      </c>
      <c r="Y169" s="310">
        <f t="shared" si="13"/>
        <v>4.6214726647496627E-4</v>
      </c>
    </row>
    <row r="170" spans="18:25" x14ac:dyDescent="0.2">
      <c r="R170" s="286">
        <f>_xll.qlCalendarAdvance(Calendar,R169,"1D","f")</f>
        <v>42278</v>
      </c>
      <c r="S170" s="307">
        <f>_xll.qlCalendarAdvance(Calendar,R170,$F$1,"mf",,Trigger)</f>
        <v>42461</v>
      </c>
      <c r="T170" s="308">
        <f>_xll.qlDayCounterYearFraction(DayCounter,R170,S170,,,Trigger)</f>
        <v>0.5083333333333333</v>
      </c>
      <c r="U170" s="287">
        <f>_xll.qlInterpolationInterpolate(B6Minterpolation,R170,TRUE)</f>
        <v>9.1387371590591956E-4</v>
      </c>
      <c r="V170" s="235">
        <f>_xll.qlYieldTSDiscount(Discounting,R170,,AllTriggers)</f>
        <v>0.99967808021371651</v>
      </c>
      <c r="W170" s="235">
        <f>_xll.qlYieldTSDiscount(Discounting,S170,,AllTriggers)</f>
        <v>0.99944352899813538</v>
      </c>
      <c r="X170" s="30">
        <f t="shared" si="12"/>
        <v>4.6166913285780825E-4</v>
      </c>
      <c r="Y170" s="310">
        <f t="shared" si="13"/>
        <v>4.6433565532891989E-4</v>
      </c>
    </row>
    <row r="171" spans="18:25" x14ac:dyDescent="0.2">
      <c r="R171" s="286">
        <f>_xll.qlCalendarAdvance(Calendar,R170,"1D","f")</f>
        <v>42279</v>
      </c>
      <c r="S171" s="307">
        <f>_xll.qlCalendarAdvance(Calendar,R171,$F$1,"mf",,Trigger)</f>
        <v>42464</v>
      </c>
      <c r="T171" s="308">
        <f>_xll.qlDayCounterYearFraction(DayCounter,R171,S171,,,Trigger)</f>
        <v>0.51388888888888884</v>
      </c>
      <c r="U171" s="287">
        <f>_xll.qlInterpolationInterpolate(B6Minterpolation,R171,TRUE)</f>
        <v>9.1318604869283521E-4</v>
      </c>
      <c r="V171" s="235">
        <f>_xll.qlYieldTSDiscount(Discounting,R171,,AllTriggers)</f>
        <v>0.99967687137499028</v>
      </c>
      <c r="W171" s="235">
        <f>_xll.qlYieldTSDiscount(Discounting,S171,,AllTriggers)</f>
        <v>0.9994397264936995</v>
      </c>
      <c r="X171" s="30">
        <f t="shared" si="12"/>
        <v>4.6172981533204447E-4</v>
      </c>
      <c r="Y171" s="310">
        <f t="shared" si="13"/>
        <v>4.6905481808698601E-4</v>
      </c>
    </row>
    <row r="172" spans="18:25" x14ac:dyDescent="0.2">
      <c r="R172" s="286">
        <f>_xll.qlCalendarAdvance(Calendar,R171,"1D","f")</f>
        <v>42282</v>
      </c>
      <c r="S172" s="307">
        <f>_xll.qlCalendarAdvance(Calendar,R172,$F$1,"mf",,Trigger)</f>
        <v>42465</v>
      </c>
      <c r="T172" s="308">
        <f>_xll.qlDayCounterYearFraction(DayCounter,R172,S172,,,Trigger)</f>
        <v>0.5083333333333333</v>
      </c>
      <c r="U172" s="287">
        <f>_xll.qlInterpolationInterpolate(B6Minterpolation,R172,TRUE)</f>
        <v>9.1112717878453077E-4</v>
      </c>
      <c r="V172" s="235">
        <f>_xll.qlYieldTSDiscount(Discounting,R172,,AllTriggers)</f>
        <v>0.999673231249119</v>
      </c>
      <c r="W172" s="235">
        <f>_xll.qlYieldTSDiscount(Discounting,S172,,AllTriggers)</f>
        <v>0.99943845885261784</v>
      </c>
      <c r="X172" s="30">
        <f t="shared" si="12"/>
        <v>4.6210682937858442E-4</v>
      </c>
      <c r="Y172" s="310">
        <f t="shared" si="13"/>
        <v>4.6294037058957515E-4</v>
      </c>
    </row>
    <row r="173" spans="18:25" x14ac:dyDescent="0.2">
      <c r="R173" s="286">
        <f>_xll.qlCalendarAdvance(Calendar,R172,"1D","f")</f>
        <v>42283</v>
      </c>
      <c r="S173" s="307">
        <f>_xll.qlCalendarAdvance(Calendar,R173,$F$1,"mf",,Trigger)</f>
        <v>42466</v>
      </c>
      <c r="T173" s="308">
        <f>_xll.qlDayCounterYearFraction(DayCounter,R173,S173,,,Trigger)</f>
        <v>0.5083333333333333</v>
      </c>
      <c r="U173" s="287">
        <f>_xll.qlInterpolationInterpolate(B6Minterpolation,R173,TRUE)</f>
        <v>9.1044224744734497E-4</v>
      </c>
      <c r="V173" s="235">
        <f>_xll.qlYieldTSDiscount(Discounting,R173,,AllTriggers)</f>
        <v>0.99967201342421563</v>
      </c>
      <c r="W173" s="235">
        <f>_xll.qlYieldTSDiscount(Discounting,S173,,AllTriggers)</f>
        <v>0.99943719111403817</v>
      </c>
      <c r="X173" s="30">
        <f t="shared" si="12"/>
        <v>4.6220566167131673E-4</v>
      </c>
      <c r="Y173" s="310">
        <f t="shared" si="13"/>
        <v>4.6259241674639006E-4</v>
      </c>
    </row>
    <row r="174" spans="18:25" x14ac:dyDescent="0.2">
      <c r="R174" s="286">
        <f>_xll.qlCalendarAdvance(Calendar,R173,"1D","f")</f>
        <v>42284</v>
      </c>
      <c r="S174" s="307">
        <f>_xll.qlCalendarAdvance(Calendar,R174,$F$1,"mf",,Trigger)</f>
        <v>42467</v>
      </c>
      <c r="T174" s="308">
        <f>_xll.qlDayCounterYearFraction(DayCounter,R174,S174,,,Trigger)</f>
        <v>0.5083333333333333</v>
      </c>
      <c r="U174" s="287">
        <f>_xll.qlInterpolationInterpolate(B6Minterpolation,R174,TRUE)</f>
        <v>9.0975798612058327E-4</v>
      </c>
      <c r="V174" s="235">
        <f>_xll.qlYieldTSDiscount(Discounting,R174,,AllTriggers)</f>
        <v>0.99967079341798082</v>
      </c>
      <c r="W174" s="235">
        <f>_xll.qlYieldTSDiscount(Discounting,S174,,AllTriggers)</f>
        <v>0.99943592326134245</v>
      </c>
      <c r="X174" s="30">
        <f t="shared" si="12"/>
        <v>4.6230042531961125E-4</v>
      </c>
      <c r="Y174" s="310">
        <f t="shared" si="13"/>
        <v>4.6224480412358662E-4</v>
      </c>
    </row>
    <row r="175" spans="18:25" x14ac:dyDescent="0.2">
      <c r="R175" s="286">
        <f>_xll.qlCalendarAdvance(Calendar,R174,"1D","f")</f>
        <v>42285</v>
      </c>
      <c r="S175" s="307">
        <f>_xll.qlCalendarAdvance(Calendar,R175,$F$1,"mf",,Trigger)</f>
        <v>42468</v>
      </c>
      <c r="T175" s="308">
        <f>_xll.qlDayCounterYearFraction(DayCounter,R175,S175,,,Trigger)</f>
        <v>0.5083333333333333</v>
      </c>
      <c r="U175" s="287">
        <f>_xll.qlInterpolationInterpolate(B6Minterpolation,R175,TRUE)</f>
        <v>9.0907438922082555E-4</v>
      </c>
      <c r="V175" s="235">
        <f>_xll.qlYieldTSDiscount(Discounting,R175,,AllTriggers)</f>
        <v>0.99966957125649991</v>
      </c>
      <c r="W175" s="235">
        <f>_xll.qlYieldTSDiscount(Discounting,S175,,AllTriggers)</f>
        <v>0.99943465527791309</v>
      </c>
      <c r="X175" s="30">
        <f t="shared" si="12"/>
        <v>4.6239120436815184E-4</v>
      </c>
      <c r="Y175" s="310">
        <f t="shared" si="13"/>
        <v>4.6189752986379467E-4</v>
      </c>
    </row>
    <row r="176" spans="18:25" x14ac:dyDescent="0.2">
      <c r="R176" s="286">
        <f>_xll.qlCalendarAdvance(Calendar,R175,"1D","f")</f>
        <v>42286</v>
      </c>
      <c r="S176" s="307">
        <f>_xll.qlCalendarAdvance(Calendar,R176,$F$1,"mf",,Trigger)</f>
        <v>42471</v>
      </c>
      <c r="T176" s="308">
        <f>_xll.qlDayCounterYearFraction(DayCounter,R176,S176,,,Trigger)</f>
        <v>0.51388888888888884</v>
      </c>
      <c r="U176" s="287">
        <f>_xll.qlInterpolationInterpolate(B6Minterpolation,R176,TRUE)</f>
        <v>9.0839145116465157E-4</v>
      </c>
      <c r="V176" s="235">
        <f>_xll.qlYieldTSDiscount(Discounting,R176,,AllTriggers)</f>
        <v>0.99966834696585749</v>
      </c>
      <c r="W176" s="235">
        <f>_xll.qlYieldTSDiscount(Discounting,S176,,AllTriggers)</f>
        <v>0.99943085037704626</v>
      </c>
      <c r="X176" s="30">
        <f t="shared" si="12"/>
        <v>4.6241870960729087E-4</v>
      </c>
      <c r="Y176" s="310">
        <f t="shared" si="13"/>
        <v>4.6659249919883374E-4</v>
      </c>
    </row>
    <row r="177" spans="18:25" x14ac:dyDescent="0.2">
      <c r="R177" s="286">
        <f>_xll.qlCalendarAdvance(Calendar,R176,"1D","f")</f>
        <v>42289</v>
      </c>
      <c r="S177" s="307">
        <f>_xll.qlCalendarAdvance(Calendar,R177,$F$1,"mf",,Trigger)</f>
        <v>42472</v>
      </c>
      <c r="T177" s="308">
        <f>_xll.qlDayCounterYearFraction(DayCounter,R177,S177,,,Trigger)</f>
        <v>0.5083333333333333</v>
      </c>
      <c r="U177" s="287">
        <f>_xll.qlInterpolationInterpolate(B6Minterpolation,R177,TRUE)</f>
        <v>9.0634653422343018E-4</v>
      </c>
      <c r="V177" s="235">
        <f>_xll.qlYieldTSDiscount(Discounting,R177,,AllTriggers)</f>
        <v>0.9996646615798086</v>
      </c>
      <c r="W177" s="235">
        <f>_xll.qlYieldTSDiscount(Discounting,S177,,AllTriggers)</f>
        <v>0.99942958170450602</v>
      </c>
      <c r="X177" s="30">
        <f t="shared" si="12"/>
        <v>4.6271615547068061E-4</v>
      </c>
      <c r="Y177" s="310">
        <f t="shared" si="13"/>
        <v>4.6051175929919756E-4</v>
      </c>
    </row>
    <row r="178" spans="18:25" x14ac:dyDescent="0.2">
      <c r="R178" s="286">
        <f>_xll.qlCalendarAdvance(Calendar,R177,"1D","f")</f>
        <v>42290</v>
      </c>
      <c r="S178" s="307">
        <f>_xll.qlCalendarAdvance(Calendar,R178,$F$1,"mf",,Trigger)</f>
        <v>42473</v>
      </c>
      <c r="T178" s="308">
        <f>_xll.qlDayCounterYearFraction(DayCounter,R178,S178,,,Trigger)</f>
        <v>0.5083333333333333</v>
      </c>
      <c r="U178" s="287">
        <f>_xll.qlInterpolationInterpolate(B6Minterpolation,R178,TRUE)</f>
        <v>9.0566617570738913E-4</v>
      </c>
      <c r="V178" s="235">
        <f>_xll.qlYieldTSDiscount(Discounting,R178,,AllTriggers)</f>
        <v>0.99966342903336691</v>
      </c>
      <c r="W178" s="235">
        <f>_xll.qlYieldTSDiscount(Discounting,S178,,AllTriggers)</f>
        <v>0.99942831281814459</v>
      </c>
      <c r="X178" s="30">
        <f t="shared" si="12"/>
        <v>4.6278827219988102E-4</v>
      </c>
      <c r="Y178" s="310">
        <f t="shared" si="13"/>
        <v>4.6016613398821123E-4</v>
      </c>
    </row>
    <row r="179" spans="18:25" x14ac:dyDescent="0.2">
      <c r="R179" s="286">
        <f>_xll.qlCalendarAdvance(Calendar,R178,"1D","f")</f>
        <v>42291</v>
      </c>
      <c r="S179" s="307">
        <f>_xll.qlCalendarAdvance(Calendar,R179,$F$1,"mf",,Trigger)</f>
        <v>42474</v>
      </c>
      <c r="T179" s="308">
        <f>_xll.qlDayCounterYearFraction(DayCounter,R179,S179,,,Trigger)</f>
        <v>0.5083333333333333</v>
      </c>
      <c r="U179" s="287">
        <f>_xll.qlInterpolationInterpolate(B6Minterpolation,R179,TRUE)</f>
        <v>9.0498644811783091E-4</v>
      </c>
      <c r="V179" s="235">
        <f>_xll.qlYieldTSDiscount(Discounting,R179,,AllTriggers)</f>
        <v>0.99966219448818627</v>
      </c>
      <c r="W179" s="235">
        <f>_xll.qlYieldTSDiscount(Discounting,S179,,AllTriggers)</f>
        <v>0.99942704370134472</v>
      </c>
      <c r="X179" s="30">
        <f t="shared" si="12"/>
        <v>4.628569086004878E-4</v>
      </c>
      <c r="Y179" s="310">
        <f t="shared" si="13"/>
        <v>4.5982082989459337E-4</v>
      </c>
    </row>
    <row r="180" spans="18:25" x14ac:dyDescent="0.2">
      <c r="R180" s="286">
        <f>_xll.qlCalendarAdvance(Calendar,R179,"1D","f")</f>
        <v>42292</v>
      </c>
      <c r="S180" s="307">
        <f>_xll.qlCalendarAdvance(Calendar,R180,$F$1,"mf",,Trigger)</f>
        <v>42475</v>
      </c>
      <c r="T180" s="308">
        <f>_xll.qlDayCounterYearFraction(DayCounter,R180,S180,,,Trigger)</f>
        <v>0.5083333333333333</v>
      </c>
      <c r="U180" s="287">
        <f>_xll.qlInterpolationInterpolate(B6Minterpolation,R180,TRUE)</f>
        <v>9.0430734587133518E-4</v>
      </c>
      <c r="V180" s="235">
        <f>_xll.qlYieldTSDiscount(Discounting,R180,,AllTriggers)</f>
        <v>0.99966095797035115</v>
      </c>
      <c r="W180" s="235">
        <f>_xll.qlYieldTSDiscount(Discounting,S180,,AllTriggers)</f>
        <v>0.99942577433748914</v>
      </c>
      <c r="X180" s="30">
        <f t="shared" si="12"/>
        <v>4.6292214871936874E-4</v>
      </c>
      <c r="Y180" s="310">
        <f t="shared" si="13"/>
        <v>4.5947584416050001E-4</v>
      </c>
    </row>
    <row r="181" spans="18:25" x14ac:dyDescent="0.2">
      <c r="R181" s="286">
        <f>_xll.qlCalendarAdvance(Calendar,R180,"1D","f")</f>
        <v>42293</v>
      </c>
      <c r="S181" s="307">
        <f>_xll.qlCalendarAdvance(Calendar,R181,$F$1,"mf",,Trigger)</f>
        <v>42478</v>
      </c>
      <c r="T181" s="308">
        <f>_xll.qlDayCounterYearFraction(DayCounter,R181,S181,,,Trigger)</f>
        <v>0.51388888888888884</v>
      </c>
      <c r="U181" s="287">
        <f>_xll.qlInterpolationInterpolate(B6Minterpolation,R181,TRUE)</f>
        <v>9.0362886338448182E-4</v>
      </c>
      <c r="V181" s="235">
        <f>_xll.qlYieldTSDiscount(Discounting,R181,,AllTriggers)</f>
        <v>0.99965971950594534</v>
      </c>
      <c r="W181" s="235">
        <f>_xll.qlYieldTSDiscount(Discounting,S181,,AllTriggers)</f>
        <v>0.99942196459741783</v>
      </c>
      <c r="X181" s="30">
        <f t="shared" si="12"/>
        <v>4.6292578787207383E-4</v>
      </c>
      <c r="Y181" s="310">
        <f t="shared" si="13"/>
        <v>4.6414665724588469E-4</v>
      </c>
    </row>
    <row r="182" spans="18:25" x14ac:dyDescent="0.2">
      <c r="R182" s="286">
        <f>_xll.qlCalendarAdvance(Calendar,R181,"1D","f")</f>
        <v>42296</v>
      </c>
      <c r="S182" s="307">
        <f>_xll.qlCalendarAdvance(Calendar,R182,$F$1,"mf",,Trigger)</f>
        <v>42479</v>
      </c>
      <c r="T182" s="308">
        <f>_xll.qlDayCounterYearFraction(DayCounter,R182,S182,,,Trigger)</f>
        <v>0.5083333333333333</v>
      </c>
      <c r="U182" s="287">
        <f>_xll.qlInterpolationInterpolate(B6Minterpolation,R182,TRUE)</f>
        <v>9.0159707864757366E-4</v>
      </c>
      <c r="V182" s="235">
        <f>_xll.qlYieldTSDiscount(Discounting,R182,,AllTriggers)</f>
        <v>0.99965599269414351</v>
      </c>
      <c r="W182" s="235">
        <f>_xll.qlYieldTSDiscount(Discounting,S182,,AllTriggers)</f>
        <v>0.99942069407916956</v>
      </c>
      <c r="X182" s="30">
        <f t="shared" si="12"/>
        <v>4.6315082727655201E-4</v>
      </c>
      <c r="Y182" s="310">
        <f t="shared" si="13"/>
        <v>4.5809902767499197E-4</v>
      </c>
    </row>
    <row r="183" spans="18:25" x14ac:dyDescent="0.2">
      <c r="R183" s="286">
        <f>_xll.qlCalendarAdvance(Calendar,R182,"1D","f")</f>
        <v>42297</v>
      </c>
      <c r="S183" s="307">
        <f>_xll.qlCalendarAdvance(Calendar,R183,$F$1,"mf",,Trigger)</f>
        <v>42480</v>
      </c>
      <c r="T183" s="308">
        <f>_xll.qlDayCounterYearFraction(DayCounter,R183,S183,,,Trigger)</f>
        <v>0.5083333333333333</v>
      </c>
      <c r="U183" s="287">
        <f>_xll.qlInterpolationInterpolate(B6Minterpolation,R183,TRUE)</f>
        <v>9.0092101936508761E-4</v>
      </c>
      <c r="V183" s="235">
        <f>_xll.qlYieldTSDiscount(Discounting,R183,,AllTriggers)</f>
        <v>0.99965474670429366</v>
      </c>
      <c r="W183" s="235">
        <f>_xll.qlYieldTSDiscount(Discounting,S183,,AllTriggers)</f>
        <v>0.99941942323078103</v>
      </c>
      <c r="X183" s="30">
        <f t="shared" si="12"/>
        <v>4.6320034666448643E-4</v>
      </c>
      <c r="Y183" s="310">
        <f t="shared" si="13"/>
        <v>4.5775559088025505E-4</v>
      </c>
    </row>
    <row r="184" spans="18:25" x14ac:dyDescent="0.2">
      <c r="R184" s="286">
        <f>_xll.qlCalendarAdvance(Calendar,R183,"1D","f")</f>
        <v>42298</v>
      </c>
      <c r="S184" s="307">
        <f>_xll.qlCalendarAdvance(Calendar,R184,$F$1,"mf",,Trigger)</f>
        <v>42481</v>
      </c>
      <c r="T184" s="308">
        <f>_xll.qlDayCounterYearFraction(DayCounter,R184,S184,,,Trigger)</f>
        <v>0.5083333333333333</v>
      </c>
      <c r="U184" s="287">
        <f>_xll.qlInterpolationInterpolate(B6Minterpolation,R184,TRUE)</f>
        <v>9.0024555192514289E-4</v>
      </c>
      <c r="V184" s="235">
        <f>_xll.qlYieldTSDiscount(Discounting,R184,,AllTriggers)</f>
        <v>0.99965349889829169</v>
      </c>
      <c r="W184" s="235">
        <f>_xll.qlYieldTSDiscount(Discounting,S184,,AllTriggers)</f>
        <v>0.99941815203563555</v>
      </c>
      <c r="X184" s="30">
        <f t="shared" si="12"/>
        <v>4.6324697404229225E-4</v>
      </c>
      <c r="Y184" s="310">
        <f t="shared" si="13"/>
        <v>4.5741245530166234E-4</v>
      </c>
    </row>
    <row r="185" spans="18:25" x14ac:dyDescent="0.2">
      <c r="R185" s="286">
        <f>_xll.qlCalendarAdvance(Calendar,R184,"1D","f")</f>
        <v>42299</v>
      </c>
      <c r="S185" s="307">
        <f>_xll.qlCalendarAdvance(Calendar,R185,$F$1,"mf",,Trigger)</f>
        <v>42482</v>
      </c>
      <c r="T185" s="308">
        <f>_xll.qlDayCounterYearFraction(DayCounter,R185,S185,,,Trigger)</f>
        <v>0.5083333333333333</v>
      </c>
      <c r="U185" s="287">
        <f>_xll.qlInterpolationInterpolate(B6Minterpolation,R185,TRUE)</f>
        <v>8.9957067074431928E-4</v>
      </c>
      <c r="V185" s="235">
        <f>_xll.qlYieldTSDiscount(Discounting,R185,,AllTriggers)</f>
        <v>0.99965224930222107</v>
      </c>
      <c r="W185" s="235">
        <f>_xll.qlYieldTSDiscount(Discounting,S185,,AllTriggers)</f>
        <v>0.99941688047711663</v>
      </c>
      <c r="X185" s="30">
        <f t="shared" si="12"/>
        <v>4.6329079345596363E-4</v>
      </c>
      <c r="Y185" s="310">
        <f t="shared" si="13"/>
        <v>4.5706961808244991E-4</v>
      </c>
    </row>
    <row r="186" spans="18:25" x14ac:dyDescent="0.2">
      <c r="R186" s="286">
        <f>_xll.qlCalendarAdvance(Calendar,R185,"1D","f")</f>
        <v>42300</v>
      </c>
      <c r="S186" s="307">
        <f>_xll.qlCalendarAdvance(Calendar,R186,$F$1,"mf",,Trigger)</f>
        <v>42485</v>
      </c>
      <c r="T186" s="308">
        <f>_xll.qlDayCounterYearFraction(DayCounter,R186,S186,,,Trigger)</f>
        <v>0.51388888888888884</v>
      </c>
      <c r="U186" s="287">
        <f>_xll.qlInterpolationInterpolate(B6Minterpolation,R186,TRUE)</f>
        <v>8.9889637023919666E-4</v>
      </c>
      <c r="V186" s="235">
        <f>_xll.qlYieldTSDiscount(Discounting,R186,,AllTriggers)</f>
        <v>0.99965099794216494</v>
      </c>
      <c r="W186" s="235">
        <f>_xll.qlYieldTSDiscount(Discounting,S186,,AllTriggers)</f>
        <v>0.99941306345515446</v>
      </c>
      <c r="X186" s="30">
        <f t="shared" si="12"/>
        <v>4.6327956610645716E-4</v>
      </c>
      <c r="Y186" s="310">
        <f t="shared" si="13"/>
        <v>4.6171630142060336E-4</v>
      </c>
    </row>
    <row r="187" spans="18:25" x14ac:dyDescent="0.2">
      <c r="R187" s="286">
        <f>_xll.qlCalendarAdvance(Calendar,R186,"1D","f")</f>
        <v>42303</v>
      </c>
      <c r="S187" s="307">
        <f>_xll.qlCalendarAdvance(Calendar,R187,$F$1,"mf",,Trigger)</f>
        <v>42486</v>
      </c>
      <c r="T187" s="308">
        <f>_xll.qlDayCounterYearFraction(DayCounter,R187,S187,,,Trigger)</f>
        <v>0.5083333333333333</v>
      </c>
      <c r="U187" s="287">
        <f>_xll.qlInterpolationInterpolate(B6Minterpolation,R187,TRUE)</f>
        <v>8.9687689694383226E-4</v>
      </c>
      <c r="V187" s="235">
        <f>_xll.qlYieldTSDiscount(Discounting,R187,,AllTriggers)</f>
        <v>0.99964723353891394</v>
      </c>
      <c r="W187" s="235">
        <f>_xll.qlYieldTSDiscount(Discounting,S187,,AllTriggers)</f>
        <v>0.99941179027697746</v>
      </c>
      <c r="X187" s="30">
        <f t="shared" si="12"/>
        <v>4.634396723830736E-4</v>
      </c>
      <c r="Y187" s="310">
        <f t="shared" si="13"/>
        <v>4.5570119566153708E-4</v>
      </c>
    </row>
    <row r="188" spans="18:25" x14ac:dyDescent="0.2">
      <c r="R188" s="286">
        <f>_xll.qlCalendarAdvance(Calendar,R187,"1D","f")</f>
        <v>42304</v>
      </c>
      <c r="S188" s="307">
        <f>_xll.qlCalendarAdvance(Calendar,R188,$F$1,"mf",,Trigger)</f>
        <v>42487</v>
      </c>
      <c r="T188" s="308">
        <f>_xll.qlDayCounterYearFraction(DayCounter,R188,S188,,,Trigger)</f>
        <v>0.5083333333333333</v>
      </c>
      <c r="U188" s="287">
        <f>_xll.qlInterpolationInterpolate(B6Minterpolation,R188,TRUE)</f>
        <v>8.9620486330731133E-4</v>
      </c>
      <c r="V188" s="235">
        <f>_xll.qlYieldTSDiscount(Discounting,R188,,AllTriggers)</f>
        <v>0.99964597538374556</v>
      </c>
      <c r="W188" s="235">
        <f>_xll.qlYieldTSDiscount(Discounting,S188,,AllTriggers)</f>
        <v>0.99941051665234548</v>
      </c>
      <c r="X188" s="30">
        <f t="shared" si="12"/>
        <v>4.6347071266074417E-4</v>
      </c>
      <c r="Y188" s="310">
        <f t="shared" si="13"/>
        <v>4.5535980738606763E-4</v>
      </c>
    </row>
    <row r="189" spans="18:25" x14ac:dyDescent="0.2">
      <c r="R189" s="286">
        <f>_xll.qlCalendarAdvance(Calendar,R188,"1D","f")</f>
        <v>42305</v>
      </c>
      <c r="S189" s="307">
        <f>_xll.qlCalendarAdvance(Calendar,R189,$F$1,"mf",,Trigger)</f>
        <v>42488</v>
      </c>
      <c r="T189" s="308">
        <f>_xll.qlDayCounterYearFraction(DayCounter,R189,S189,,,Trigger)</f>
        <v>0.5083333333333333</v>
      </c>
      <c r="U189" s="287">
        <f>_xll.qlInterpolationInterpolate(B6Minterpolation,R189,TRUE)</f>
        <v>8.9553338242939024E-4</v>
      </c>
      <c r="V189" s="235">
        <f>_xll.qlYieldTSDiscount(Discounting,R189,,AllTriggers)</f>
        <v>0.99964471559500601</v>
      </c>
      <c r="W189" s="235">
        <f>_xll.qlYieldTSDiscount(Discounting,S189,,AllTriggers)</f>
        <v>0.99940924256464225</v>
      </c>
      <c r="X189" s="30">
        <f t="shared" si="12"/>
        <v>4.6349944924849835E-4</v>
      </c>
      <c r="Y189" s="310">
        <f t="shared" si="13"/>
        <v>4.5501870032908548E-4</v>
      </c>
    </row>
    <row r="190" spans="18:25" x14ac:dyDescent="0.2">
      <c r="R190" s="286">
        <f>_xll.qlCalendarAdvance(Calendar,R189,"1D","f")</f>
        <v>42306</v>
      </c>
      <c r="S190" s="307">
        <f>_xll.qlCalendarAdvance(Calendar,R190,$F$1,"mf",,Trigger)</f>
        <v>42489</v>
      </c>
      <c r="T190" s="308">
        <f>_xll.qlDayCounterYearFraction(DayCounter,R190,S190,,,Trigger)</f>
        <v>0.5083333333333333</v>
      </c>
      <c r="U190" s="287">
        <f>_xll.qlInterpolationInterpolate(B6Minterpolation,R190,TRUE)</f>
        <v>8.948624487266489E-4</v>
      </c>
      <c r="V190" s="235">
        <f>_xll.qlYieldTSDiscount(Discounting,R190,,AllTriggers)</f>
        <v>0.99964345419877776</v>
      </c>
      <c r="W190" s="235">
        <f>_xll.qlYieldTSDiscount(Discounting,S190,,AllTriggers)</f>
        <v>0.99940796799725196</v>
      </c>
      <c r="X190" s="30">
        <f t="shared" si="12"/>
        <v>4.6352596619145671E-4</v>
      </c>
      <c r="Y190" s="310">
        <f t="shared" si="13"/>
        <v>4.5467787163379754E-4</v>
      </c>
    </row>
    <row r="191" spans="18:25" x14ac:dyDescent="0.2">
      <c r="R191" s="286">
        <f>_xll.qlCalendarAdvance(Calendar,R190,"1D","f")</f>
        <v>42307</v>
      </c>
      <c r="S191" s="307">
        <f>_xll.qlCalendarAdvance(Calendar,R191,$F$1,"mf",,Trigger)</f>
        <v>42489</v>
      </c>
      <c r="T191" s="308">
        <f>_xll.qlDayCounterYearFraction(DayCounter,R191,S191,,,Trigger)</f>
        <v>0.50555555555555554</v>
      </c>
      <c r="U191" s="287">
        <f>_xll.qlInterpolationInterpolate(B6Minterpolation,R191,TRUE)</f>
        <v>8.9419205661566716E-4</v>
      </c>
      <c r="V191" s="235">
        <f>_xll.qlYieldTSDiscount(Discounting,R191,,AllTriggers)</f>
        <v>0.99964219122114306</v>
      </c>
      <c r="W191" s="235">
        <f>_xll.qlYieldTSDiscount(Discounting,S191,,AllTriggers)</f>
        <v>0.99940796799725196</v>
      </c>
      <c r="X191" s="30">
        <f t="shared" si="12"/>
        <v>4.6357313475118195E-4</v>
      </c>
      <c r="Y191" s="310">
        <f t="shared" si="13"/>
        <v>4.5185573804231897E-4</v>
      </c>
    </row>
    <row r="192" spans="18:25" x14ac:dyDescent="0.2">
      <c r="R192" s="286">
        <f>_xll.qlCalendarAdvance(Calendar,R191,"1D","f")</f>
        <v>42310</v>
      </c>
      <c r="S192" s="307">
        <f>_xll.qlCalendarAdvance(Calendar,R192,$F$1,"mf",,Trigger)</f>
        <v>42493</v>
      </c>
      <c r="T192" s="308">
        <f>_xll.qlDayCounterYearFraction(DayCounter,R192,S192,,,Trigger)</f>
        <v>0.5083333333333333</v>
      </c>
      <c r="U192" s="287">
        <f>_xll.qlInterpolationInterpolate(B6Minterpolation,R192,TRUE)</f>
        <v>8.9218407399907691E-4</v>
      </c>
      <c r="V192" s="235">
        <f>_xll.qlYieldTSDiscount(Discounting,R192,,AllTriggers)</f>
        <v>0.99963839306062285</v>
      </c>
      <c r="W192" s="235">
        <f>_xll.qlYieldTSDiscount(Discounting,S192,,AllTriggers)</f>
        <v>0.9994028645985028</v>
      </c>
      <c r="X192" s="30">
        <f t="shared" si="12"/>
        <v>4.6361151843041102E-4</v>
      </c>
      <c r="Y192" s="310">
        <f t="shared" si="13"/>
        <v>4.5331728334112938E-4</v>
      </c>
    </row>
    <row r="193" spans="18:25" x14ac:dyDescent="0.2">
      <c r="R193" s="286">
        <f>_xll.qlCalendarAdvance(Calendar,R192,"1D","f")</f>
        <v>42311</v>
      </c>
      <c r="S193" s="307">
        <f>_xll.qlCalendarAdvance(Calendar,R193,$F$1,"mf",,Trigger)</f>
        <v>42493</v>
      </c>
      <c r="T193" s="308">
        <f>_xll.qlDayCounterYearFraction(DayCounter,R193,S193,,,Trigger)</f>
        <v>0.50555555555555554</v>
      </c>
      <c r="U193" s="287">
        <f>_xll.qlInterpolationInterpolate(B6Minterpolation,R193,TRUE)</f>
        <v>8.9151579242093123E-4</v>
      </c>
      <c r="V193" s="235">
        <f>_xll.qlYieldTSDiscount(Discounting,R193,,AllTriggers)</f>
        <v>0.99963712401818394</v>
      </c>
      <c r="W193" s="235">
        <f>_xll.qlYieldTSDiscount(Discounting,S193,,AllTriggers)</f>
        <v>0.9994028645985028</v>
      </c>
      <c r="X193" s="30">
        <f t="shared" si="12"/>
        <v>4.6364714080960625E-4</v>
      </c>
      <c r="Y193" s="310">
        <f t="shared" si="13"/>
        <v>4.5050364814617165E-4</v>
      </c>
    </row>
    <row r="194" spans="18:25" x14ac:dyDescent="0.2">
      <c r="R194" s="286">
        <f>_xll.qlCalendarAdvance(Calendar,R193,"1D","f")</f>
        <v>42312</v>
      </c>
      <c r="S194" s="307">
        <f>_xll.qlCalendarAdvance(Calendar,R194,$F$1,"mf",,Trigger)</f>
        <v>42494</v>
      </c>
      <c r="T194" s="308">
        <f>_xll.qlDayCounterYearFraction(DayCounter,R194,S194,,,Trigger)</f>
        <v>0.50555555555555554</v>
      </c>
      <c r="U194" s="287">
        <f>_xll.qlInterpolationInterpolate(B6Minterpolation,R194,TRUE)</f>
        <v>8.9084802451744403E-4</v>
      </c>
      <c r="V194" s="235">
        <f>_xll.qlYieldTSDiscount(Discounting,R194,,AllTriggers)</f>
        <v>0.9996358535247486</v>
      </c>
      <c r="W194" s="235">
        <f>_xll.qlYieldTSDiscount(Discounting,S194,,AllTriggers)</f>
        <v>0.99940158738344009</v>
      </c>
      <c r="X194" s="30">
        <f t="shared" si="12"/>
        <v>4.6366103682888654E-4</v>
      </c>
      <c r="Y194" s="310">
        <f t="shared" si="13"/>
        <v>4.5016628228522764E-4</v>
      </c>
    </row>
    <row r="195" spans="18:25" x14ac:dyDescent="0.2">
      <c r="R195" s="286">
        <f>_xll.qlCalendarAdvance(Calendar,R194,"1D","f")</f>
        <v>42313</v>
      </c>
      <c r="S195" s="307">
        <f>_xll.qlCalendarAdvance(Calendar,R195,$F$1,"mf",,Trigger)</f>
        <v>42495</v>
      </c>
      <c r="T195" s="308">
        <f>_xll.qlDayCounterYearFraction(DayCounter,R195,S195,,,Trigger)</f>
        <v>0.50555555555555554</v>
      </c>
      <c r="U195" s="287">
        <f>_xll.qlInterpolationInterpolate(B6Minterpolation,R195,TRUE)</f>
        <v>8.9018076470519507E-4</v>
      </c>
      <c r="V195" s="235">
        <f>_xll.qlYieldTSDiscount(Discounting,R195,,AllTriggers)</f>
        <v>0.99963458160637109</v>
      </c>
      <c r="W195" s="235">
        <f>_xll.qlYieldTSDiscount(Discounting,S195,,AllTriggers)</f>
        <v>0.99940030958899617</v>
      </c>
      <c r="X195" s="30">
        <f t="shared" si="12"/>
        <v>4.6367325961079402E-4</v>
      </c>
      <c r="Y195" s="310">
        <f t="shared" si="13"/>
        <v>4.4982917338840049E-4</v>
      </c>
    </row>
    <row r="196" spans="18:25" x14ac:dyDescent="0.2">
      <c r="R196" s="286">
        <f>_xll.qlCalendarAdvance(Calendar,R195,"1D","f")</f>
        <v>42314</v>
      </c>
      <c r="S196" s="307">
        <f>_xll.qlCalendarAdvance(Calendar,R196,$F$1,"mf",,Trigger)</f>
        <v>42496</v>
      </c>
      <c r="T196" s="308">
        <f>_xll.qlDayCounterYearFraction(DayCounter,R196,S196,,,Trigger)</f>
        <v>0.50555555555555554</v>
      </c>
      <c r="U196" s="287">
        <f>_xll.qlInterpolationInterpolate(B6Minterpolation,R196,TRUE)</f>
        <v>8.8951400740076435E-4</v>
      </c>
      <c r="V196" s="235">
        <f>_xll.qlYieldTSDiscount(Discounting,R196,,AllTriggers)</f>
        <v>0.99963330828899555</v>
      </c>
      <c r="W196" s="235">
        <f>_xll.qlYieldTSDiscount(Discounting,S196,,AllTriggers)</f>
        <v>0.99939903119855567</v>
      </c>
      <c r="X196" s="30">
        <f t="shared" ref="X196:X259" si="14">(V196/W196-1)/T196</f>
        <v>4.6368389339080442E-4</v>
      </c>
      <c r="Y196" s="310">
        <f t="shared" ref="Y196:Y259" si="15">LN((1+(U196+X196)*T196)/(1+X196*T196))</f>
        <v>4.4949231861483445E-4</v>
      </c>
    </row>
    <row r="197" spans="18:25" x14ac:dyDescent="0.2">
      <c r="R197" s="286">
        <f>_xll.qlCalendarAdvance(Calendar,R196,"1D","f")</f>
        <v>42317</v>
      </c>
      <c r="S197" s="307">
        <f>_xll.qlCalendarAdvance(Calendar,R197,$F$1,"mf",,Trigger)</f>
        <v>42499</v>
      </c>
      <c r="T197" s="308">
        <f>_xll.qlDayCounterYearFraction(DayCounter,R197,S197,,,Trigger)</f>
        <v>0.50555555555555554</v>
      </c>
      <c r="U197" s="287">
        <f>_xll.qlInterpolationInterpolate(B6Minterpolation,R197,TRUE)</f>
        <v>8.8751669470017865E-4</v>
      </c>
      <c r="V197" s="235">
        <f>_xll.qlYieldTSDiscount(Discounting,R197,,AllTriggers)</f>
        <v>0.99962948020204756</v>
      </c>
      <c r="W197" s="235">
        <f>_xll.qlYieldTSDiscount(Discounting,S197,,AllTriggers)</f>
        <v>0.9993951922851021</v>
      </c>
      <c r="X197" s="30">
        <f t="shared" si="14"/>
        <v>4.637071025361792E-4</v>
      </c>
      <c r="Y197" s="310">
        <f t="shared" si="15"/>
        <v>4.4848325063041227E-4</v>
      </c>
    </row>
    <row r="198" spans="18:25" x14ac:dyDescent="0.2">
      <c r="R198" s="286">
        <f>_xll.qlCalendarAdvance(Calendar,R197,"1D","f")</f>
        <v>42318</v>
      </c>
      <c r="S198" s="307">
        <f>_xll.qlCalendarAdvance(Calendar,R198,$F$1,"mf",,Trigger)</f>
        <v>42500</v>
      </c>
      <c r="T198" s="308">
        <f>_xll.qlDayCounterYearFraction(DayCounter,R198,S198,,,Trigger)</f>
        <v>0.50555555555555554</v>
      </c>
      <c r="U198" s="287">
        <f>_xll.qlInterpolationInterpolate(B6Minterpolation,R198,TRUE)</f>
        <v>8.8685189159281837E-4</v>
      </c>
      <c r="V198" s="235">
        <f>_xll.qlYieldTSDiscount(Discounting,R198,,AllTriggers)</f>
        <v>0.99962820154784593</v>
      </c>
      <c r="W198" s="235">
        <f>_xll.qlYieldTSDiscount(Discounting,S198,,AllTriggers)</f>
        <v>0.99939391134452316</v>
      </c>
      <c r="X198" s="30">
        <f t="shared" si="14"/>
        <v>4.6371222212488822E-4</v>
      </c>
      <c r="Y198" s="310">
        <f t="shared" si="15"/>
        <v>4.4814738394613587E-4</v>
      </c>
    </row>
    <row r="199" spans="18:25" x14ac:dyDescent="0.2">
      <c r="R199" s="286">
        <f>_xll.qlCalendarAdvance(Calendar,R198,"1D","f")</f>
        <v>42319</v>
      </c>
      <c r="S199" s="307">
        <f>_xll.qlCalendarAdvance(Calendar,R199,$F$1,"mf",,Trigger)</f>
        <v>42501</v>
      </c>
      <c r="T199" s="308">
        <f>_xll.qlDayCounterYearFraction(DayCounter,R199,S199,,,Trigger)</f>
        <v>0.50555555555555554</v>
      </c>
      <c r="U199" s="287">
        <f>_xll.qlInterpolationInterpolate(B6Minterpolation,R199,TRUE)</f>
        <v>8.8618756307617507E-4</v>
      </c>
      <c r="V199" s="235">
        <f>_xll.qlYieldTSDiscount(Discounting,R199,,AllTriggers)</f>
        <v>0.9996269216242285</v>
      </c>
      <c r="W199" s="235">
        <f>_xll.qlYieldTSDiscount(Discounting,S199,,AllTriggers)</f>
        <v>0.99939262972487197</v>
      </c>
      <c r="X199" s="30">
        <f t="shared" si="14"/>
        <v>4.6371617361984363E-4</v>
      </c>
      <c r="Y199" s="310">
        <f t="shared" si="15"/>
        <v>4.4781175718388905E-4</v>
      </c>
    </row>
    <row r="200" spans="18:25" x14ac:dyDescent="0.2">
      <c r="R200" s="286">
        <f>_xll.qlCalendarAdvance(Calendar,R199,"1D","f")</f>
        <v>42320</v>
      </c>
      <c r="S200" s="307">
        <f>_xll.qlCalendarAdvance(Calendar,R200,$F$1,"mf",,Trigger)</f>
        <v>42502</v>
      </c>
      <c r="T200" s="308">
        <f>_xll.qlDayCounterYearFraction(DayCounter,R200,S200,,,Trigger)</f>
        <v>0.50555555555555554</v>
      </c>
      <c r="U200" s="287">
        <f>_xll.qlInterpolationInterpolate(B6Minterpolation,R200,TRUE)</f>
        <v>8.8552370356682875E-4</v>
      </c>
      <c r="V200" s="235">
        <f>_xll.qlYieldTSDiscount(Discounting,R200,,AllTriggers)</f>
        <v>0.99962564045711133</v>
      </c>
      <c r="W200" s="235">
        <f>_xll.qlYieldTSDiscount(Discounting,S200,,AllTriggers)</f>
        <v>0.99939134740953373</v>
      </c>
      <c r="X200" s="30">
        <f t="shared" si="14"/>
        <v>4.6371904120205931E-4</v>
      </c>
      <c r="Y200" s="310">
        <f t="shared" si="15"/>
        <v>4.4747636750279196E-4</v>
      </c>
    </row>
    <row r="201" spans="18:25" x14ac:dyDescent="0.2">
      <c r="R201" s="286">
        <f>_xll.qlCalendarAdvance(Calendar,R200,"1D","f")</f>
        <v>42321</v>
      </c>
      <c r="S201" s="307">
        <f>_xll.qlCalendarAdvance(Calendar,R201,$F$1,"mf",,Trigger)</f>
        <v>42503</v>
      </c>
      <c r="T201" s="308">
        <f>_xll.qlDayCounterYearFraction(DayCounter,R201,S201,,,Trigger)</f>
        <v>0.50555555555555554</v>
      </c>
      <c r="U201" s="287">
        <f>_xll.qlInterpolationInterpolate(B6Minterpolation,R201,TRUE)</f>
        <v>8.8486030748135907E-4</v>
      </c>
      <c r="V201" s="235">
        <f>_xll.qlYieldTSDiscount(Discounting,R201,,AllTriggers)</f>
        <v>0.99962435807241046</v>
      </c>
      <c r="W201" s="235">
        <f>_xll.qlYieldTSDiscount(Discounting,S201,,AllTriggers)</f>
        <v>0.99939006438189371</v>
      </c>
      <c r="X201" s="30">
        <f t="shared" si="14"/>
        <v>4.6372090905342735E-4</v>
      </c>
      <c r="Y201" s="310">
        <f t="shared" si="15"/>
        <v>4.4714121206284869E-4</v>
      </c>
    </row>
    <row r="202" spans="18:25" x14ac:dyDescent="0.2">
      <c r="R202" s="286">
        <f>_xll.qlCalendarAdvance(Calendar,R201,"1D","f")</f>
        <v>42324</v>
      </c>
      <c r="S202" s="307">
        <f>_xll.qlCalendarAdvance(Calendar,R202,$F$1,"mf",,Trigger)</f>
        <v>42506</v>
      </c>
      <c r="T202" s="308">
        <f>_xll.qlDayCounterYearFraction(DayCounter,R202,S202,,,Trigger)</f>
        <v>0.50555555555555554</v>
      </c>
      <c r="U202" s="287">
        <f>_xll.qlInterpolationInterpolate(B6Minterpolation,R202,TRUE)</f>
        <v>8.8287284393400844E-4</v>
      </c>
      <c r="V202" s="235">
        <f>_xll.qlYieldTSDiscount(Discounting,R202,,AllTriggers)</f>
        <v>0.99962050387196255</v>
      </c>
      <c r="W202" s="235">
        <f>_xll.qlYieldTSDiscount(Discounting,S202,,AllTriggers)</f>
        <v>0.99938621085901602</v>
      </c>
      <c r="X202" s="30">
        <f t="shared" si="14"/>
        <v>4.6372135603785485E-4</v>
      </c>
      <c r="Y202" s="310">
        <f t="shared" si="15"/>
        <v>4.4613712279058839E-4</v>
      </c>
    </row>
    <row r="203" spans="18:25" x14ac:dyDescent="0.2">
      <c r="R203" s="286">
        <f>_xll.qlCalendarAdvance(Calendar,R202,"1D","f")</f>
        <v>42325</v>
      </c>
      <c r="S203" s="307">
        <f>_xll.qlCalendarAdvance(Calendar,R203,$F$1,"mf",,Trigger)</f>
        <v>42507</v>
      </c>
      <c r="T203" s="308">
        <f>_xll.qlDayCounterYearFraction(DayCounter,R203,S203,,,Trigger)</f>
        <v>0.50555555555555554</v>
      </c>
      <c r="U203" s="287">
        <f>_xll.qlInterpolationInterpolate(B6Minterpolation,R203,TRUE)</f>
        <v>8.8221124570984357E-4</v>
      </c>
      <c r="V203" s="235">
        <f>_xll.qlYieldTSDiscount(Discounting,R203,,AllTriggers)</f>
        <v>0.99961921687608335</v>
      </c>
      <c r="W203" s="235">
        <f>_xll.qlYieldTSDiscount(Discounting,S203,,AllTriggers)</f>
        <v>0.99938492481602259</v>
      </c>
      <c r="X203" s="30">
        <f t="shared" si="14"/>
        <v>4.6372006678168054E-4</v>
      </c>
      <c r="Y203" s="310">
        <f t="shared" si="15"/>
        <v>4.4580287591544328E-4</v>
      </c>
    </row>
    <row r="204" spans="18:25" x14ac:dyDescent="0.2">
      <c r="R204" s="286">
        <f>_xll.qlCalendarAdvance(Calendar,R203,"1D","f")</f>
        <v>42326</v>
      </c>
      <c r="S204" s="307">
        <f>_xll.qlCalendarAdvance(Calendar,R204,$F$1,"mf",,Trigger)</f>
        <v>42508</v>
      </c>
      <c r="T204" s="308">
        <f>_xll.qlDayCounterYearFraction(DayCounter,R204,S204,,,Trigger)</f>
        <v>0.50555555555555554</v>
      </c>
      <c r="U204" s="287">
        <f>_xll.qlInterpolationInterpolate(B6Minterpolation,R204,TRUE)</f>
        <v>8.8155008299245442E-4</v>
      </c>
      <c r="V204" s="235">
        <f>_xll.qlYieldTSDiscount(Discounting,R204,,AllTriggers)</f>
        <v>0.99961792879219813</v>
      </c>
      <c r="W204" s="235">
        <f>_xll.qlYieldTSDiscount(Discounting,S204,,AllTriggers)</f>
        <v>0.99938363797765473</v>
      </c>
      <c r="X204" s="30">
        <f t="shared" si="14"/>
        <v>4.6371819870236289E-4</v>
      </c>
      <c r="Y204" s="310">
        <f t="shared" si="15"/>
        <v>4.4546884908163473E-4</v>
      </c>
    </row>
    <row r="205" spans="18:25" x14ac:dyDescent="0.2">
      <c r="R205" s="286">
        <f>_xll.qlCalendarAdvance(Calendar,R204,"1D","f")</f>
        <v>42327</v>
      </c>
      <c r="S205" s="307">
        <f>_xll.qlCalendarAdvance(Calendar,R205,$F$1,"mf",,Trigger)</f>
        <v>42509</v>
      </c>
      <c r="T205" s="308">
        <f>_xll.qlDayCounterYearFraction(DayCounter,R205,S205,,,Trigger)</f>
        <v>0.50555555555555554</v>
      </c>
      <c r="U205" s="287">
        <f>_xll.qlInterpolationInterpolate(B6Minterpolation,R205,TRUE)</f>
        <v>8.8088935019842087E-4</v>
      </c>
      <c r="V205" s="235">
        <f>_xll.qlYieldTSDiscount(Discounting,R205,,AllTriggers)</f>
        <v>0.99961663964622205</v>
      </c>
      <c r="W205" s="235">
        <f>_xll.qlYieldTSDiscount(Discounting,S205,,AllTriggers)</f>
        <v>0.99938235032729816</v>
      </c>
      <c r="X205" s="30">
        <f t="shared" si="14"/>
        <v>4.6371583598135506E-4</v>
      </c>
      <c r="Y205" s="310">
        <f t="shared" si="15"/>
        <v>4.4513503944980875E-4</v>
      </c>
    </row>
    <row r="206" spans="18:25" x14ac:dyDescent="0.2">
      <c r="R206" s="286">
        <f>_xll.qlCalendarAdvance(Calendar,R205,"1D","f")</f>
        <v>42328</v>
      </c>
      <c r="S206" s="307">
        <f>_xll.qlCalendarAdvance(Calendar,R206,$F$1,"mf",,Trigger)</f>
        <v>42510</v>
      </c>
      <c r="T206" s="308">
        <f>_xll.qlDayCounterYearFraction(DayCounter,R206,S206,,,Trigger)</f>
        <v>0.50555555555555554</v>
      </c>
      <c r="U206" s="287">
        <f>_xll.qlInterpolationInterpolate(B6Minterpolation,R206,TRUE)</f>
        <v>8.8022904174432247E-4</v>
      </c>
      <c r="V206" s="235">
        <f>_xll.qlYieldTSDiscount(Discounting,R206,,AllTriggers)</f>
        <v>0.99961534946407005</v>
      </c>
      <c r="W206" s="235">
        <f>_xll.qlYieldTSDiscount(Discounting,S206,,AllTriggers)</f>
        <v>0.99938106184833886</v>
      </c>
      <c r="X206" s="30">
        <f t="shared" si="14"/>
        <v>4.637130628005492E-4</v>
      </c>
      <c r="Y206" s="310">
        <f t="shared" si="15"/>
        <v>4.4480144417905404E-4</v>
      </c>
    </row>
    <row r="207" spans="18:25" x14ac:dyDescent="0.2">
      <c r="R207" s="286">
        <f>_xll.qlCalendarAdvance(Calendar,R206,"1D","f")</f>
        <v>42331</v>
      </c>
      <c r="S207" s="307">
        <f>_xll.qlCalendarAdvance(Calendar,R207,$F$1,"mf",,Trigger)</f>
        <v>42513</v>
      </c>
      <c r="T207" s="308">
        <f>_xll.qlDayCounterYearFraction(DayCounter,R207,S207,,,Trigger)</f>
        <v>0.50555555555555554</v>
      </c>
      <c r="U207" s="287">
        <f>_xll.qlInterpolationInterpolate(B6Minterpolation,R207,TRUE)</f>
        <v>8.782506065874372E-4</v>
      </c>
      <c r="V207" s="235">
        <f>_xll.qlYieldTSDiscount(Discounting,R207,,AllTriggers)</f>
        <v>0.99961147295970743</v>
      </c>
      <c r="W207" s="235">
        <f>_xll.qlYieldTSDiscount(Discounting,S207,,AllTriggers)</f>
        <v>0.9993771912737035</v>
      </c>
      <c r="X207" s="30">
        <f t="shared" si="14"/>
        <v>4.6370312231475207E-4</v>
      </c>
      <c r="Y207" s="310">
        <f t="shared" si="15"/>
        <v>4.4380191614202153E-4</v>
      </c>
    </row>
    <row r="208" spans="18:25" x14ac:dyDescent="0.2">
      <c r="R208" s="286">
        <f>_xll.qlCalendarAdvance(Calendar,R207,"1D","f")</f>
        <v>42332</v>
      </c>
      <c r="S208" s="307">
        <f>_xll.qlCalendarAdvance(Calendar,R208,$F$1,"mf",,Trigger)</f>
        <v>42514</v>
      </c>
      <c r="T208" s="308">
        <f>_xll.qlDayCounterYearFraction(DayCounter,R208,S208,,,Trigger)</f>
        <v>0.50555555555555554</v>
      </c>
      <c r="U208" s="287">
        <f>_xll.qlInterpolationInterpolate(B6Minterpolation,R208,TRUE)</f>
        <v>8.7759193965887799E-4</v>
      </c>
      <c r="V208" s="235">
        <f>_xll.qlYieldTSDiscount(Discounting,R208,,AllTriggers)</f>
        <v>0.99961017889199966</v>
      </c>
      <c r="W208" s="235">
        <f>_xll.qlYieldTSDiscount(Discounting,S208,,AllTriggers)</f>
        <v>0.99937589931419302</v>
      </c>
      <c r="X208" s="30">
        <f t="shared" si="14"/>
        <v>4.6369954910972349E-4</v>
      </c>
      <c r="Y208" s="310">
        <f t="shared" si="15"/>
        <v>4.4346914992233902E-4</v>
      </c>
    </row>
    <row r="209" spans="18:25" x14ac:dyDescent="0.2">
      <c r="R209" s="286">
        <f>_xll.qlCalendarAdvance(Calendar,R208,"1D","f")</f>
        <v>42333</v>
      </c>
      <c r="S209" s="307">
        <f>_xll.qlCalendarAdvance(Calendar,R209,$F$1,"mf",,Trigger)</f>
        <v>42515</v>
      </c>
      <c r="T209" s="308">
        <f>_xll.qlDayCounterYearFraction(DayCounter,R209,S209,,,Trigger)</f>
        <v>0.50555555555555554</v>
      </c>
      <c r="U209" s="287">
        <f>_xll.qlInterpolationInterpolate(B6Minterpolation,R209,TRUE)</f>
        <v>8.7693366915315312E-4</v>
      </c>
      <c r="V209" s="235">
        <f>_xll.qlYieldTSDiscount(Discounting,R209,,AllTriggers)</f>
        <v>0.99960888391768932</v>
      </c>
      <c r="W209" s="235">
        <f>_xll.qlYieldTSDiscount(Discounting,S209,,AllTriggers)</f>
        <v>0.99937460644301013</v>
      </c>
      <c r="X209" s="30">
        <f t="shared" si="14"/>
        <v>4.6369598635304039E-4</v>
      </c>
      <c r="Y209" s="310">
        <f t="shared" si="15"/>
        <v>4.4313658386621412E-4</v>
      </c>
    </row>
    <row r="210" spans="18:25" x14ac:dyDescent="0.2">
      <c r="R210" s="286">
        <f>_xll.qlCalendarAdvance(Calendar,R209,"1D","f")</f>
        <v>42334</v>
      </c>
      <c r="S210" s="307">
        <f>_xll.qlCalendarAdvance(Calendar,R210,$F$1,"mf",,Trigger)</f>
        <v>42516</v>
      </c>
      <c r="T210" s="308">
        <f>_xll.qlDayCounterYearFraction(DayCounter,R210,S210,,,Trigger)</f>
        <v>0.50555555555555554</v>
      </c>
      <c r="U210" s="287">
        <f>_xll.qlInterpolationInterpolate(B6Minterpolation,R210,TRUE)</f>
        <v>8.7627578948684236E-4</v>
      </c>
      <c r="V210" s="235">
        <f>_xll.qlYieldTSDiscount(Discounting,R210,,AllTriggers)</f>
        <v>0.99960758806269046</v>
      </c>
      <c r="W210" s="235">
        <f>_xll.qlYieldTSDiscount(Discounting,S210,,AllTriggers)</f>
        <v>0.99937331264354123</v>
      </c>
      <c r="X210" s="30">
        <f t="shared" si="14"/>
        <v>4.636925182257166E-4</v>
      </c>
      <c r="Y210" s="310">
        <f t="shared" si="15"/>
        <v>4.4280421513426548E-4</v>
      </c>
    </row>
    <row r="211" spans="18:25" x14ac:dyDescent="0.2">
      <c r="R211" s="286">
        <f>_xll.qlCalendarAdvance(Calendar,R210,"1D","f")</f>
        <v>42335</v>
      </c>
      <c r="S211" s="307">
        <f>_xll.qlCalendarAdvance(Calendar,R211,$F$1,"mf",,Trigger)</f>
        <v>42517</v>
      </c>
      <c r="T211" s="308">
        <f>_xll.qlDayCounterYearFraction(DayCounter,R211,S211,,,Trigger)</f>
        <v>0.50555555555555554</v>
      </c>
      <c r="U211" s="287">
        <f>_xll.qlInterpolationInterpolate(B6Minterpolation,R211,TRUE)</f>
        <v>8.7561829507652538E-4</v>
      </c>
      <c r="V211" s="235">
        <f>_xll.qlYieldTSDiscount(Discounting,R211,,AllTriggers)</f>
        <v>0.99960629135291723</v>
      </c>
      <c r="W211" s="235">
        <f>_xll.qlYieldTSDiscount(Discounting,S211,,AllTriggers)</f>
        <v>0.99937201789917296</v>
      </c>
      <c r="X211" s="30">
        <f t="shared" si="14"/>
        <v>4.6368922890920516E-4</v>
      </c>
      <c r="Y211" s="310">
        <f t="shared" si="15"/>
        <v>4.4247204088755182E-4</v>
      </c>
    </row>
    <row r="212" spans="18:25" x14ac:dyDescent="0.2">
      <c r="R212" s="286">
        <f>_xll.qlCalendarAdvance(Calendar,R211,"1D","f")</f>
        <v>42338</v>
      </c>
      <c r="S212" s="307">
        <f>_xll.qlCalendarAdvance(Calendar,R212,$F$1,"mf",,Trigger)</f>
        <v>42521</v>
      </c>
      <c r="T212" s="308">
        <f>_xll.qlDayCounterYearFraction(DayCounter,R212,S212,,,Trigger)</f>
        <v>0.5083333333333333</v>
      </c>
      <c r="U212" s="287">
        <f>_xll.qlInterpolationInterpolate(B6Minterpolation,R212,TRUE)</f>
        <v>8.7364806754733598E-4</v>
      </c>
      <c r="V212" s="235">
        <f>_xll.qlYieldTSDiscount(Discounting,R212,,AllTriggers)</f>
        <v>0.99960239635409076</v>
      </c>
      <c r="W212" s="235">
        <f>_xll.qlYieldTSDiscount(Discounting,S212,,AllTriggers)</f>
        <v>0.99936682914043651</v>
      </c>
      <c r="X212" s="30">
        <f t="shared" si="14"/>
        <v>4.6370451629381023E-4</v>
      </c>
      <c r="Y212" s="310">
        <f t="shared" si="15"/>
        <v>4.4390123754566084E-4</v>
      </c>
    </row>
    <row r="213" spans="18:25" x14ac:dyDescent="0.2">
      <c r="R213" s="286">
        <f>_xll.qlCalendarAdvance(Calendar,R212,"1D","f")</f>
        <v>42339</v>
      </c>
      <c r="S213" s="307">
        <f>_xll.qlCalendarAdvance(Calendar,R213,$F$1,"mf",,Trigger)</f>
        <v>42522</v>
      </c>
      <c r="T213" s="308">
        <f>_xll.qlDayCounterYearFraction(DayCounter,R213,S213,,,Trigger)</f>
        <v>0.5083333333333333</v>
      </c>
      <c r="U213" s="287">
        <f>_xll.qlInterpolationInterpolate(B6Minterpolation,R213,TRUE)</f>
        <v>8.7299205832679257E-4</v>
      </c>
      <c r="V213" s="235">
        <f>_xll.qlYieldTSDiscount(Discounting,R213,,AllTriggers)</f>
        <v>0.99960109648435869</v>
      </c>
      <c r="W213" s="235">
        <f>_xll.qlYieldTSDiscount(Discounting,S213,,AllTriggers)</f>
        <v>0.99936552942237045</v>
      </c>
      <c r="X213" s="30">
        <f t="shared" si="14"/>
        <v>4.6370482081306157E-4</v>
      </c>
      <c r="Y213" s="310">
        <f t="shared" si="15"/>
        <v>4.4356799261455795E-4</v>
      </c>
    </row>
    <row r="214" spans="18:25" x14ac:dyDescent="0.2">
      <c r="R214" s="286">
        <f>_xll.qlCalendarAdvance(Calendar,R213,"1D","f")</f>
        <v>42340</v>
      </c>
      <c r="S214" s="307">
        <f>_xll.qlCalendarAdvance(Calendar,R214,$F$1,"mf",,Trigger)</f>
        <v>42523</v>
      </c>
      <c r="T214" s="308">
        <f>_xll.qlDayCounterYearFraction(DayCounter,R214,S214,,,Trigger)</f>
        <v>0.5083333333333333</v>
      </c>
      <c r="U214" s="287">
        <f>_xll.qlInterpolationInterpolate(B6Minterpolation,R214,TRUE)</f>
        <v>8.7233640644514211E-4</v>
      </c>
      <c r="V214" s="235">
        <f>_xll.qlYieldTSDiscount(Discounting,R214,,AllTriggers)</f>
        <v>0.99959979588942083</v>
      </c>
      <c r="W214" s="235">
        <f>_xll.qlYieldTSDiscount(Discounting,S214,,AllTriggers)</f>
        <v>0.99936422865972552</v>
      </c>
      <c r="X214" s="30">
        <f t="shared" si="14"/>
        <v>4.6370575449198811E-4</v>
      </c>
      <c r="Y214" s="310">
        <f t="shared" si="15"/>
        <v>4.4323492895461281E-4</v>
      </c>
    </row>
    <row r="215" spans="18:25" x14ac:dyDescent="0.2">
      <c r="R215" s="286">
        <f>_xll.qlCalendarAdvance(Calendar,R214,"1D","f")</f>
        <v>42341</v>
      </c>
      <c r="S215" s="307">
        <f>_xll.qlCalendarAdvance(Calendar,R215,$F$1,"mf",,Trigger)</f>
        <v>42524</v>
      </c>
      <c r="T215" s="308">
        <f>_xll.qlDayCounterYearFraction(DayCounter,R215,S215,,,Trigger)</f>
        <v>0.5083333333333333</v>
      </c>
      <c r="U215" s="287">
        <f>_xll.qlInterpolationInterpolate(B6Minterpolation,R215,TRUE)</f>
        <v>8.7168110631896428E-4</v>
      </c>
      <c r="V215" s="235">
        <f>_xll.qlYieldTSDiscount(Discounting,R215,,AllTriggers)</f>
        <v>0.99959849459519046</v>
      </c>
      <c r="W215" s="235">
        <f>_xll.qlYieldTSDiscount(Discounting,S215,,AllTriggers)</f>
        <v>0.99936292683588868</v>
      </c>
      <c r="X215" s="30">
        <f t="shared" si="14"/>
        <v>4.6370740105290849E-4</v>
      </c>
      <c r="Y215" s="310">
        <f t="shared" si="15"/>
        <v>4.4290204371155543E-4</v>
      </c>
    </row>
    <row r="216" spans="18:25" x14ac:dyDescent="0.2">
      <c r="R216" s="286">
        <f>_xll.qlCalendarAdvance(Calendar,R215,"1D","f")</f>
        <v>42342</v>
      </c>
      <c r="S216" s="307">
        <f>_xll.qlCalendarAdvance(Calendar,R216,$F$1,"mf",,Trigger)</f>
        <v>42527</v>
      </c>
      <c r="T216" s="308">
        <f>_xll.qlDayCounterYearFraction(DayCounter,R216,S216,,,Trigger)</f>
        <v>0.51388888888888884</v>
      </c>
      <c r="U216" s="287">
        <f>_xll.qlInterpolationInterpolate(B6Minterpolation,R216,TRUE)</f>
        <v>8.7102615236483885E-4</v>
      </c>
      <c r="V216" s="235">
        <f>_xll.qlYieldTSDiscount(Discounting,R216,,AllTriggers)</f>
        <v>0.99959719262758084</v>
      </c>
      <c r="W216" s="235">
        <f>_xll.qlYieldTSDiscount(Discounting,S216,,AllTriggers)</f>
        <v>0.99935901483109923</v>
      </c>
      <c r="X216" s="30">
        <f t="shared" si="14"/>
        <v>4.6377839254909564E-4</v>
      </c>
      <c r="Y216" s="310">
        <f t="shared" si="15"/>
        <v>4.474039076939271E-4</v>
      </c>
    </row>
    <row r="217" spans="18:25" x14ac:dyDescent="0.2">
      <c r="R217" s="286">
        <f>_xll.qlCalendarAdvance(Calendar,R216,"1D","f")</f>
        <v>42345</v>
      </c>
      <c r="S217" s="307">
        <f>_xll.qlCalendarAdvance(Calendar,R217,$F$1,"mf",,Trigger)</f>
        <v>42528</v>
      </c>
      <c r="T217" s="308">
        <f>_xll.qlDayCounterYearFraction(DayCounter,R217,S217,,,Trigger)</f>
        <v>0.5083333333333333</v>
      </c>
      <c r="U217" s="287">
        <f>_xll.qlInterpolationInterpolate(B6Minterpolation,R217,TRUE)</f>
        <v>8.6906331170057572E-4</v>
      </c>
      <c r="V217" s="235">
        <f>_xll.qlYieldTSDiscount(Discounting,R217,,AllTriggers)</f>
        <v>0.99959328294360583</v>
      </c>
      <c r="W217" s="235">
        <f>_xll.qlYieldTSDiscount(Discounting,S217,,AllTriggers)</f>
        <v>0.99935770859636752</v>
      </c>
      <c r="X217" s="30">
        <f t="shared" si="14"/>
        <v>4.6372279054892484E-4</v>
      </c>
      <c r="Y217" s="310">
        <f t="shared" si="15"/>
        <v>4.4157222981489958E-4</v>
      </c>
    </row>
    <row r="218" spans="18:25" x14ac:dyDescent="0.2">
      <c r="R218" s="286">
        <f>_xll.qlCalendarAdvance(Calendar,R217,"1D","f")</f>
        <v>42346</v>
      </c>
      <c r="S218" s="307">
        <f>_xll.qlCalendarAdvance(Calendar,R218,$F$1,"mf",,Trigger)</f>
        <v>42529</v>
      </c>
      <c r="T218" s="308">
        <f>_xll.qlDayCounterYearFraction(DayCounter,R218,S218,,,Trigger)</f>
        <v>0.5083333333333333</v>
      </c>
      <c r="U218" s="287">
        <f>_xll.qlInterpolationInterpolate(B6Minterpolation,R218,TRUE)</f>
        <v>8.6840968660045824E-4</v>
      </c>
      <c r="V218" s="235">
        <f>_xll.qlYieldTSDiscount(Discounting,R218,,AllTriggers)</f>
        <v>0.99959197854160808</v>
      </c>
      <c r="W218" s="235">
        <f>_xll.qlYieldTSDiscount(Discounting,S218,,AllTriggers)</f>
        <v>0.99935640121738079</v>
      </c>
      <c r="X218" s="30">
        <f t="shared" si="14"/>
        <v>4.6372925734411159E-4</v>
      </c>
      <c r="Y218" s="310">
        <f t="shared" si="15"/>
        <v>4.4124019383721226E-4</v>
      </c>
    </row>
    <row r="219" spans="18:25" x14ac:dyDescent="0.2">
      <c r="R219" s="286">
        <f>_xll.qlCalendarAdvance(Calendar,R218,"1D","f")</f>
        <v>42347</v>
      </c>
      <c r="S219" s="307">
        <f>_xll.qlCalendarAdvance(Calendar,R219,$F$1,"mf",,Trigger)</f>
        <v>42530</v>
      </c>
      <c r="T219" s="308">
        <f>_xll.qlDayCounterYearFraction(DayCounter,R219,S219,,,Trigger)</f>
        <v>0.5083333333333333</v>
      </c>
      <c r="U219" s="287">
        <f>_xll.qlInterpolationInterpolate(B6Minterpolation,R219,TRUE)</f>
        <v>8.6775637975529223E-4</v>
      </c>
      <c r="V219" s="235">
        <f>_xll.qlYieldTSDiscount(Discounting,R219,,AllTriggers)</f>
        <v>0.99959067359579501</v>
      </c>
      <c r="W219" s="235">
        <f>_xll.qlYieldTSDiscount(Discounting,S219,,AllTriggers)</f>
        <v>0.99935509267752654</v>
      </c>
      <c r="X219" s="30">
        <f t="shared" si="14"/>
        <v>4.6373693935127311E-4</v>
      </c>
      <c r="Y219" s="310">
        <f t="shared" si="15"/>
        <v>4.4090831914960144E-4</v>
      </c>
    </row>
    <row r="220" spans="18:25" x14ac:dyDescent="0.2">
      <c r="R220" s="286">
        <f>_xll.qlCalendarAdvance(Calendar,R219,"1D","f")</f>
        <v>42348</v>
      </c>
      <c r="S220" s="307">
        <f>_xll.qlCalendarAdvance(Calendar,R220,$F$1,"mf",,Trigger)</f>
        <v>42531</v>
      </c>
      <c r="T220" s="308">
        <f>_xll.qlDayCounterYearFraction(DayCounter,R220,S220,,,Trigger)</f>
        <v>0.5083333333333333</v>
      </c>
      <c r="U220" s="287">
        <f>_xll.qlInterpolationInterpolate(B6Minterpolation,R220,TRUE)</f>
        <v>8.6710338558165757E-4</v>
      </c>
      <c r="V220" s="235">
        <f>_xll.qlYieldTSDiscount(Discounting,R220,,AllTriggers)</f>
        <v>0.99958936813207888</v>
      </c>
      <c r="W220" s="235">
        <f>_xll.qlYieldTSDiscount(Discounting,S220,,AllTriggers)</f>
        <v>0.9993537829601925</v>
      </c>
      <c r="X220" s="30">
        <f t="shared" si="14"/>
        <v>4.6374592029229132E-4</v>
      </c>
      <c r="Y220" s="310">
        <f t="shared" si="15"/>
        <v>4.4057660289732612E-4</v>
      </c>
    </row>
    <row r="221" spans="18:25" x14ac:dyDescent="0.2">
      <c r="R221" s="286">
        <f>_xll.qlCalendarAdvance(Calendar,R220,"1D","f")</f>
        <v>42349</v>
      </c>
      <c r="S221" s="307">
        <f>_xll.qlCalendarAdvance(Calendar,R221,$F$1,"mf",,Trigger)</f>
        <v>42534</v>
      </c>
      <c r="T221" s="308">
        <f>_xll.qlDayCounterYearFraction(DayCounter,R221,S221,,,Trigger)</f>
        <v>0.51388888888888884</v>
      </c>
      <c r="U221" s="287">
        <f>_xll.qlInterpolationInterpolate(B6Minterpolation,R221,TRUE)</f>
        <v>8.6645069849613393E-4</v>
      </c>
      <c r="V221" s="235">
        <f>_xll.qlYieldTSDiscount(Discounting,R221,,AllTriggers)</f>
        <v>0.99958806217637186</v>
      </c>
      <c r="W221" s="235">
        <f>_xll.qlYieldTSDiscount(Discounting,S221,,AllTriggers)</f>
        <v>0.99934984657719006</v>
      </c>
      <c r="X221" s="30">
        <f t="shared" si="14"/>
        <v>4.6385625722207525E-4</v>
      </c>
      <c r="Y221" s="310">
        <f t="shared" si="15"/>
        <v>4.4505422395928077E-4</v>
      </c>
    </row>
    <row r="222" spans="18:25" x14ac:dyDescent="0.2">
      <c r="R222" s="286">
        <f>_xll.qlCalendarAdvance(Calendar,R221,"1D","f")</f>
        <v>42352</v>
      </c>
      <c r="S222" s="307">
        <f>_xll.qlCalendarAdvance(Calendar,R222,$F$1,"mf",,Trigger)</f>
        <v>42535</v>
      </c>
      <c r="T222" s="308">
        <f>_xll.qlDayCounterYearFraction(DayCounter,R222,S222,,,Trigger)</f>
        <v>0.5083333333333333</v>
      </c>
      <c r="U222" s="287">
        <f>_xll.qlInterpolationInterpolate(B6Minterpolation,R222,TRUE)</f>
        <v>8.6449442393402736E-4</v>
      </c>
      <c r="V222" s="235">
        <f>_xll.qlYieldTSDiscount(Discounting,R222,,AllTriggers)</f>
        <v>0.9995841416164265</v>
      </c>
      <c r="W222" s="235">
        <f>_xll.qlYieldTSDiscount(Discounting,S222,,AllTriggers)</f>
        <v>0.99934853198381579</v>
      </c>
      <c r="X222" s="30">
        <f t="shared" si="14"/>
        <v>4.6379650782514255E-4</v>
      </c>
      <c r="Y222" s="310">
        <f t="shared" si="15"/>
        <v>4.3925126516060543E-4</v>
      </c>
    </row>
    <row r="223" spans="18:25" x14ac:dyDescent="0.2">
      <c r="R223" s="286">
        <f>_xll.qlCalendarAdvance(Calendar,R222,"1D","f")</f>
        <v>42353</v>
      </c>
      <c r="S223" s="307">
        <f>_xll.qlCalendarAdvance(Calendar,R223,$F$1,"mf",,Trigger)</f>
        <v>42536</v>
      </c>
      <c r="T223" s="308">
        <f>_xll.qlDayCounterYearFraction(DayCounter,R223,S223,,,Trigger)</f>
        <v>0.5083333333333333</v>
      </c>
      <c r="U223" s="287">
        <f>_xll.qlInterpolationInterpolate(B6Minterpolation,R223,TRUE)</f>
        <v>8.6384290936674594E-4</v>
      </c>
      <c r="V223" s="235">
        <f>_xll.qlYieldTSDiscount(Discounting,R223,,AllTriggers)</f>
        <v>0.99958283395187608</v>
      </c>
      <c r="W223" s="235">
        <f>_xll.qlYieldTSDiscount(Discounting,S223,,AllTriggers)</f>
        <v>0.99934721612990163</v>
      </c>
      <c r="X223" s="30">
        <f t="shared" si="14"/>
        <v>4.6381323925930419E-4</v>
      </c>
      <c r="Y223" s="310">
        <f t="shared" si="15"/>
        <v>4.3892029827374395E-4</v>
      </c>
    </row>
    <row r="224" spans="18:25" x14ac:dyDescent="0.2">
      <c r="R224" s="286">
        <f>_xll.qlCalendarAdvance(Calendar,R223,"1D","f")</f>
        <v>42354</v>
      </c>
      <c r="S224" s="307">
        <f>_xll.qlCalendarAdvance(Calendar,R224,$F$1,"mf",,Trigger)</f>
        <v>42537</v>
      </c>
      <c r="T224" s="308">
        <f>_xll.qlDayCounterYearFraction(DayCounter,R224,S224,,,Trigger)</f>
        <v>0.5083333333333333</v>
      </c>
      <c r="U224" s="287">
        <f>_xll.qlInterpolationInterpolate(B6Minterpolation,R224,TRUE)</f>
        <v>8.6319167397047461E-4</v>
      </c>
      <c r="V224" s="235">
        <f>_xll.qlYieldTSDiscount(Discounting,R224,,AllTriggers)</f>
        <v>0.99958152592489391</v>
      </c>
      <c r="W224" s="235">
        <f>_xll.qlYieldTSDiscount(Discounting,S224,,AllTriggers)</f>
        <v>0.99934589899883586</v>
      </c>
      <c r="X224" s="30">
        <f t="shared" si="14"/>
        <v>4.6383177195686654E-4</v>
      </c>
      <c r="Y224" s="310">
        <f t="shared" si="15"/>
        <v>4.3858947269790764E-4</v>
      </c>
    </row>
    <row r="225" spans="18:25" x14ac:dyDescent="0.2">
      <c r="R225" s="286">
        <f>_xll.qlCalendarAdvance(Calendar,R224,"1D","f")</f>
        <v>42355</v>
      </c>
      <c r="S225" s="307">
        <f>_xll.qlCalendarAdvance(Calendar,R225,$F$1,"mf",,Trigger)</f>
        <v>42538</v>
      </c>
      <c r="T225" s="308">
        <f>_xll.qlDayCounterYearFraction(DayCounter,R225,S225,,,Trigger)</f>
        <v>0.5083333333333333</v>
      </c>
      <c r="U225" s="287">
        <f>_xll.qlInterpolationInterpolate(B6Minterpolation,R225,TRUE)</f>
        <v>8.6254071216179315E-4</v>
      </c>
      <c r="V225" s="235">
        <f>_xll.qlYieldTSDiscount(Discounting,R225,,AllTriggers)</f>
        <v>0.99958021756139159</v>
      </c>
      <c r="W225" s="235">
        <f>_xll.qlYieldTSDiscount(Discounting,S225,,AllTriggers)</f>
        <v>0.99934458057400688</v>
      </c>
      <c r="X225" s="30">
        <f t="shared" si="14"/>
        <v>4.6385218964014837E-4</v>
      </c>
      <c r="Y225" s="310">
        <f t="shared" si="15"/>
        <v>4.3825878557921622E-4</v>
      </c>
    </row>
    <row r="226" spans="18:25" x14ac:dyDescent="0.2">
      <c r="R226" s="286">
        <f>_xll.qlCalendarAdvance(Calendar,R225,"1D","f")</f>
        <v>42356</v>
      </c>
      <c r="S226" s="307">
        <f>_xll.qlCalendarAdvance(Calendar,R226,$F$1,"mf",,Trigger)</f>
        <v>42541</v>
      </c>
      <c r="T226" s="308">
        <f>_xll.qlDayCounterYearFraction(DayCounter,R226,S226,,,Trigger)</f>
        <v>0.51388888888888884</v>
      </c>
      <c r="U226" s="287">
        <f>_xll.qlInterpolationInterpolate(B6Minterpolation,R226,TRUE)</f>
        <v>8.6189001835728133E-4</v>
      </c>
      <c r="V226" s="235">
        <f>_xll.qlYieldTSDiscount(Discounting,R226,,AllTriggers)</f>
        <v>0.9995789088872804</v>
      </c>
      <c r="W226" s="235">
        <f>_xll.qlYieldTSDiscount(Discounting,S226,,AllTriggers)</f>
        <v>0.99934061737082547</v>
      </c>
      <c r="X226" s="30">
        <f t="shared" si="14"/>
        <v>4.6400836945753143E-4</v>
      </c>
      <c r="Y226" s="310">
        <f t="shared" si="15"/>
        <v>4.4271210489438333E-4</v>
      </c>
    </row>
    <row r="227" spans="18:25" x14ac:dyDescent="0.2">
      <c r="R227" s="286">
        <f>_xll.qlCalendarAdvance(Calendar,R226,"1D","f")</f>
        <v>42359</v>
      </c>
      <c r="S227" s="307">
        <f>_xll.qlCalendarAdvance(Calendar,R227,$F$1,"mf",,Trigger)</f>
        <v>42542</v>
      </c>
      <c r="T227" s="308">
        <f>_xll.qlDayCounterYearFraction(DayCounter,R227,S227,,,Trigger)</f>
        <v>0.5083333333333333</v>
      </c>
      <c r="U227" s="287">
        <f>_xll.qlInterpolationInterpolate(B6Minterpolation,R227,TRUE)</f>
        <v>8.5993948913456195E-4</v>
      </c>
      <c r="V227" s="235">
        <f>_xll.qlYieldTSDiscount(Discounting,R227,,AllTriggers)</f>
        <v>0.99957498126040434</v>
      </c>
      <c r="W227" s="235">
        <f>_xll.qlYieldTSDiscount(Discounting,S227,,AllTriggers)</f>
        <v>0.99933929360482887</v>
      </c>
      <c r="X227" s="30">
        <f t="shared" si="14"/>
        <v>4.6395438466286583E-4</v>
      </c>
      <c r="Y227" s="310">
        <f t="shared" si="15"/>
        <v>4.369373645977174E-4</v>
      </c>
    </row>
    <row r="228" spans="18:25" x14ac:dyDescent="0.2">
      <c r="R228" s="286">
        <f>_xll.qlCalendarAdvance(Calendar,R227,"1D","f")</f>
        <v>42360</v>
      </c>
      <c r="S228" s="307">
        <f>_xll.qlCalendarAdvance(Calendar,R228,$F$1,"mf",,Trigger)</f>
        <v>42543</v>
      </c>
      <c r="T228" s="308">
        <f>_xll.qlDayCounterYearFraction(DayCounter,R228,S228,,,Trigger)</f>
        <v>0.5083333333333333</v>
      </c>
      <c r="U228" s="287">
        <f>_xll.qlInterpolationInterpolate(B6Minterpolation,R228,TRUE)</f>
        <v>8.5928981151252672E-4</v>
      </c>
      <c r="V228" s="235">
        <f>_xll.qlYieldTSDiscount(Discounting,R228,,AllTriggers)</f>
        <v>0.99957367160296784</v>
      </c>
      <c r="W228" s="235">
        <f>_xll.qlYieldTSDiscount(Discounting,S228,,AllTriggers)</f>
        <v>0.99933796846201217</v>
      </c>
      <c r="X228" s="30">
        <f t="shared" si="14"/>
        <v>4.6398548309991536E-4</v>
      </c>
      <c r="Y228" s="310">
        <f t="shared" si="15"/>
        <v>4.3660732695685714E-4</v>
      </c>
    </row>
    <row r="229" spans="18:25" x14ac:dyDescent="0.2">
      <c r="R229" s="286">
        <f>_xll.qlCalendarAdvance(Calendar,R228,"1D","f")</f>
        <v>42361</v>
      </c>
      <c r="S229" s="307">
        <f>_xll.qlCalendarAdvance(Calendar,R229,$F$1,"mf",,Trigger)</f>
        <v>42544</v>
      </c>
      <c r="T229" s="308">
        <f>_xll.qlDayCounterYearFraction(DayCounter,R229,S229,,,Trigger)</f>
        <v>0.5083333333333333</v>
      </c>
      <c r="U229" s="287">
        <f>_xll.qlInterpolationInterpolate(B6Minterpolation,R229,TRUE)</f>
        <v>8.5864037397756022E-4</v>
      </c>
      <c r="V229" s="235">
        <f>_xll.qlYieldTSDiscount(Discounting,R229,,AllTriggers)</f>
        <v>0.99957236176447684</v>
      </c>
      <c r="W229" s="235">
        <f>_xll.qlYieldTSDiscount(Discounting,S229,,AllTriggers)</f>
        <v>0.99933664192576432</v>
      </c>
      <c r="X229" s="30">
        <f t="shared" si="14"/>
        <v>4.6401896885266527E-4</v>
      </c>
      <c r="Y229" s="310">
        <f t="shared" si="15"/>
        <v>4.3627741065066798E-4</v>
      </c>
    </row>
    <row r="230" spans="18:25" x14ac:dyDescent="0.2">
      <c r="R230" s="286">
        <f>_xll.qlCalendarAdvance(Calendar,R229,"1D","f")</f>
        <v>42362</v>
      </c>
      <c r="S230" s="307">
        <f>_xll.qlCalendarAdvance(Calendar,R230,$F$1,"mf",,Trigger)</f>
        <v>42545</v>
      </c>
      <c r="T230" s="308">
        <f>_xll.qlDayCounterYearFraction(DayCounter,R230,S230,,,Trigger)</f>
        <v>0.5083333333333333</v>
      </c>
      <c r="U230" s="287">
        <f>_xll.qlInterpolationInterpolate(B6Minterpolation,R230,TRUE)</f>
        <v>8.5799117094624208E-4</v>
      </c>
      <c r="V230" s="235">
        <f>_xll.qlYieldTSDiscount(Discounting,R230,,AllTriggers)</f>
        <v>0.99957105177084182</v>
      </c>
      <c r="W230" s="235">
        <f>_xll.qlYieldTSDiscount(Discounting,S230,,AllTriggers)</f>
        <v>0.99933531397947439</v>
      </c>
      <c r="X230" s="30">
        <f t="shared" si="14"/>
        <v>4.6405492564299735E-4</v>
      </c>
      <c r="Y230" s="310">
        <f t="shared" si="15"/>
        <v>4.3594761282568674E-4</v>
      </c>
    </row>
    <row r="231" spans="18:25" x14ac:dyDescent="0.2">
      <c r="R231" s="286">
        <f>_xll.qlCalendarAdvance(Calendar,R230,"1D","f")</f>
        <v>42367</v>
      </c>
      <c r="S231" s="307">
        <f>_xll.qlCalendarAdvance(Calendar,R231,$F$1,"mf",,Trigger)</f>
        <v>42550</v>
      </c>
      <c r="T231" s="308">
        <f>_xll.qlDayCounterYearFraction(DayCounter,R231,S231,,,Trigger)</f>
        <v>0.5083333333333333</v>
      </c>
      <c r="U231" s="287">
        <f>_xll.qlInterpolationInterpolate(B6Minterpolation,R231,TRUE)</f>
        <v>8.5474847792467153E-4</v>
      </c>
      <c r="V231" s="235">
        <f>_xll.qlYieldTSDiscount(Discounting,R231,,AllTriggers)</f>
        <v>0.99956450038236444</v>
      </c>
      <c r="W231" s="235">
        <f>_xll.qlYieldTSDiscount(Discounting,S231,,AllTriggers)</f>
        <v>0.99932865251601377</v>
      </c>
      <c r="X231" s="30">
        <f t="shared" si="14"/>
        <v>4.6427470542731442E-4</v>
      </c>
      <c r="Y231" s="310">
        <f t="shared" si="15"/>
        <v>4.3430030104365288E-4</v>
      </c>
    </row>
    <row r="232" spans="18:25" x14ac:dyDescent="0.2">
      <c r="R232" s="286">
        <f>_xll.qlCalendarAdvance(Calendar,R231,"1D","f")</f>
        <v>42368</v>
      </c>
      <c r="S232" s="307">
        <f>_xll.qlCalendarAdvance(Calendar,R232,$F$1,"mf",,Trigger)</f>
        <v>42551</v>
      </c>
      <c r="T232" s="308">
        <f>_xll.qlDayCounterYearFraction(DayCounter,R232,S232,,,Trigger)</f>
        <v>0.5083333333333333</v>
      </c>
      <c r="U232" s="287">
        <f>_xll.qlInterpolationInterpolate(B6Minterpolation,R232,TRUE)</f>
        <v>8.5410056466341997E-4</v>
      </c>
      <c r="V232" s="235">
        <f>_xll.qlYieldTSDiscount(Discounting,R232,,AllTriggers)</f>
        <v>0.99956319000197802</v>
      </c>
      <c r="W232" s="235">
        <f>_xll.qlYieldTSDiscount(Discounting,S232,,AllTriggers)</f>
        <v>0.99932731576064515</v>
      </c>
      <c r="X232" s="30">
        <f t="shared" si="14"/>
        <v>4.6432724660353295E-4</v>
      </c>
      <c r="Y232" s="310">
        <f t="shared" si="15"/>
        <v>4.33971154182538E-4</v>
      </c>
    </row>
    <row r="233" spans="18:25" x14ac:dyDescent="0.2">
      <c r="R233" s="286">
        <f>_xll.qlCalendarAdvance(Calendar,R232,"1D","f")</f>
        <v>42369</v>
      </c>
      <c r="S233" s="307">
        <f>_xll.qlCalendarAdvance(Calendar,R233,$F$1,"mf",,Trigger)</f>
        <v>42551</v>
      </c>
      <c r="T233" s="308">
        <f>_xll.qlDayCounterYearFraction(DayCounter,R233,S233,,,Trigger)</f>
        <v>0.50555555555555554</v>
      </c>
      <c r="U233" s="287">
        <f>_xll.qlInterpolationInterpolate(B6Minterpolation,R233,TRUE)</f>
        <v>8.5345284682187541E-4</v>
      </c>
      <c r="V233" s="235">
        <f>_xll.qlYieldTSDiscount(Discounting,R233,,AllTriggers)</f>
        <v>0.99956187964781729</v>
      </c>
      <c r="W233" s="235">
        <f>_xll.qlYieldTSDiscount(Discounting,S233,,AllTriggers)</f>
        <v>0.99932731576064515</v>
      </c>
      <c r="X233" s="30">
        <f t="shared" si="14"/>
        <v>4.6428484117201217E-4</v>
      </c>
      <c r="Y233" s="310">
        <f t="shared" si="15"/>
        <v>4.3127356516968777E-4</v>
      </c>
    </row>
    <row r="234" spans="18:25" x14ac:dyDescent="0.2">
      <c r="R234" s="286">
        <f>_xll.qlCalendarAdvance(Calendar,R233,"1D","f")</f>
        <v>42373</v>
      </c>
      <c r="S234" s="307">
        <f>_xll.qlCalendarAdvance(Calendar,R234,$F$1,"mf",,Trigger)</f>
        <v>42555</v>
      </c>
      <c r="T234" s="308">
        <f>_xll.qlDayCounterYearFraction(DayCounter,R234,S234,,,Trigger)</f>
        <v>0.50555555555555554</v>
      </c>
      <c r="U234" s="287">
        <f>_xll.qlInterpolationInterpolate(B6Minterpolation,R234,TRUE)</f>
        <v>8.5086381798436361E-4</v>
      </c>
      <c r="V234" s="235">
        <f>_xll.qlYieldTSDiscount(Discounting,R234,,AllTriggers)</f>
        <v>0.99955663901161573</v>
      </c>
      <c r="W234" s="235">
        <f>_xll.qlYieldTSDiscount(Discounting,S234,,AllTriggers)</f>
        <v>0.99932195330990448</v>
      </c>
      <c r="X234" s="30">
        <f t="shared" si="14"/>
        <v>4.6452844788878901E-4</v>
      </c>
      <c r="Y234" s="310">
        <f t="shared" si="15"/>
        <v>4.2996548486628615E-4</v>
      </c>
    </row>
    <row r="235" spans="18:25" x14ac:dyDescent="0.2">
      <c r="R235" s="286">
        <f>_xll.qlCalendarAdvance(Calendar,R234,"1D","f")</f>
        <v>42374</v>
      </c>
      <c r="S235" s="307">
        <f>_xll.qlCalendarAdvance(Calendar,R235,$F$1,"mf",,Trigger)</f>
        <v>42556</v>
      </c>
      <c r="T235" s="308">
        <f>_xll.qlDayCounterYearFraction(DayCounter,R235,S235,,,Trigger)</f>
        <v>0.50555555555555554</v>
      </c>
      <c r="U235" s="287">
        <f>_xll.qlInterpolationInterpolate(B6Minterpolation,R235,TRUE)</f>
        <v>8.5021699349005129E-4</v>
      </c>
      <c r="V235" s="235">
        <f>_xll.qlYieldTSDiscount(Discounting,R235,,AllTriggers)</f>
        <v>0.99955532917722112</v>
      </c>
      <c r="W235" s="235">
        <f>_xll.qlYieldTSDiscount(Discounting,S235,,AllTriggers)</f>
        <v>0.99932060875685225</v>
      </c>
      <c r="X235" s="30">
        <f t="shared" si="14"/>
        <v>4.6459779385292488E-4</v>
      </c>
      <c r="Y235" s="310">
        <f t="shared" si="15"/>
        <v>4.2963868135632161E-4</v>
      </c>
    </row>
    <row r="236" spans="18:25" x14ac:dyDescent="0.2">
      <c r="R236" s="286">
        <f>_xll.qlCalendarAdvance(Calendar,R235,"1D","f")</f>
        <v>42375</v>
      </c>
      <c r="S236" s="307">
        <f>_xll.qlCalendarAdvance(Calendar,R236,$F$1,"mf",,Trigger)</f>
        <v>42557</v>
      </c>
      <c r="T236" s="308">
        <f>_xll.qlDayCounterYearFraction(DayCounter,R236,S236,,,Trigger)</f>
        <v>0.50555555555555554</v>
      </c>
      <c r="U236" s="287">
        <f>_xll.qlInterpolationInterpolate(B6Minterpolation,R236,TRUE)</f>
        <v>8.4957033091492482E-4</v>
      </c>
      <c r="V236" s="235">
        <f>_xll.qlYieldTSDiscount(Discounting,R236,,AllTriggers)</f>
        <v>0.99955401952450629</v>
      </c>
      <c r="W236" s="235">
        <f>_xll.qlYieldTSDiscount(Discounting,S236,,AllTriggers)</f>
        <v>0.99931926259443327</v>
      </c>
      <c r="X236" s="30">
        <f t="shared" si="14"/>
        <v>4.6467068589477786E-4</v>
      </c>
      <c r="Y236" s="310">
        <f t="shared" si="15"/>
        <v>4.2931195879765996E-4</v>
      </c>
    </row>
    <row r="237" spans="18:25" x14ac:dyDescent="0.2">
      <c r="R237" s="286">
        <f>_xll.qlCalendarAdvance(Calendar,R236,"1D","f")</f>
        <v>42376</v>
      </c>
      <c r="S237" s="307">
        <f>_xll.qlCalendarAdvance(Calendar,R237,$F$1,"mf",,Trigger)</f>
        <v>42558</v>
      </c>
      <c r="T237" s="308">
        <f>_xll.qlDayCounterYearFraction(DayCounter,R237,S237,,,Trigger)</f>
        <v>0.50555555555555554</v>
      </c>
      <c r="U237" s="287">
        <f>_xll.qlInterpolationInterpolate(B6Minterpolation,R237,TRUE)</f>
        <v>8.4892382467556386E-4</v>
      </c>
      <c r="V237" s="235">
        <f>_xll.qlYieldTSDiscount(Discounting,R237,,AllTriggers)</f>
        <v>0.99955271007938007</v>
      </c>
      <c r="W237" s="235">
        <f>_xll.qlYieldTSDiscount(Discounting,S237,,AllTriggers)</f>
        <v>0.99931791480603793</v>
      </c>
      <c r="X237" s="30">
        <f t="shared" si="14"/>
        <v>4.6474720819624025E-4</v>
      </c>
      <c r="Y237" s="310">
        <f t="shared" si="15"/>
        <v>4.2898531435364565E-4</v>
      </c>
    </row>
    <row r="238" spans="18:25" x14ac:dyDescent="0.2">
      <c r="R238" s="286">
        <f>_xll.qlCalendarAdvance(Calendar,R237,"1D","f")</f>
        <v>42377</v>
      </c>
      <c r="S238" s="307">
        <f>_xll.qlCalendarAdvance(Calendar,R238,$F$1,"mf",,Trigger)</f>
        <v>42559</v>
      </c>
      <c r="T238" s="308">
        <f>_xll.qlDayCounterYearFraction(DayCounter,R238,S238,,,Trigger)</f>
        <v>0.50555555555555554</v>
      </c>
      <c r="U238" s="287">
        <f>_xll.qlInterpolationInterpolate(B6Minterpolation,R238,TRUE)</f>
        <v>8.482774691885484E-4</v>
      </c>
      <c r="V238" s="235">
        <f>_xll.qlYieldTSDiscount(Discounting,R238,,AllTriggers)</f>
        <v>0.99955140086775074</v>
      </c>
      <c r="W238" s="235">
        <f>_xll.qlYieldTSDiscount(Discounting,S238,,AllTriggers)</f>
        <v>0.99931656537505664</v>
      </c>
      <c r="X238" s="30">
        <f t="shared" si="14"/>
        <v>4.6482744493920431E-4</v>
      </c>
      <c r="Y238" s="310">
        <f t="shared" si="15"/>
        <v>4.2865874518673171E-4</v>
      </c>
    </row>
    <row r="239" spans="18:25" x14ac:dyDescent="0.2">
      <c r="R239" s="286">
        <f>_xll.qlCalendarAdvance(Calendar,R238,"1D","f")</f>
        <v>42380</v>
      </c>
      <c r="S239" s="307">
        <f>_xll.qlCalendarAdvance(Calendar,R239,$F$1,"mf",,Trigger)</f>
        <v>42562</v>
      </c>
      <c r="T239" s="308">
        <f>_xll.qlDayCounterYearFraction(DayCounter,R239,S239,,,Trigger)</f>
        <v>0.50555555555555554</v>
      </c>
      <c r="U239" s="287">
        <f>_xll.qlInterpolationInterpolate(B6Minterpolation,R239,TRUE)</f>
        <v>8.4633925140737277E-4</v>
      </c>
      <c r="V239" s="235">
        <f>_xll.qlYieldTSDiscount(Discounting,R239,,AllTriggers)</f>
        <v>0.99954747489292683</v>
      </c>
      <c r="W239" s="235">
        <f>_xll.qlYieldTSDiscount(Discounting,S239,,AllTriggers)</f>
        <v>0.99931250706050101</v>
      </c>
      <c r="X239" s="30">
        <f t="shared" si="14"/>
        <v>4.650912836399814E-4</v>
      </c>
      <c r="Y239" s="310">
        <f t="shared" si="15"/>
        <v>4.2767946097683844E-4</v>
      </c>
    </row>
    <row r="240" spans="18:25" x14ac:dyDescent="0.2">
      <c r="R240" s="286">
        <f>_xll.qlCalendarAdvance(Calendar,R239,"1D","f")</f>
        <v>42381</v>
      </c>
      <c r="S240" s="307">
        <f>_xll.qlCalendarAdvance(Calendar,R240,$F$1,"mf",,Trigger)</f>
        <v>42563</v>
      </c>
      <c r="T240" s="308">
        <f>_xll.qlDayCounterYearFraction(DayCounter,R240,S240,,,Trigger)</f>
        <v>0.50555555555555554</v>
      </c>
      <c r="U240" s="287">
        <f>_xll.qlInterpolationInterpolate(B6Minterpolation,R240,TRUE)</f>
        <v>8.4569344309553705E-4</v>
      </c>
      <c r="V240" s="235">
        <f>_xll.qlYieldTSDiscount(Discounting,R240,,AllTriggers)</f>
        <v>0.99954616687436704</v>
      </c>
      <c r="W240" s="235">
        <f>_xll.qlYieldTSDiscount(Discounting,S240,,AllTriggers)</f>
        <v>0.99931115089308076</v>
      </c>
      <c r="X240" s="30">
        <f t="shared" si="14"/>
        <v>4.6518721997182709E-4</v>
      </c>
      <c r="Y240" s="310">
        <f t="shared" si="15"/>
        <v>4.2735316454699777E-4</v>
      </c>
    </row>
    <row r="241" spans="18:25" x14ac:dyDescent="0.2">
      <c r="R241" s="286">
        <f>_xll.qlCalendarAdvance(Calendar,R240,"1D","f")</f>
        <v>42382</v>
      </c>
      <c r="S241" s="307">
        <f>_xll.qlCalendarAdvance(Calendar,R241,$F$1,"mf",,Trigger)</f>
        <v>42564</v>
      </c>
      <c r="T241" s="308">
        <f>_xll.qlDayCounterYearFraction(DayCounter,R241,S241,,,Trigger)</f>
        <v>0.50555555555555554</v>
      </c>
      <c r="U241" s="287">
        <f>_xll.qlInterpolationInterpolate(B6Minterpolation,R241,TRUE)</f>
        <v>8.4504775761894569E-4</v>
      </c>
      <c r="V241" s="235">
        <f>_xll.qlYieldTSDiscount(Discounting,R241,,AllTriggers)</f>
        <v>0.99954485921884428</v>
      </c>
      <c r="W241" s="235">
        <f>_xll.qlYieldTSDiscount(Discounting,S241,,AllTriggers)</f>
        <v>0.99930979300002776</v>
      </c>
      <c r="X241" s="30">
        <f t="shared" si="14"/>
        <v>4.6528729165551397E-4</v>
      </c>
      <c r="Y241" s="310">
        <f t="shared" si="15"/>
        <v>4.2702692920890774E-4</v>
      </c>
    </row>
    <row r="242" spans="18:25" x14ac:dyDescent="0.2">
      <c r="R242" s="286">
        <f>_xll.qlCalendarAdvance(Calendar,R241,"1D","f")</f>
        <v>42383</v>
      </c>
      <c r="S242" s="307">
        <f>_xll.qlCalendarAdvance(Calendar,R242,$F$1,"mf",,Trigger)</f>
        <v>42565</v>
      </c>
      <c r="T242" s="308">
        <f>_xll.qlDayCounterYearFraction(DayCounter,R242,S242,,,Trigger)</f>
        <v>0.50555555555555554</v>
      </c>
      <c r="U242" s="287">
        <f>_xll.qlInterpolationInterpolate(B6Minterpolation,R242,TRUE)</f>
        <v>8.4440218939417868E-4</v>
      </c>
      <c r="V242" s="235">
        <f>_xll.qlYieldTSDiscount(Discounting,R242,,AllTriggers)</f>
        <v>0.9995435519522663</v>
      </c>
      <c r="W242" s="235">
        <f>_xll.qlYieldTSDiscount(Discounting,S242,,AllTriggers)</f>
        <v>0.99930843336473274</v>
      </c>
      <c r="X242" s="30">
        <f t="shared" si="14"/>
        <v>4.653915828738127E-4</v>
      </c>
      <c r="Y242" s="310">
        <f t="shared" si="15"/>
        <v>4.2670075212566483E-4</v>
      </c>
    </row>
    <row r="243" spans="18:25" x14ac:dyDescent="0.2">
      <c r="R243" s="286">
        <f>_xll.qlCalendarAdvance(Calendar,R242,"1D","f")</f>
        <v>42384</v>
      </c>
      <c r="S243" s="307">
        <f>_xll.qlCalendarAdvance(Calendar,R243,$F$1,"mf",,Trigger)</f>
        <v>42566</v>
      </c>
      <c r="T243" s="308">
        <f>_xll.qlDayCounterYearFraction(DayCounter,R243,S243,,,Trigger)</f>
        <v>0.50555555555555554</v>
      </c>
      <c r="U243" s="287">
        <f>_xll.qlInterpolationInterpolate(B6Minterpolation,R243,TRUE)</f>
        <v>8.4375673283781558E-4</v>
      </c>
      <c r="V243" s="235">
        <f>_xll.qlYieldTSDiscount(Discounting,R243,,AllTriggers)</f>
        <v>0.99954224510054068</v>
      </c>
      <c r="W243" s="235">
        <f>_xll.qlYieldTSDiscount(Discounting,S243,,AllTriggers)</f>
        <v>0.99930707197058699</v>
      </c>
      <c r="X243" s="30">
        <f t="shared" si="14"/>
        <v>4.6550017780949389E-4</v>
      </c>
      <c r="Y243" s="310">
        <f t="shared" si="15"/>
        <v>4.2637463046036185E-4</v>
      </c>
    </row>
    <row r="244" spans="18:25" x14ac:dyDescent="0.2">
      <c r="R244" s="286">
        <f>_xll.qlCalendarAdvance(Calendar,R243,"1D","f")</f>
        <v>42387</v>
      </c>
      <c r="S244" s="307">
        <f>_xll.qlCalendarAdvance(Calendar,R244,$F$1,"mf",,Trigger)</f>
        <v>42569</v>
      </c>
      <c r="T244" s="308">
        <f>_xll.qlDayCounterYearFraction(DayCounter,R244,S244,,,Trigger)</f>
        <v>0.50555555555555554</v>
      </c>
      <c r="U244" s="287">
        <f>_xll.qlInterpolationInterpolate(B6Minterpolation,R244,TRUE)</f>
        <v>8.4182097734494864E-4</v>
      </c>
      <c r="V244" s="235">
        <f>_xll.qlYieldTSDiscount(Discounting,R244,,AllTriggers)</f>
        <v>0.99953832729355008</v>
      </c>
      <c r="W244" s="235">
        <f>_xll.qlYieldTSDiscount(Discounting,S244,,AllTriggers)</f>
        <v>0.9993029770689561</v>
      </c>
      <c r="X244" s="30">
        <f t="shared" si="14"/>
        <v>4.6585262674282902E-4</v>
      </c>
      <c r="Y244" s="310">
        <f t="shared" si="15"/>
        <v>4.25396569604296E-4</v>
      </c>
    </row>
    <row r="245" spans="18:25" x14ac:dyDescent="0.2">
      <c r="R245" s="286">
        <f>_xll.qlCalendarAdvance(Calendar,R244,"1D","f")</f>
        <v>42388</v>
      </c>
      <c r="S245" s="307">
        <f>_xll.qlCalendarAdvance(Calendar,R245,$F$1,"mf",,Trigger)</f>
        <v>42570</v>
      </c>
      <c r="T245" s="308">
        <f>_xll.qlDayCounterYearFraction(DayCounter,R245,S245,,,Trigger)</f>
        <v>0.50555555555555554</v>
      </c>
      <c r="U245" s="287">
        <f>_xll.qlInterpolationInterpolate(B6Minterpolation,R245,TRUE)</f>
        <v>8.4117591162799965E-4</v>
      </c>
      <c r="V245" s="235">
        <f>_xll.qlYieldTSDiscount(Discounting,R245,,AllTriggers)</f>
        <v>0.99953702236030562</v>
      </c>
      <c r="W245" s="235">
        <f>_xll.qlYieldTSDiscount(Discounting,S245,,AllTriggers)</f>
        <v>0.99930160847331917</v>
      </c>
      <c r="X245" s="30">
        <f t="shared" si="14"/>
        <v>4.6597927837047602E-4</v>
      </c>
      <c r="Y245" s="310">
        <f t="shared" si="15"/>
        <v>4.2507064124315969E-4</v>
      </c>
    </row>
    <row r="246" spans="18:25" x14ac:dyDescent="0.2">
      <c r="R246" s="286">
        <f>_xll.qlCalendarAdvance(Calendar,R245,"1D","f")</f>
        <v>42389</v>
      </c>
      <c r="S246" s="307">
        <f>_xll.qlCalendarAdvance(Calendar,R246,$F$1,"mf",,Trigger)</f>
        <v>42571</v>
      </c>
      <c r="T246" s="308">
        <f>_xll.qlDayCounterYearFraction(DayCounter,R246,S246,,,Trigger)</f>
        <v>0.50555555555555554</v>
      </c>
      <c r="U246" s="287">
        <f>_xll.qlInterpolationInterpolate(B6Minterpolation,R246,TRUE)</f>
        <v>8.4053092966235375E-4</v>
      </c>
      <c r="V246" s="235">
        <f>_xll.qlYieldTSDiscount(Discounting,R246,,AllTriggers)</f>
        <v>0.99953571797144891</v>
      </c>
      <c r="W246" s="235">
        <f>_xll.qlYieldTSDiscount(Discounting,S246,,AllTriggers)</f>
        <v>0.99930023803578816</v>
      </c>
      <c r="X246" s="30">
        <f t="shared" si="14"/>
        <v>4.661106546276019E-4</v>
      </c>
      <c r="Y246" s="310">
        <f t="shared" si="15"/>
        <v>4.2474475411648129E-4</v>
      </c>
    </row>
    <row r="247" spans="18:25" x14ac:dyDescent="0.2">
      <c r="R247" s="286">
        <f>_xll.qlCalendarAdvance(Calendar,R246,"1D","f")</f>
        <v>42390</v>
      </c>
      <c r="S247" s="307">
        <f>_xll.qlCalendarAdvance(Calendar,R247,$F$1,"mf",,Trigger)</f>
        <v>42572</v>
      </c>
      <c r="T247" s="308">
        <f>_xll.qlDayCounterYearFraction(DayCounter,R247,S247,,,Trigger)</f>
        <v>0.50555555555555554</v>
      </c>
      <c r="U247" s="287">
        <f>_xll.qlInterpolationInterpolate(B6Minterpolation,R247,TRUE)</f>
        <v>8.3988602586459061E-4</v>
      </c>
      <c r="V247" s="235">
        <f>_xll.qlYieldTSDiscount(Discounting,R247,,AllTriggers)</f>
        <v>0.99953441415288669</v>
      </c>
      <c r="W247" s="235">
        <f>_xll.qlYieldTSDiscount(Discounting,S247,,AllTriggers)</f>
        <v>0.99929886573975446</v>
      </c>
      <c r="X247" s="30">
        <f t="shared" si="14"/>
        <v>4.6624683969697723E-4</v>
      </c>
      <c r="Y247" s="310">
        <f t="shared" si="15"/>
        <v>4.2441890538755321E-4</v>
      </c>
    </row>
    <row r="248" spans="18:25" x14ac:dyDescent="0.2">
      <c r="R248" s="286">
        <f>_xll.qlCalendarAdvance(Calendar,R247,"1D","f")</f>
        <v>42391</v>
      </c>
      <c r="S248" s="307">
        <f>_xll.qlCalendarAdvance(Calendar,R248,$F$1,"mf",,Trigger)</f>
        <v>42573</v>
      </c>
      <c r="T248" s="308">
        <f>_xll.qlDayCounterYearFraction(DayCounter,R248,S248,,,Trigger)</f>
        <v>0.50555555555555554</v>
      </c>
      <c r="U248" s="287">
        <f>_xll.qlInterpolationInterpolate(B6Minterpolation,R248,TRUE)</f>
        <v>8.3924119465129011E-4</v>
      </c>
      <c r="V248" s="235">
        <f>_xll.qlYieldTSDiscount(Discounting,R248,,AllTriggers)</f>
        <v>0.99953311093052533</v>
      </c>
      <c r="W248" s="235">
        <f>_xll.qlYieldTSDiscount(Discounting,S248,,AllTriggers)</f>
        <v>0.99929749156861014</v>
      </c>
      <c r="X248" s="30">
        <f t="shared" si="14"/>
        <v>4.6638791776049436E-4</v>
      </c>
      <c r="Y248" s="310">
        <f t="shared" si="15"/>
        <v>4.2409309222033012E-4</v>
      </c>
    </row>
    <row r="249" spans="18:25" x14ac:dyDescent="0.2">
      <c r="R249" s="286">
        <f>_xll.qlCalendarAdvance(Calendar,R248,"1D","f")</f>
        <v>42394</v>
      </c>
      <c r="S249" s="307">
        <f>_xll.qlCalendarAdvance(Calendar,R249,$F$1,"mf",,Trigger)</f>
        <v>42576</v>
      </c>
      <c r="T249" s="308">
        <f>_xll.qlDayCounterYearFraction(DayCounter,R249,S249,,,Trigger)</f>
        <v>0.50555555555555554</v>
      </c>
      <c r="U249" s="287">
        <f>_xll.qlInterpolationInterpolate(B6Minterpolation,R249,TRUE)</f>
        <v>8.3730708068396236E-4</v>
      </c>
      <c r="V249" s="235">
        <f>_xll.qlYieldTSDiscount(Discounting,R249,,AllTriggers)</f>
        <v>0.99952920509971066</v>
      </c>
      <c r="W249" s="235">
        <f>_xll.qlYieldTSDiscount(Discounting,S249,,AllTriggers)</f>
        <v>0.99929335763843108</v>
      </c>
      <c r="X249" s="30">
        <f t="shared" si="14"/>
        <v>4.6684135174711609E-4</v>
      </c>
      <c r="Y249" s="310">
        <f t="shared" si="15"/>
        <v>4.2311583772172283E-4</v>
      </c>
    </row>
    <row r="250" spans="18:25" x14ac:dyDescent="0.2">
      <c r="R250" s="286">
        <f>_xll.qlCalendarAdvance(Calendar,R249,"1D","f")</f>
        <v>42395</v>
      </c>
      <c r="S250" s="307">
        <f>_xll.qlCalendarAdvance(Calendar,R250,$F$1,"mf",,Trigger)</f>
        <v>42577</v>
      </c>
      <c r="T250" s="308">
        <f>_xll.qlDayCounterYearFraction(DayCounter,R250,S250,,,Trigger)</f>
        <v>0.50555555555555554</v>
      </c>
      <c r="U250" s="287">
        <f>_xll.qlInterpolationInterpolate(B6Minterpolation,R250,TRUE)</f>
        <v>8.3666248397431023E-4</v>
      </c>
      <c r="V250" s="235">
        <f>_xll.qlYieldTSDiscount(Discounting,R250,,AllTriggers)</f>
        <v>0.99952790452121598</v>
      </c>
      <c r="W250" s="235">
        <f>_xll.qlYieldTSDiscount(Discounting,S250,,AllTriggers)</f>
        <v>0.99929197580076301</v>
      </c>
      <c r="X250" s="30">
        <f t="shared" si="14"/>
        <v>4.6700284361710255E-4</v>
      </c>
      <c r="Y250" s="310">
        <f t="shared" si="15"/>
        <v>4.2279013843568694E-4</v>
      </c>
    </row>
    <row r="251" spans="18:25" x14ac:dyDescent="0.2">
      <c r="R251" s="286">
        <f>_xll.qlCalendarAdvance(Calendar,R250,"1D","f")</f>
        <v>42396</v>
      </c>
      <c r="S251" s="307">
        <f>_xll.qlCalendarAdvance(Calendar,R251,$F$1,"mf",,Trigger)</f>
        <v>42578</v>
      </c>
      <c r="T251" s="308">
        <f>_xll.qlDayCounterYearFraction(DayCounter,R251,S251,,,Trigger)</f>
        <v>0.50555555555555554</v>
      </c>
      <c r="U251" s="287">
        <f>_xll.qlInterpolationInterpolate(B6Minterpolation,R251,TRUE)</f>
        <v>8.3601793193201982E-4</v>
      </c>
      <c r="V251" s="235">
        <f>_xll.qlYieldTSDiscount(Discounting,R251,,AllTriggers)</f>
        <v>0.99952660466845311</v>
      </c>
      <c r="W251" s="235">
        <f>_xll.qlYieldTSDiscount(Discounting,S251,,AllTriggers)</f>
        <v>0.99929059200494441</v>
      </c>
      <c r="X251" s="30">
        <f t="shared" si="14"/>
        <v>4.6716964939596243E-4</v>
      </c>
      <c r="Y251" s="310">
        <f t="shared" si="15"/>
        <v>4.2246446052907614E-4</v>
      </c>
    </row>
    <row r="252" spans="18:25" x14ac:dyDescent="0.2">
      <c r="R252" s="286">
        <f>_xll.qlCalendarAdvance(Calendar,R251,"1D","f")</f>
        <v>42397</v>
      </c>
      <c r="S252" s="307">
        <f>_xll.qlCalendarAdvance(Calendar,R252,$F$1,"mf",,Trigger)</f>
        <v>42579</v>
      </c>
      <c r="T252" s="308">
        <f>_xll.qlDayCounterYearFraction(DayCounter,R252,S252,,,Trigger)</f>
        <v>0.50555555555555554</v>
      </c>
      <c r="U252" s="287">
        <f>_xll.qlInterpolationInterpolate(B6Minterpolation,R252,TRUE)</f>
        <v>8.3537341897367079E-4</v>
      </c>
      <c r="V252" s="235">
        <f>_xll.qlYieldTSDiscount(Discounting,R252,,AllTriggers)</f>
        <v>0.99952530556732766</v>
      </c>
      <c r="W252" s="235">
        <f>_xll.qlYieldTSDiscount(Discounting,S252,,AllTriggers)</f>
        <v>0.99928920623436768</v>
      </c>
      <c r="X252" s="30">
        <f t="shared" si="14"/>
        <v>4.6734185326690551E-4</v>
      </c>
      <c r="Y252" s="310">
        <f t="shared" si="15"/>
        <v>4.2213880116626675E-4</v>
      </c>
    </row>
    <row r="253" spans="18:25" x14ac:dyDescent="0.2">
      <c r="R253" s="286">
        <f>_xll.qlCalendarAdvance(Calendar,R252,"1D","f")</f>
        <v>42398</v>
      </c>
      <c r="S253" s="307">
        <f>_xll.qlCalendarAdvance(Calendar,R253,$F$1,"mf",,Trigger)</f>
        <v>42580</v>
      </c>
      <c r="T253" s="308">
        <f>_xll.qlDayCounterYearFraction(DayCounter,R253,S253,,,Trigger)</f>
        <v>0.50555555555555554</v>
      </c>
      <c r="U253" s="287">
        <f>_xll.qlInterpolationInterpolate(B6Minterpolation,R253,TRUE)</f>
        <v>8.3472893951584302E-4</v>
      </c>
      <c r="V253" s="235">
        <f>_xll.qlYieldTSDiscount(Discounting,R253,,AllTriggers)</f>
        <v>0.99952400724374535</v>
      </c>
      <c r="W253" s="235">
        <f>_xll.qlYieldTSDiscount(Discounting,S253,,AllTriggers)</f>
        <v>0.9992878184724252</v>
      </c>
      <c r="X253" s="30">
        <f t="shared" si="14"/>
        <v>4.6751953941314166E-4</v>
      </c>
      <c r="Y253" s="310">
        <f t="shared" si="15"/>
        <v>4.218131575105216E-4</v>
      </c>
    </row>
    <row r="254" spans="18:25" x14ac:dyDescent="0.2">
      <c r="R254" s="286">
        <f>_xll.qlCalendarAdvance(Calendar,R253,"1D","f")</f>
        <v>42401</v>
      </c>
      <c r="S254" s="307">
        <f>_xll.qlCalendarAdvance(Calendar,R254,$F$1,"mf",,Trigger)</f>
        <v>42583</v>
      </c>
      <c r="T254" s="308">
        <f>_xll.qlDayCounterYearFraction(DayCounter,R254,S254,,,Trigger)</f>
        <v>0.50555555555555554</v>
      </c>
      <c r="U254" s="287">
        <f>_xll.qlInterpolationInterpolate(B6Minterpolation,R254,TRUE)</f>
        <v>8.3279564631128476E-4</v>
      </c>
      <c r="V254" s="235">
        <f>_xll.qlYieldTSDiscount(Discounting,R254,,AllTriggers)</f>
        <v>0.99952011719731104</v>
      </c>
      <c r="W254" s="235">
        <f>_xll.qlYieldTSDiscount(Discounting,S254,,AllTriggers)</f>
        <v>0.99928364307232964</v>
      </c>
      <c r="X254" s="30">
        <f t="shared" si="14"/>
        <v>4.6808633333438943E-4</v>
      </c>
      <c r="Y254" s="310">
        <f t="shared" si="15"/>
        <v>4.2083629242645757E-4</v>
      </c>
    </row>
    <row r="255" spans="18:25" x14ac:dyDescent="0.2">
      <c r="R255" s="286">
        <f>_xll.qlCalendarAdvance(Calendar,R254,"1D","f")</f>
        <v>42402</v>
      </c>
      <c r="S255" s="307">
        <f>_xll.qlCalendarAdvance(Calendar,R255,$F$1,"mf",,Trigger)</f>
        <v>42584</v>
      </c>
      <c r="T255" s="308">
        <f>_xll.qlDayCounterYearFraction(DayCounter,R255,S255,,,Trigger)</f>
        <v>0.50555555555555554</v>
      </c>
      <c r="U255" s="287">
        <f>_xll.qlInterpolationInterpolate(B6Minterpolation,R255,TRUE)</f>
        <v>8.3215124502133975E-4</v>
      </c>
      <c r="V255" s="235">
        <f>_xll.qlYieldTSDiscount(Discounting,R255,,AllTriggers)</f>
        <v>0.99951882224295452</v>
      </c>
      <c r="W255" s="235">
        <f>_xll.qlYieldTSDiscount(Discounting,S255,,AllTriggers)</f>
        <v>0.99928224717885106</v>
      </c>
      <c r="X255" s="30">
        <f t="shared" si="14"/>
        <v>4.6828679041345723E-4</v>
      </c>
      <c r="Y255" s="310">
        <f t="shared" si="15"/>
        <v>4.2051068323973673E-4</v>
      </c>
    </row>
    <row r="256" spans="18:25" x14ac:dyDescent="0.2">
      <c r="R256" s="286">
        <f>_xll.qlCalendarAdvance(Calendar,R255,"1D","f")</f>
        <v>42403</v>
      </c>
      <c r="S256" s="307">
        <f>_xll.qlCalendarAdvance(Calendar,R256,$F$1,"mf",,Trigger)</f>
        <v>42585</v>
      </c>
      <c r="T256" s="308">
        <f>_xll.qlDayCounterYearFraction(DayCounter,R256,S256,,,Trigger)</f>
        <v>0.50555555555555554</v>
      </c>
      <c r="U256" s="287">
        <f>_xll.qlInterpolationInterpolate(B6Minterpolation,R256,TRUE)</f>
        <v>8.3150684931481496E-4</v>
      </c>
      <c r="V256" s="235">
        <f>_xll.qlYieldTSDiscount(Discounting,R256,,AllTriggers)</f>
        <v>0.9995175281956673</v>
      </c>
      <c r="W256" s="235">
        <f>_xll.qlYieldTSDiscount(Discounting,S256,,AllTriggers)</f>
        <v>0.9992808492109706</v>
      </c>
      <c r="X256" s="30">
        <f t="shared" si="14"/>
        <v>4.6849315068518498E-4</v>
      </c>
      <c r="Y256" s="310">
        <f t="shared" si="15"/>
        <v>4.2018507558033431E-4</v>
      </c>
    </row>
    <row r="257" spans="18:25" x14ac:dyDescent="0.2">
      <c r="R257" s="286">
        <f>_xll.qlCalendarAdvance(Calendar,R256,"1D","f")</f>
        <v>42404</v>
      </c>
      <c r="S257" s="307">
        <f>_xll.qlCalendarAdvance(Calendar,R257,$F$1,"mf",,Trigger)</f>
        <v>42586</v>
      </c>
      <c r="T257" s="308">
        <f>_xll.qlDayCounterYearFraction(DayCounter,R257,S257,,,Trigger)</f>
        <v>0.50555555555555554</v>
      </c>
      <c r="U257" s="287">
        <f>_xll.qlInterpolationInterpolate(B6Minterpolation,R257,TRUE)</f>
        <v>8.3086245360829017E-4</v>
      </c>
      <c r="V257" s="235">
        <f>_xll.qlYieldTSDiscount(Discounting,R257,,AllTriggers)</f>
        <v>0.99951623507426612</v>
      </c>
      <c r="W257" s="235">
        <f>_xll.qlYieldTSDiscount(Discounting,S257,,AllTriggers)</f>
        <v>0.99927944915543387</v>
      </c>
      <c r="X257" s="30">
        <f t="shared" si="14"/>
        <v>4.6870547766404111E-4</v>
      </c>
      <c r="Y257" s="310">
        <f t="shared" si="15"/>
        <v>4.1985946661681785E-4</v>
      </c>
    </row>
    <row r="258" spans="18:25" x14ac:dyDescent="0.2">
      <c r="R258" s="286">
        <f>_xll.qlCalendarAdvance(Calendar,R257,"1D","f")</f>
        <v>42405</v>
      </c>
      <c r="S258" s="307">
        <f>_xll.qlCalendarAdvance(Calendar,R258,$F$1,"mf",,Trigger)</f>
        <v>42587</v>
      </c>
      <c r="T258" s="308">
        <f>_xll.qlDayCounterYearFraction(DayCounter,R258,S258,,,Trigger)</f>
        <v>0.50555555555555554</v>
      </c>
      <c r="U258" s="287">
        <f>_xll.qlInterpolationInterpolate(B6Minterpolation,R258,TRUE)</f>
        <v>8.3021805231834516E-4</v>
      </c>
      <c r="V258" s="235">
        <f>_xll.qlYieldTSDiscount(Discounting,R258,,AllTriggers)</f>
        <v>0.99951494286921583</v>
      </c>
      <c r="W258" s="235">
        <f>_xll.qlYieldTSDiscount(Discounting,S258,,AllTriggers)</f>
        <v>0.99927804701239586</v>
      </c>
      <c r="X258" s="30">
        <f t="shared" si="14"/>
        <v>4.6892375219611637E-4</v>
      </c>
      <c r="Y258" s="310">
        <f t="shared" si="15"/>
        <v>4.1953385353550739E-4</v>
      </c>
    </row>
    <row r="259" spans="18:25" x14ac:dyDescent="0.2">
      <c r="R259" s="286">
        <f>_xll.qlCalendarAdvance(Calendar,R258,"1D","f")</f>
        <v>42408</v>
      </c>
      <c r="S259" s="307">
        <f>_xll.qlCalendarAdvance(Calendar,R259,$F$1,"mf",,Trigger)</f>
        <v>42590</v>
      </c>
      <c r="T259" s="308">
        <f>_xll.qlDayCounterYearFraction(DayCounter,R259,S259,,,Trigger)</f>
        <v>0.50555555555555554</v>
      </c>
      <c r="U259" s="287">
        <f>_xll.qlInterpolationInterpolate(B6Minterpolation,R259,TRUE)</f>
        <v>8.282847591137869E-4</v>
      </c>
      <c r="V259" s="235">
        <f>_xll.qlYieldTSDiscount(Discounting,R259,,AllTriggers)</f>
        <v>0.99951107158593999</v>
      </c>
      <c r="W259" s="235">
        <f>_xll.qlYieldTSDiscount(Discounting,S259,,AllTriggers)</f>
        <v>0.99927382809335008</v>
      </c>
      <c r="X259" s="30">
        <f t="shared" si="14"/>
        <v>4.6961386287987987E-4</v>
      </c>
      <c r="Y259" s="310">
        <f t="shared" si="15"/>
        <v>4.1855696148857376E-4</v>
      </c>
    </row>
    <row r="260" spans="18:25" x14ac:dyDescent="0.2">
      <c r="R260" s="286">
        <f>_xll.qlCalendarAdvance(Calendar,R259,"1D","f")</f>
        <v>42409</v>
      </c>
      <c r="S260" s="307">
        <f>_xll.qlCalendarAdvance(Calendar,R260,$F$1,"mf",,Trigger)</f>
        <v>42591</v>
      </c>
      <c r="T260" s="308">
        <f>_xll.qlDayCounterYearFraction(DayCounter,R260,S260,,,Trigger)</f>
        <v>0.50555555555555554</v>
      </c>
      <c r="U260" s="287">
        <f>_xll.qlInterpolationInterpolate(B6Minterpolation,R260,TRUE)</f>
        <v>8.2764027965595913E-4</v>
      </c>
      <c r="V260" s="235">
        <f>_xll.qlYieldTSDiscount(Discounting,R260,,AllTriggers)</f>
        <v>0.99950978288006354</v>
      </c>
      <c r="W260" s="235">
        <f>_xll.qlYieldTSDiscount(Discounting,S260,,AllTriggers)</f>
        <v>0.99927241763538255</v>
      </c>
      <c r="X260" s="30">
        <f t="shared" ref="X260:X262" si="16">(V260/W260-1)/T260</f>
        <v>4.6985552939481139E-4</v>
      </c>
      <c r="Y260" s="310">
        <f t="shared" ref="Y260:Y262" si="17">LN((1+(U260+X260)*T260)/(1+X260*T260))</f>
        <v>4.1823130384005281E-4</v>
      </c>
    </row>
    <row r="261" spans="18:25" x14ac:dyDescent="0.2">
      <c r="R261" s="286">
        <f>_xll.qlCalendarAdvance(Calendar,R260,"1D","f")</f>
        <v>42410</v>
      </c>
      <c r="S261" s="307">
        <f>_xll.qlCalendarAdvance(Calendar,R261,$F$1,"mf",,Trigger)</f>
        <v>42592</v>
      </c>
      <c r="T261" s="308">
        <f>_xll.qlDayCounterYearFraction(DayCounter,R261,S261,,,Trigger)</f>
        <v>0.50555555555555554</v>
      </c>
      <c r="U261" s="287">
        <f>_xll.qlInterpolationInterpolate(B6Minterpolation,R261,TRUE)</f>
        <v>8.2699576669760999E-4</v>
      </c>
      <c r="V261" s="235">
        <f>_xll.qlYieldTSDiscount(Discounting,R261,,AllTriggers)</f>
        <v>0.99950849500742345</v>
      </c>
      <c r="W261" s="235">
        <f>_xll.qlYieldTSDiscount(Discounting,S261,,AllTriggers)</f>
        <v>0.99927100510745148</v>
      </c>
      <c r="X261" s="30">
        <f t="shared" si="16"/>
        <v>4.7010294434839106E-4</v>
      </c>
      <c r="Y261" s="310">
        <f t="shared" si="17"/>
        <v>4.1790562802614627E-4</v>
      </c>
    </row>
    <row r="262" spans="18:25" ht="12" thickBot="1" x14ac:dyDescent="0.25">
      <c r="R262" s="286">
        <f>_xll.qlCalendarAdvance(Calendar,R261,"1D","f")</f>
        <v>42411</v>
      </c>
      <c r="S262" s="307">
        <f>_xll.qlCalendarAdvance(Calendar,R262,$F$1,"mf",,Trigger)</f>
        <v>42593</v>
      </c>
      <c r="T262" s="308">
        <f>_xll.qlDayCounterYearFraction(DayCounter,R262,S262,,,Trigger)</f>
        <v>0.50555555555555554</v>
      </c>
      <c r="U262" s="287">
        <f>_xll.qlInterpolationInterpolate(B6Minterpolation,R262,TRUE)</f>
        <v>8.2635121465531958E-4</v>
      </c>
      <c r="V262" s="236">
        <f>_xll.qlYieldTSDiscount(Discounting,R262,,AllTriggers)</f>
        <v>0.99950720795139736</v>
      </c>
      <c r="W262" s="236">
        <f>_xll.qlYieldTSDiscount(Discounting,S262,,AllTriggers)</f>
        <v>0.99926959051306419</v>
      </c>
      <c r="X262" s="201">
        <f t="shared" si="16"/>
        <v>4.703560679184074E-4</v>
      </c>
      <c r="Y262" s="311">
        <f t="shared" si="17"/>
        <v>4.1757993123648144E-4</v>
      </c>
    </row>
    <row r="263" spans="18:25" x14ac:dyDescent="0.2">
      <c r="R263" s="297"/>
      <c r="S263" s="297"/>
      <c r="T263" s="297"/>
      <c r="U263" s="303"/>
      <c r="V263" s="303"/>
      <c r="W263" s="303"/>
      <c r="X263" s="302"/>
      <c r="Y263" s="302"/>
    </row>
    <row r="264" spans="18:25" x14ac:dyDescent="0.2">
      <c r="R264" s="300"/>
      <c r="S264" s="300"/>
      <c r="T264" s="300"/>
      <c r="U264" s="304"/>
      <c r="V264" s="304"/>
      <c r="W264" s="304"/>
      <c r="X264" s="302"/>
      <c r="Y264" s="302"/>
    </row>
    <row r="265" spans="18:25" x14ac:dyDescent="0.2">
      <c r="R265" s="300"/>
      <c r="S265" s="300"/>
      <c r="T265" s="300"/>
      <c r="U265" s="304"/>
      <c r="V265" s="304"/>
      <c r="W265" s="304"/>
      <c r="X265" s="302"/>
      <c r="Y265" s="302"/>
    </row>
    <row r="266" spans="18:25" x14ac:dyDescent="0.2">
      <c r="R266" s="300"/>
      <c r="S266" s="300"/>
      <c r="T266" s="300"/>
      <c r="U266" s="304"/>
      <c r="V266" s="304"/>
      <c r="W266" s="304"/>
      <c r="X266" s="302"/>
      <c r="Y266" s="302"/>
    </row>
    <row r="267" spans="18:25" x14ac:dyDescent="0.2">
      <c r="R267" s="300"/>
      <c r="S267" s="300"/>
      <c r="T267" s="300"/>
      <c r="U267" s="304"/>
      <c r="V267" s="304"/>
      <c r="W267" s="304"/>
      <c r="X267" s="302"/>
      <c r="Y267" s="302"/>
    </row>
    <row r="268" spans="18:25" x14ac:dyDescent="0.2">
      <c r="R268" s="300"/>
      <c r="S268" s="300"/>
      <c r="T268" s="300"/>
      <c r="U268" s="304"/>
      <c r="V268" s="304"/>
      <c r="W268" s="304"/>
      <c r="X268" s="302"/>
      <c r="Y268" s="302"/>
    </row>
    <row r="269" spans="18:25" x14ac:dyDescent="0.2">
      <c r="R269" s="300"/>
      <c r="S269" s="300"/>
      <c r="T269" s="300"/>
      <c r="U269" s="304"/>
      <c r="V269" s="304"/>
      <c r="W269" s="304"/>
      <c r="X269" s="302"/>
      <c r="Y269" s="302"/>
    </row>
    <row r="270" spans="18:25" x14ac:dyDescent="0.2">
      <c r="R270" s="300"/>
      <c r="S270" s="300"/>
      <c r="T270" s="300"/>
      <c r="U270" s="304"/>
      <c r="V270" s="304"/>
      <c r="W270" s="304"/>
      <c r="X270" s="302"/>
      <c r="Y270" s="302"/>
    </row>
    <row r="271" spans="18:25" x14ac:dyDescent="0.2">
      <c r="R271" s="300"/>
      <c r="S271" s="300"/>
      <c r="T271" s="300"/>
      <c r="U271" s="304"/>
      <c r="V271" s="304"/>
      <c r="W271" s="304"/>
      <c r="X271" s="302"/>
      <c r="Y271" s="302"/>
    </row>
    <row r="272" spans="18:25" x14ac:dyDescent="0.2">
      <c r="R272" s="300"/>
      <c r="S272" s="300"/>
      <c r="T272" s="300"/>
      <c r="U272" s="304"/>
      <c r="V272" s="304"/>
      <c r="W272" s="304"/>
      <c r="X272" s="302"/>
      <c r="Y272" s="302"/>
    </row>
    <row r="273" spans="18:25" x14ac:dyDescent="0.2">
      <c r="R273" s="300"/>
      <c r="S273" s="300"/>
      <c r="T273" s="300"/>
      <c r="U273" s="304"/>
      <c r="V273" s="304"/>
      <c r="W273" s="304"/>
      <c r="X273" s="302"/>
      <c r="Y273" s="302"/>
    </row>
    <row r="274" spans="18:25" x14ac:dyDescent="0.2">
      <c r="R274" s="300"/>
      <c r="S274" s="300"/>
      <c r="T274" s="300"/>
      <c r="U274" s="304"/>
      <c r="V274" s="304"/>
      <c r="W274" s="304"/>
      <c r="X274" s="302"/>
      <c r="Y274" s="302"/>
    </row>
    <row r="275" spans="18:25" x14ac:dyDescent="0.2">
      <c r="R275" s="300"/>
      <c r="S275" s="300"/>
      <c r="T275" s="300"/>
      <c r="U275" s="304"/>
      <c r="V275" s="304"/>
      <c r="W275" s="304"/>
      <c r="X275" s="302"/>
      <c r="Y275" s="302"/>
    </row>
    <row r="276" spans="18:25" x14ac:dyDescent="0.2">
      <c r="R276" s="300"/>
      <c r="S276" s="300"/>
      <c r="T276" s="300"/>
      <c r="U276" s="304"/>
      <c r="V276" s="304"/>
      <c r="W276" s="304"/>
      <c r="X276" s="302"/>
      <c r="Y276" s="302"/>
    </row>
    <row r="277" spans="18:25" x14ac:dyDescent="0.2">
      <c r="R277" s="300"/>
      <c r="S277" s="300"/>
      <c r="T277" s="300"/>
      <c r="U277" s="304"/>
      <c r="V277" s="304"/>
      <c r="W277" s="304"/>
      <c r="X277" s="302"/>
      <c r="Y277" s="302"/>
    </row>
    <row r="278" spans="18:25" x14ac:dyDescent="0.2">
      <c r="R278" s="300"/>
      <c r="S278" s="300"/>
      <c r="T278" s="300"/>
      <c r="U278" s="304"/>
      <c r="V278" s="304"/>
      <c r="W278" s="304"/>
      <c r="X278" s="302"/>
      <c r="Y278" s="302"/>
    </row>
    <row r="279" spans="18:25" x14ac:dyDescent="0.2">
      <c r="R279" s="300"/>
      <c r="S279" s="300"/>
      <c r="T279" s="300"/>
      <c r="U279" s="304"/>
      <c r="V279" s="304"/>
      <c r="W279" s="304"/>
      <c r="X279" s="302"/>
      <c r="Y279" s="302"/>
    </row>
    <row r="280" spans="18:25" x14ac:dyDescent="0.2">
      <c r="R280" s="300"/>
      <c r="S280" s="300"/>
      <c r="T280" s="300"/>
      <c r="U280" s="304"/>
      <c r="V280" s="304"/>
      <c r="W280" s="304"/>
      <c r="X280" s="302"/>
      <c r="Y280" s="302"/>
    </row>
    <row r="281" spans="18:25" x14ac:dyDescent="0.2">
      <c r="R281" s="300"/>
      <c r="S281" s="300"/>
      <c r="T281" s="300"/>
      <c r="U281" s="304"/>
      <c r="V281" s="304"/>
      <c r="W281" s="304"/>
      <c r="X281" s="302"/>
      <c r="Y281" s="302"/>
    </row>
    <row r="282" spans="18:25" x14ac:dyDescent="0.2">
      <c r="R282" s="300"/>
      <c r="S282" s="300"/>
      <c r="T282" s="300"/>
      <c r="U282" s="304"/>
      <c r="V282" s="304"/>
      <c r="W282" s="304"/>
      <c r="X282" s="302"/>
      <c r="Y282" s="302"/>
    </row>
    <row r="283" spans="18:25" x14ac:dyDescent="0.2">
      <c r="R283" s="300"/>
      <c r="S283" s="300"/>
      <c r="T283" s="300"/>
      <c r="U283" s="304"/>
      <c r="V283" s="304"/>
      <c r="W283" s="304"/>
      <c r="X283" s="302"/>
      <c r="Y283" s="302"/>
    </row>
    <row r="284" spans="18:25" x14ac:dyDescent="0.2">
      <c r="R284" s="300"/>
      <c r="S284" s="300"/>
      <c r="T284" s="300"/>
      <c r="U284" s="304"/>
      <c r="V284" s="304"/>
      <c r="W284" s="304"/>
      <c r="X284" s="302"/>
      <c r="Y284" s="302"/>
    </row>
    <row r="285" spans="18:25" x14ac:dyDescent="0.2">
      <c r="R285" s="300"/>
      <c r="S285" s="300"/>
      <c r="T285" s="300"/>
      <c r="U285" s="304"/>
      <c r="V285" s="304"/>
      <c r="W285" s="304"/>
      <c r="X285" s="302"/>
      <c r="Y285" s="302"/>
    </row>
    <row r="286" spans="18:25" x14ac:dyDescent="0.2">
      <c r="R286" s="300"/>
      <c r="S286" s="300"/>
      <c r="T286" s="300"/>
      <c r="U286" s="304"/>
      <c r="V286" s="304"/>
      <c r="W286" s="304"/>
      <c r="X286" s="302"/>
      <c r="Y286" s="302"/>
    </row>
    <row r="287" spans="18:25" x14ac:dyDescent="0.2">
      <c r="R287" s="300"/>
      <c r="S287" s="300"/>
      <c r="T287" s="300"/>
      <c r="U287" s="304"/>
      <c r="V287" s="304"/>
      <c r="W287" s="304"/>
      <c r="X287" s="302"/>
      <c r="Y287" s="302"/>
    </row>
    <row r="288" spans="18:25" x14ac:dyDescent="0.2">
      <c r="R288" s="300"/>
      <c r="S288" s="300"/>
      <c r="T288" s="300"/>
      <c r="U288" s="304"/>
      <c r="V288" s="304"/>
      <c r="W288" s="304"/>
      <c r="X288" s="302"/>
      <c r="Y288" s="302"/>
    </row>
    <row r="289" spans="18:25" x14ac:dyDescent="0.2">
      <c r="R289" s="300"/>
      <c r="S289" s="300"/>
      <c r="T289" s="300"/>
      <c r="U289" s="304"/>
      <c r="V289" s="304"/>
      <c r="W289" s="304"/>
      <c r="X289" s="302"/>
      <c r="Y289" s="302"/>
    </row>
    <row r="290" spans="18:25" x14ac:dyDescent="0.2">
      <c r="R290" s="300"/>
      <c r="S290" s="300"/>
      <c r="T290" s="300"/>
      <c r="U290" s="304"/>
      <c r="V290" s="304"/>
      <c r="W290" s="304"/>
      <c r="X290" s="302"/>
      <c r="Y290" s="302"/>
    </row>
    <row r="291" spans="18:25" x14ac:dyDescent="0.2">
      <c r="R291" s="300"/>
      <c r="S291" s="300"/>
      <c r="T291" s="300"/>
      <c r="U291" s="304"/>
      <c r="V291" s="304"/>
      <c r="W291" s="304"/>
      <c r="X291" s="302"/>
      <c r="Y291" s="302"/>
    </row>
    <row r="292" spans="18:25" x14ac:dyDescent="0.2">
      <c r="R292" s="300"/>
      <c r="S292" s="300"/>
      <c r="T292" s="300"/>
      <c r="U292" s="304"/>
      <c r="V292" s="304"/>
      <c r="W292" s="304"/>
      <c r="X292" s="302"/>
      <c r="Y292" s="302"/>
    </row>
    <row r="293" spans="18:25" x14ac:dyDescent="0.2">
      <c r="R293" s="300"/>
      <c r="S293" s="300"/>
      <c r="T293" s="300"/>
      <c r="U293" s="304"/>
      <c r="V293" s="304"/>
      <c r="W293" s="304"/>
      <c r="X293" s="302"/>
      <c r="Y293" s="302"/>
    </row>
    <row r="294" spans="18:25" x14ac:dyDescent="0.2">
      <c r="R294" s="300"/>
      <c r="S294" s="300"/>
      <c r="T294" s="300"/>
      <c r="U294" s="304"/>
      <c r="V294" s="304"/>
      <c r="W294" s="304"/>
      <c r="X294" s="302"/>
      <c r="Y294" s="302"/>
    </row>
    <row r="295" spans="18:25" x14ac:dyDescent="0.2">
      <c r="R295" s="300"/>
      <c r="S295" s="300"/>
      <c r="T295" s="300"/>
      <c r="U295" s="304"/>
      <c r="V295" s="304"/>
      <c r="W295" s="304"/>
      <c r="X295" s="302"/>
      <c r="Y295" s="302"/>
    </row>
    <row r="296" spans="18:25" x14ac:dyDescent="0.2">
      <c r="R296" s="300"/>
      <c r="S296" s="300"/>
      <c r="T296" s="300"/>
      <c r="U296" s="304"/>
      <c r="V296" s="304"/>
      <c r="W296" s="304"/>
      <c r="X296" s="302"/>
      <c r="Y296" s="302"/>
    </row>
    <row r="297" spans="18:25" x14ac:dyDescent="0.2">
      <c r="R297" s="300"/>
      <c r="S297" s="300"/>
      <c r="T297" s="300"/>
      <c r="U297" s="304"/>
      <c r="V297" s="304"/>
      <c r="W297" s="304"/>
      <c r="X297" s="302"/>
      <c r="Y297" s="302"/>
    </row>
    <row r="298" spans="18:25" x14ac:dyDescent="0.2">
      <c r="R298" s="300"/>
      <c r="S298" s="300"/>
      <c r="T298" s="300"/>
      <c r="U298" s="304"/>
      <c r="V298" s="304"/>
      <c r="W298" s="304"/>
      <c r="X298" s="302"/>
      <c r="Y298" s="302"/>
    </row>
    <row r="299" spans="18:25" x14ac:dyDescent="0.2">
      <c r="R299" s="300"/>
      <c r="S299" s="300"/>
      <c r="T299" s="300"/>
      <c r="U299" s="304"/>
      <c r="V299" s="304"/>
      <c r="W299" s="304"/>
      <c r="X299" s="302"/>
      <c r="Y299" s="302"/>
    </row>
    <row r="300" spans="18:25" x14ac:dyDescent="0.2">
      <c r="R300" s="300"/>
      <c r="S300" s="300"/>
      <c r="T300" s="300"/>
      <c r="U300" s="304"/>
      <c r="V300" s="304"/>
      <c r="W300" s="304"/>
      <c r="X300" s="302"/>
      <c r="Y300" s="302"/>
    </row>
    <row r="301" spans="18:25" x14ac:dyDescent="0.2">
      <c r="R301" s="300"/>
      <c r="S301" s="300"/>
      <c r="T301" s="300"/>
      <c r="U301" s="304"/>
      <c r="V301" s="304"/>
      <c r="W301" s="304"/>
      <c r="X301" s="302"/>
      <c r="Y301" s="302"/>
    </row>
    <row r="302" spans="18:25" x14ac:dyDescent="0.2">
      <c r="R302" s="300"/>
      <c r="S302" s="300"/>
      <c r="T302" s="300"/>
      <c r="U302" s="304"/>
      <c r="V302" s="304"/>
      <c r="W302" s="304"/>
      <c r="X302" s="302"/>
      <c r="Y302" s="302"/>
    </row>
    <row r="303" spans="18:25" x14ac:dyDescent="0.2">
      <c r="R303" s="300"/>
      <c r="S303" s="300"/>
      <c r="T303" s="300"/>
      <c r="U303" s="304"/>
      <c r="V303" s="304"/>
      <c r="W303" s="304"/>
      <c r="X303" s="302"/>
      <c r="Y303" s="302"/>
    </row>
    <row r="304" spans="18:25" x14ac:dyDescent="0.2">
      <c r="R304" s="300"/>
      <c r="S304" s="300"/>
      <c r="T304" s="300"/>
      <c r="U304" s="304"/>
      <c r="V304" s="304"/>
      <c r="W304" s="304"/>
      <c r="X304" s="302"/>
      <c r="Y304" s="302"/>
    </row>
    <row r="305" spans="18:25" x14ac:dyDescent="0.2">
      <c r="R305" s="300"/>
      <c r="S305" s="300"/>
      <c r="T305" s="300"/>
      <c r="U305" s="304"/>
      <c r="V305" s="304"/>
      <c r="W305" s="304"/>
      <c r="X305" s="302"/>
      <c r="Y305" s="302"/>
    </row>
    <row r="306" spans="18:25" x14ac:dyDescent="0.2">
      <c r="R306" s="300"/>
      <c r="S306" s="300"/>
      <c r="T306" s="300"/>
      <c r="U306" s="304"/>
      <c r="V306" s="304"/>
      <c r="W306" s="304"/>
      <c r="X306" s="302"/>
      <c r="Y306" s="302"/>
    </row>
    <row r="307" spans="18:25" x14ac:dyDescent="0.2">
      <c r="R307" s="300"/>
      <c r="S307" s="300"/>
      <c r="T307" s="300"/>
      <c r="U307" s="304"/>
      <c r="V307" s="304"/>
      <c r="W307" s="304"/>
      <c r="X307" s="302"/>
      <c r="Y307" s="302"/>
    </row>
    <row r="308" spans="18:25" x14ac:dyDescent="0.2">
      <c r="R308" s="300"/>
      <c r="S308" s="300"/>
      <c r="T308" s="300"/>
      <c r="U308" s="304"/>
      <c r="V308" s="304"/>
      <c r="W308" s="304"/>
      <c r="X308" s="302"/>
      <c r="Y308" s="302"/>
    </row>
    <row r="309" spans="18:25" x14ac:dyDescent="0.2">
      <c r="R309" s="300"/>
      <c r="S309" s="300"/>
      <c r="T309" s="300"/>
      <c r="U309" s="304"/>
      <c r="V309" s="304"/>
      <c r="W309" s="304"/>
      <c r="X309" s="302"/>
      <c r="Y309" s="302"/>
    </row>
    <row r="310" spans="18:25" x14ac:dyDescent="0.2">
      <c r="R310" s="300"/>
      <c r="S310" s="300"/>
      <c r="T310" s="300"/>
      <c r="U310" s="304"/>
      <c r="V310" s="304"/>
      <c r="W310" s="304"/>
      <c r="X310" s="302"/>
      <c r="Y310" s="302"/>
    </row>
    <row r="311" spans="18:25" x14ac:dyDescent="0.2">
      <c r="R311" s="300"/>
      <c r="S311" s="300"/>
      <c r="T311" s="300"/>
      <c r="U311" s="304"/>
      <c r="V311" s="304"/>
      <c r="W311" s="304"/>
      <c r="X311" s="302"/>
      <c r="Y311" s="302"/>
    </row>
    <row r="312" spans="18:25" x14ac:dyDescent="0.2">
      <c r="R312" s="300"/>
      <c r="S312" s="300"/>
      <c r="T312" s="300"/>
      <c r="U312" s="304"/>
      <c r="V312" s="304"/>
      <c r="W312" s="304"/>
      <c r="X312" s="302"/>
      <c r="Y312" s="302"/>
    </row>
    <row r="313" spans="18:25" x14ac:dyDescent="0.2">
      <c r="R313" s="300"/>
      <c r="S313" s="300"/>
      <c r="T313" s="300"/>
      <c r="U313" s="304"/>
      <c r="V313" s="304"/>
      <c r="W313" s="304"/>
      <c r="X313" s="302"/>
      <c r="Y313" s="302"/>
    </row>
    <row r="314" spans="18:25" x14ac:dyDescent="0.2">
      <c r="R314" s="300"/>
      <c r="S314" s="300"/>
      <c r="T314" s="300"/>
      <c r="U314" s="304"/>
      <c r="V314" s="304"/>
      <c r="W314" s="304"/>
      <c r="X314" s="302"/>
      <c r="Y314" s="302"/>
    </row>
    <row r="315" spans="18:25" x14ac:dyDescent="0.2">
      <c r="R315" s="300"/>
      <c r="S315" s="300"/>
      <c r="T315" s="300"/>
      <c r="U315" s="304"/>
      <c r="V315" s="304"/>
      <c r="W315" s="304"/>
      <c r="X315" s="302"/>
      <c r="Y315" s="302"/>
    </row>
    <row r="316" spans="18:25" x14ac:dyDescent="0.2">
      <c r="R316" s="300"/>
      <c r="S316" s="300"/>
      <c r="T316" s="300"/>
      <c r="U316" s="304"/>
      <c r="V316" s="304"/>
      <c r="W316" s="304"/>
      <c r="X316" s="302"/>
      <c r="Y316" s="302"/>
    </row>
    <row r="317" spans="18:25" x14ac:dyDescent="0.2">
      <c r="R317" s="300"/>
      <c r="S317" s="300"/>
      <c r="T317" s="300"/>
      <c r="U317" s="304"/>
      <c r="V317" s="304"/>
      <c r="W317" s="304"/>
      <c r="X317" s="302"/>
      <c r="Y317" s="302"/>
    </row>
    <row r="318" spans="18:25" x14ac:dyDescent="0.2">
      <c r="R318" s="300"/>
      <c r="S318" s="300"/>
      <c r="T318" s="300"/>
      <c r="U318" s="304"/>
      <c r="V318" s="304"/>
      <c r="W318" s="304"/>
      <c r="X318" s="302"/>
      <c r="Y318" s="302"/>
    </row>
    <row r="319" spans="18:25" x14ac:dyDescent="0.2">
      <c r="R319" s="300"/>
      <c r="S319" s="300"/>
      <c r="T319" s="300"/>
      <c r="U319" s="304"/>
      <c r="V319" s="304"/>
      <c r="W319" s="304"/>
      <c r="X319" s="302"/>
      <c r="Y319" s="302"/>
    </row>
    <row r="320" spans="18:25" x14ac:dyDescent="0.2">
      <c r="R320" s="300"/>
      <c r="S320" s="300"/>
      <c r="T320" s="300"/>
      <c r="U320" s="304"/>
      <c r="V320" s="304"/>
      <c r="W320" s="304"/>
      <c r="X320" s="302"/>
      <c r="Y320" s="302"/>
    </row>
    <row r="321" spans="18:25" x14ac:dyDescent="0.2">
      <c r="R321" s="300"/>
      <c r="S321" s="300"/>
      <c r="T321" s="300"/>
      <c r="U321" s="304"/>
      <c r="V321" s="304"/>
      <c r="W321" s="304"/>
      <c r="X321" s="302"/>
      <c r="Y321" s="302"/>
    </row>
    <row r="322" spans="18:25" x14ac:dyDescent="0.2">
      <c r="R322" s="300"/>
      <c r="S322" s="300"/>
      <c r="T322" s="300"/>
      <c r="U322" s="304"/>
      <c r="V322" s="304"/>
      <c r="W322" s="304"/>
      <c r="X322" s="302"/>
      <c r="Y322" s="302"/>
    </row>
    <row r="323" spans="18:25" x14ac:dyDescent="0.2">
      <c r="R323" s="300"/>
      <c r="S323" s="300"/>
      <c r="T323" s="300"/>
      <c r="U323" s="304"/>
      <c r="V323" s="304"/>
      <c r="W323" s="304"/>
      <c r="X323" s="302"/>
      <c r="Y323" s="302"/>
    </row>
    <row r="324" spans="18:25" x14ac:dyDescent="0.2">
      <c r="R324" s="300"/>
      <c r="S324" s="300"/>
      <c r="T324" s="300"/>
      <c r="U324" s="304"/>
      <c r="V324" s="304"/>
      <c r="W324" s="304"/>
      <c r="X324" s="302"/>
      <c r="Y324" s="302"/>
    </row>
    <row r="325" spans="18:25" x14ac:dyDescent="0.2">
      <c r="R325" s="300"/>
      <c r="S325" s="300"/>
      <c r="T325" s="300"/>
      <c r="U325" s="304"/>
      <c r="V325" s="304"/>
      <c r="W325" s="304"/>
      <c r="X325" s="302"/>
      <c r="Y325" s="302"/>
    </row>
    <row r="326" spans="18:25" x14ac:dyDescent="0.2">
      <c r="R326" s="300"/>
      <c r="S326" s="300"/>
      <c r="T326" s="300"/>
      <c r="U326" s="304"/>
      <c r="V326" s="304"/>
      <c r="W326" s="304"/>
      <c r="X326" s="302"/>
      <c r="Y326" s="302"/>
    </row>
    <row r="327" spans="18:25" x14ac:dyDescent="0.2">
      <c r="R327" s="300"/>
      <c r="S327" s="300"/>
      <c r="T327" s="300"/>
      <c r="U327" s="304"/>
      <c r="V327" s="304"/>
      <c r="W327" s="304"/>
      <c r="X327" s="302"/>
      <c r="Y327" s="302"/>
    </row>
    <row r="328" spans="18:25" x14ac:dyDescent="0.2">
      <c r="R328" s="300"/>
      <c r="S328" s="300"/>
      <c r="T328" s="300"/>
      <c r="U328" s="304"/>
      <c r="V328" s="304"/>
      <c r="W328" s="304"/>
      <c r="X328" s="302"/>
      <c r="Y328" s="302"/>
    </row>
    <row r="329" spans="18:25" x14ac:dyDescent="0.2">
      <c r="R329" s="300"/>
      <c r="S329" s="300"/>
      <c r="T329" s="300"/>
      <c r="U329" s="304"/>
      <c r="V329" s="304"/>
      <c r="W329" s="304"/>
      <c r="X329" s="302"/>
      <c r="Y329" s="302"/>
    </row>
    <row r="330" spans="18:25" x14ac:dyDescent="0.2">
      <c r="R330" s="300"/>
      <c r="S330" s="300"/>
      <c r="T330" s="300"/>
      <c r="U330" s="304"/>
      <c r="V330" s="304"/>
      <c r="W330" s="304"/>
      <c r="X330" s="302"/>
      <c r="Y330" s="302"/>
    </row>
    <row r="331" spans="18:25" x14ac:dyDescent="0.2">
      <c r="R331" s="300"/>
      <c r="S331" s="300"/>
      <c r="T331" s="300"/>
      <c r="U331" s="304"/>
      <c r="V331" s="304"/>
      <c r="W331" s="304"/>
      <c r="X331" s="302"/>
      <c r="Y331" s="302"/>
    </row>
    <row r="332" spans="18:25" x14ac:dyDescent="0.2">
      <c r="R332" s="300"/>
      <c r="S332" s="300"/>
      <c r="T332" s="300"/>
      <c r="U332" s="304"/>
      <c r="V332" s="304"/>
      <c r="W332" s="304"/>
      <c r="X332" s="302"/>
      <c r="Y332" s="302"/>
    </row>
    <row r="333" spans="18:25" x14ac:dyDescent="0.2">
      <c r="R333" s="300"/>
      <c r="S333" s="300"/>
      <c r="T333" s="300"/>
      <c r="U333" s="304"/>
      <c r="V333" s="304"/>
      <c r="W333" s="304"/>
      <c r="X333" s="302"/>
      <c r="Y333" s="302"/>
    </row>
    <row r="334" spans="18:25" x14ac:dyDescent="0.2">
      <c r="R334" s="300"/>
      <c r="S334" s="300"/>
      <c r="T334" s="300"/>
      <c r="U334" s="304"/>
      <c r="V334" s="304"/>
      <c r="W334" s="304"/>
      <c r="X334" s="302"/>
      <c r="Y334" s="302"/>
    </row>
    <row r="335" spans="18:25" x14ac:dyDescent="0.2">
      <c r="R335" s="300"/>
      <c r="S335" s="300"/>
      <c r="T335" s="300"/>
      <c r="U335" s="304"/>
      <c r="V335" s="304"/>
      <c r="W335" s="304"/>
      <c r="X335" s="302"/>
      <c r="Y335" s="302"/>
    </row>
    <row r="336" spans="18:25" x14ac:dyDescent="0.2">
      <c r="R336" s="300"/>
      <c r="S336" s="300"/>
      <c r="T336" s="300"/>
      <c r="U336" s="304"/>
      <c r="V336" s="304"/>
      <c r="W336" s="304"/>
      <c r="X336" s="302"/>
      <c r="Y336" s="302"/>
    </row>
    <row r="337" spans="18:25" x14ac:dyDescent="0.2">
      <c r="R337" s="300"/>
      <c r="S337" s="300"/>
      <c r="T337" s="300"/>
      <c r="U337" s="304"/>
      <c r="V337" s="304"/>
      <c r="W337" s="304"/>
      <c r="X337" s="302"/>
      <c r="Y337" s="302"/>
    </row>
    <row r="338" spans="18:25" x14ac:dyDescent="0.2">
      <c r="R338" s="300"/>
      <c r="S338" s="300"/>
      <c r="T338" s="300"/>
      <c r="U338" s="304"/>
      <c r="V338" s="304"/>
      <c r="W338" s="304"/>
      <c r="X338" s="302"/>
      <c r="Y338" s="302"/>
    </row>
    <row r="339" spans="18:25" x14ac:dyDescent="0.2">
      <c r="R339" s="300"/>
      <c r="S339" s="300"/>
      <c r="T339" s="300"/>
      <c r="U339" s="304"/>
      <c r="V339" s="304"/>
      <c r="W339" s="304"/>
      <c r="X339" s="302"/>
      <c r="Y339" s="302"/>
    </row>
    <row r="340" spans="18:25" x14ac:dyDescent="0.2">
      <c r="R340" s="300"/>
      <c r="S340" s="300"/>
      <c r="T340" s="300"/>
      <c r="U340" s="304"/>
      <c r="V340" s="304"/>
      <c r="W340" s="304"/>
      <c r="X340" s="302"/>
      <c r="Y340" s="302"/>
    </row>
    <row r="341" spans="18:25" x14ac:dyDescent="0.2">
      <c r="R341" s="300"/>
      <c r="S341" s="300"/>
      <c r="T341" s="300"/>
      <c r="U341" s="304"/>
      <c r="V341" s="304"/>
      <c r="W341" s="304"/>
      <c r="X341" s="302"/>
      <c r="Y341" s="302"/>
    </row>
    <row r="342" spans="18:25" x14ac:dyDescent="0.2">
      <c r="R342" s="300"/>
      <c r="S342" s="300"/>
      <c r="T342" s="300"/>
      <c r="U342" s="304"/>
      <c r="V342" s="304"/>
      <c r="W342" s="304"/>
      <c r="X342" s="302"/>
      <c r="Y342" s="302"/>
    </row>
    <row r="343" spans="18:25" x14ac:dyDescent="0.2">
      <c r="R343" s="300"/>
      <c r="S343" s="300"/>
      <c r="T343" s="300"/>
      <c r="U343" s="304"/>
      <c r="V343" s="304"/>
      <c r="W343" s="304"/>
      <c r="X343" s="302"/>
      <c r="Y343" s="302"/>
    </row>
    <row r="344" spans="18:25" x14ac:dyDescent="0.2">
      <c r="R344" s="300"/>
      <c r="S344" s="300"/>
      <c r="T344" s="300"/>
      <c r="U344" s="304"/>
      <c r="V344" s="304"/>
      <c r="W344" s="304"/>
      <c r="X344" s="302"/>
      <c r="Y344" s="302"/>
    </row>
    <row r="345" spans="18:25" x14ac:dyDescent="0.2">
      <c r="R345" s="300"/>
      <c r="S345" s="300"/>
      <c r="T345" s="300"/>
      <c r="U345" s="304"/>
      <c r="V345" s="304"/>
      <c r="W345" s="304"/>
      <c r="X345" s="302"/>
      <c r="Y345" s="302"/>
    </row>
    <row r="346" spans="18:25" x14ac:dyDescent="0.2">
      <c r="R346" s="300"/>
      <c r="S346" s="300"/>
      <c r="T346" s="300"/>
      <c r="U346" s="304"/>
      <c r="V346" s="304"/>
      <c r="W346" s="304"/>
      <c r="X346" s="302"/>
      <c r="Y346" s="302"/>
    </row>
    <row r="347" spans="18:25" x14ac:dyDescent="0.2">
      <c r="R347" s="300"/>
      <c r="S347" s="300"/>
      <c r="T347" s="300"/>
      <c r="U347" s="304"/>
      <c r="V347" s="304"/>
      <c r="W347" s="304"/>
      <c r="X347" s="302"/>
      <c r="Y347" s="302"/>
    </row>
    <row r="348" spans="18:25" x14ac:dyDescent="0.2">
      <c r="R348" s="300"/>
      <c r="S348" s="300"/>
      <c r="T348" s="300"/>
      <c r="U348" s="304"/>
      <c r="V348" s="304"/>
      <c r="W348" s="304"/>
      <c r="X348" s="302"/>
      <c r="Y348" s="302"/>
    </row>
    <row r="349" spans="18:25" x14ac:dyDescent="0.2">
      <c r="R349" s="300"/>
      <c r="S349" s="300"/>
      <c r="T349" s="300"/>
      <c r="U349" s="304"/>
      <c r="V349" s="304"/>
      <c r="W349" s="304"/>
      <c r="X349" s="302"/>
      <c r="Y349" s="302"/>
    </row>
    <row r="350" spans="18:25" x14ac:dyDescent="0.2">
      <c r="R350" s="300"/>
      <c r="S350" s="300"/>
      <c r="T350" s="300"/>
      <c r="U350" s="304"/>
      <c r="V350" s="304"/>
      <c r="W350" s="304"/>
      <c r="X350" s="302"/>
      <c r="Y350" s="302"/>
    </row>
    <row r="351" spans="18:25" x14ac:dyDescent="0.2">
      <c r="R351" s="300"/>
      <c r="S351" s="300"/>
      <c r="T351" s="300"/>
      <c r="U351" s="304"/>
      <c r="V351" s="304"/>
      <c r="W351" s="304"/>
      <c r="X351" s="302"/>
      <c r="Y351" s="302"/>
    </row>
    <row r="352" spans="18:25" x14ac:dyDescent="0.2">
      <c r="R352" s="300"/>
      <c r="S352" s="300"/>
      <c r="T352" s="300"/>
      <c r="U352" s="304"/>
      <c r="V352" s="304"/>
      <c r="W352" s="304"/>
      <c r="X352" s="302"/>
      <c r="Y352" s="302"/>
    </row>
    <row r="353" spans="18:25" x14ac:dyDescent="0.2">
      <c r="R353" s="300"/>
      <c r="S353" s="300"/>
      <c r="T353" s="300"/>
      <c r="U353" s="304"/>
      <c r="V353" s="304"/>
      <c r="W353" s="304"/>
      <c r="X353" s="302"/>
      <c r="Y353" s="302"/>
    </row>
    <row r="354" spans="18:25" x14ac:dyDescent="0.2">
      <c r="R354" s="300"/>
      <c r="S354" s="300"/>
      <c r="T354" s="300"/>
      <c r="U354" s="304"/>
      <c r="V354" s="304"/>
      <c r="W354" s="304"/>
      <c r="X354" s="302"/>
      <c r="Y354" s="302"/>
    </row>
    <row r="355" spans="18:25" x14ac:dyDescent="0.2">
      <c r="R355" s="300"/>
      <c r="S355" s="300"/>
      <c r="T355" s="300"/>
      <c r="U355" s="304"/>
      <c r="V355" s="304"/>
      <c r="W355" s="304"/>
      <c r="X355" s="302"/>
      <c r="Y355" s="302"/>
    </row>
    <row r="356" spans="18:25" x14ac:dyDescent="0.2">
      <c r="R356" s="300"/>
      <c r="S356" s="300"/>
      <c r="T356" s="300"/>
      <c r="U356" s="304"/>
      <c r="V356" s="304"/>
      <c r="W356" s="304"/>
      <c r="X356" s="302"/>
      <c r="Y356" s="302"/>
    </row>
    <row r="357" spans="18:25" x14ac:dyDescent="0.2">
      <c r="R357" s="300"/>
      <c r="S357" s="300"/>
      <c r="T357" s="300"/>
      <c r="U357" s="304"/>
      <c r="V357" s="304"/>
      <c r="W357" s="304"/>
      <c r="X357" s="302"/>
      <c r="Y357" s="302"/>
    </row>
    <row r="358" spans="18:25" x14ac:dyDescent="0.2">
      <c r="R358" s="300"/>
      <c r="S358" s="300"/>
      <c r="T358" s="300"/>
      <c r="U358" s="304"/>
      <c r="V358" s="304"/>
      <c r="W358" s="304"/>
      <c r="X358" s="302"/>
      <c r="Y358" s="302"/>
    </row>
    <row r="359" spans="18:25" x14ac:dyDescent="0.2">
      <c r="R359" s="300"/>
      <c r="S359" s="300"/>
      <c r="T359" s="300"/>
      <c r="U359" s="304"/>
      <c r="V359" s="304"/>
      <c r="W359" s="304"/>
      <c r="X359" s="302"/>
      <c r="Y359" s="302"/>
    </row>
    <row r="360" spans="18:25" x14ac:dyDescent="0.2">
      <c r="R360" s="300"/>
      <c r="S360" s="300"/>
      <c r="T360" s="300"/>
      <c r="U360" s="304"/>
      <c r="V360" s="304"/>
      <c r="W360" s="304"/>
      <c r="X360" s="302"/>
      <c r="Y360" s="302"/>
    </row>
    <row r="361" spans="18:25" x14ac:dyDescent="0.2">
      <c r="R361" s="300"/>
      <c r="S361" s="300"/>
      <c r="T361" s="300"/>
      <c r="U361" s="304"/>
      <c r="V361" s="304"/>
      <c r="W361" s="304"/>
      <c r="X361" s="302"/>
      <c r="Y361" s="302"/>
    </row>
    <row r="362" spans="18:25" x14ac:dyDescent="0.2">
      <c r="R362" s="300"/>
      <c r="S362" s="300"/>
      <c r="T362" s="300"/>
      <c r="U362" s="304"/>
      <c r="V362" s="304"/>
      <c r="W362" s="304"/>
      <c r="X362" s="302"/>
      <c r="Y362" s="302"/>
    </row>
    <row r="363" spans="18:25" x14ac:dyDescent="0.2">
      <c r="R363" s="300"/>
      <c r="S363" s="300"/>
      <c r="T363" s="300"/>
      <c r="U363" s="304"/>
      <c r="V363" s="304"/>
      <c r="W363" s="304"/>
      <c r="X363" s="302"/>
      <c r="Y363" s="302"/>
    </row>
    <row r="364" spans="18:25" x14ac:dyDescent="0.2">
      <c r="R364" s="300"/>
      <c r="S364" s="300"/>
      <c r="T364" s="300"/>
      <c r="U364" s="304"/>
      <c r="V364" s="304"/>
      <c r="W364" s="304"/>
      <c r="X364" s="302"/>
      <c r="Y364" s="302"/>
    </row>
    <row r="365" spans="18:25" x14ac:dyDescent="0.2">
      <c r="R365" s="300"/>
      <c r="S365" s="300"/>
      <c r="T365" s="300"/>
      <c r="U365" s="304"/>
      <c r="V365" s="304"/>
      <c r="W365" s="304"/>
      <c r="X365" s="302"/>
      <c r="Y365" s="302"/>
    </row>
    <row r="366" spans="18:25" x14ac:dyDescent="0.2">
      <c r="R366" s="300"/>
      <c r="S366" s="300"/>
      <c r="T366" s="300"/>
      <c r="U366" s="304"/>
      <c r="V366" s="304"/>
      <c r="W366" s="304"/>
      <c r="X366" s="302"/>
      <c r="Y366" s="302"/>
    </row>
    <row r="367" spans="18:25" x14ac:dyDescent="0.2">
      <c r="R367" s="300"/>
      <c r="S367" s="300"/>
      <c r="T367" s="300"/>
      <c r="U367" s="304"/>
      <c r="V367" s="304"/>
      <c r="W367" s="304"/>
      <c r="X367" s="302"/>
      <c r="Y367" s="302"/>
    </row>
    <row r="368" spans="18:25" x14ac:dyDescent="0.2">
      <c r="R368" s="300"/>
      <c r="S368" s="300"/>
      <c r="T368" s="300"/>
      <c r="U368" s="304"/>
      <c r="V368" s="304"/>
      <c r="W368" s="304"/>
      <c r="X368" s="302"/>
      <c r="Y368" s="302"/>
    </row>
    <row r="369" spans="18:25" x14ac:dyDescent="0.2">
      <c r="R369" s="300"/>
      <c r="S369" s="300"/>
      <c r="T369" s="300"/>
      <c r="U369" s="304"/>
      <c r="V369" s="304"/>
      <c r="W369" s="304"/>
      <c r="X369" s="302"/>
      <c r="Y369" s="302"/>
    </row>
    <row r="370" spans="18:25" x14ac:dyDescent="0.2">
      <c r="R370" s="300"/>
      <c r="S370" s="300"/>
      <c r="T370" s="300"/>
      <c r="U370" s="304"/>
      <c r="V370" s="304"/>
      <c r="W370" s="304"/>
      <c r="X370" s="302"/>
      <c r="Y370" s="302"/>
    </row>
    <row r="371" spans="18:25" x14ac:dyDescent="0.2">
      <c r="R371" s="300"/>
      <c r="S371" s="300"/>
      <c r="T371" s="300"/>
      <c r="U371" s="304"/>
      <c r="V371" s="304"/>
      <c r="W371" s="304"/>
      <c r="X371" s="302"/>
      <c r="Y371" s="302"/>
    </row>
    <row r="372" spans="18:25" x14ac:dyDescent="0.2">
      <c r="R372" s="300"/>
      <c r="S372" s="300"/>
      <c r="T372" s="300"/>
      <c r="U372" s="304"/>
      <c r="V372" s="304"/>
      <c r="W372" s="304"/>
      <c r="X372" s="302"/>
      <c r="Y372" s="302"/>
    </row>
    <row r="373" spans="18:25" x14ac:dyDescent="0.2">
      <c r="R373" s="300"/>
      <c r="S373" s="300"/>
      <c r="T373" s="300"/>
      <c r="U373" s="304"/>
      <c r="V373" s="304"/>
      <c r="W373" s="304"/>
      <c r="X373" s="302"/>
      <c r="Y373" s="302"/>
    </row>
    <row r="374" spans="18:25" x14ac:dyDescent="0.2">
      <c r="R374" s="300"/>
      <c r="S374" s="300"/>
      <c r="T374" s="300"/>
      <c r="U374" s="304"/>
      <c r="V374" s="304"/>
      <c r="W374" s="304"/>
      <c r="X374" s="302"/>
      <c r="Y374" s="302"/>
    </row>
    <row r="375" spans="18:25" x14ac:dyDescent="0.2">
      <c r="R375" s="300"/>
      <c r="S375" s="300"/>
      <c r="T375" s="300"/>
      <c r="U375" s="304"/>
      <c r="V375" s="304"/>
      <c r="W375" s="304"/>
      <c r="X375" s="302"/>
      <c r="Y375" s="302"/>
    </row>
    <row r="376" spans="18:25" x14ac:dyDescent="0.2">
      <c r="R376" s="300"/>
      <c r="S376" s="300"/>
      <c r="T376" s="300"/>
      <c r="U376" s="304"/>
      <c r="V376" s="304"/>
      <c r="W376" s="304"/>
      <c r="X376" s="302"/>
      <c r="Y376" s="302"/>
    </row>
    <row r="377" spans="18:25" x14ac:dyDescent="0.2">
      <c r="R377" s="300"/>
      <c r="S377" s="300"/>
      <c r="T377" s="300"/>
      <c r="U377" s="304"/>
      <c r="V377" s="304"/>
      <c r="W377" s="304"/>
      <c r="X377" s="302"/>
      <c r="Y377" s="302"/>
    </row>
    <row r="378" spans="18:25" x14ac:dyDescent="0.2">
      <c r="R378" s="300"/>
      <c r="S378" s="300"/>
      <c r="T378" s="300"/>
      <c r="U378" s="304"/>
      <c r="V378" s="304"/>
      <c r="W378" s="304"/>
      <c r="X378" s="302"/>
      <c r="Y378" s="302"/>
    </row>
    <row r="379" spans="18:25" x14ac:dyDescent="0.2">
      <c r="R379" s="300"/>
      <c r="S379" s="300"/>
      <c r="T379" s="300"/>
      <c r="U379" s="304"/>
      <c r="V379" s="304"/>
      <c r="W379" s="304"/>
      <c r="X379" s="302"/>
      <c r="Y379" s="302"/>
    </row>
    <row r="380" spans="18:25" x14ac:dyDescent="0.2">
      <c r="R380" s="300"/>
      <c r="S380" s="300"/>
      <c r="T380" s="300"/>
      <c r="U380" s="304"/>
      <c r="V380" s="304"/>
      <c r="W380" s="304"/>
      <c r="X380" s="302"/>
      <c r="Y380" s="302"/>
    </row>
    <row r="381" spans="18:25" x14ac:dyDescent="0.2">
      <c r="R381" s="300"/>
      <c r="S381" s="300"/>
      <c r="T381" s="300"/>
      <c r="U381" s="304"/>
      <c r="V381" s="304"/>
      <c r="W381" s="304"/>
      <c r="X381" s="302"/>
      <c r="Y381" s="302"/>
    </row>
    <row r="382" spans="18:25" x14ac:dyDescent="0.2">
      <c r="R382" s="300"/>
      <c r="S382" s="300"/>
      <c r="T382" s="300"/>
      <c r="U382" s="304"/>
      <c r="V382" s="304"/>
      <c r="W382" s="304"/>
      <c r="X382" s="302"/>
      <c r="Y382" s="302"/>
    </row>
    <row r="383" spans="18:25" x14ac:dyDescent="0.2">
      <c r="R383" s="300"/>
      <c r="S383" s="300"/>
      <c r="T383" s="300"/>
      <c r="U383" s="304"/>
      <c r="V383" s="304"/>
      <c r="W383" s="304"/>
      <c r="X383" s="302"/>
      <c r="Y383" s="302"/>
    </row>
    <row r="384" spans="18:25" x14ac:dyDescent="0.2">
      <c r="R384" s="300"/>
      <c r="S384" s="300"/>
      <c r="T384" s="300"/>
      <c r="U384" s="304"/>
      <c r="V384" s="304"/>
      <c r="W384" s="304"/>
      <c r="X384" s="302"/>
      <c r="Y384" s="302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2015-01-30T15:46:54Z</dcterms:modified>
</cp:coreProperties>
</file>