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minimized="1" xWindow="28605" yWindow="-15" windowWidth="9615" windowHeight="9810"/>
  </bookViews>
  <sheets>
    <sheet name="MainChecks" sheetId="2" r:id="rId1"/>
  </sheets>
  <definedNames>
    <definedName name="FuturesDates">MainChecks!#REF!</definedName>
    <definedName name="FuturesTable">MainChecks!$A$4:$H$12</definedName>
    <definedName name="IMMFutures">MainChecks!#REF!</definedName>
    <definedName name="InterestRatesTrigger">MainChecks!#REF!</definedName>
    <definedName name="OffCurrency">MainChecks!$U$5</definedName>
    <definedName name="OFFFirstIndex">MainChecks!$K$12</definedName>
    <definedName name="OnCurrency">MainChecks!$U$4</definedName>
    <definedName name="ONFirstIndex">MainChecks!$K$11</definedName>
    <definedName name="ONIndex">MainChecks!$K$10</definedName>
    <definedName name="TenYearsBondFutures">MainChecks!$C$4:$C$12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0" i="2" l="1"/>
  <c r="K11" i="2"/>
  <c r="M10" i="2"/>
  <c r="L10" i="2"/>
  <c r="M11" i="2"/>
  <c r="L11" i="2"/>
  <c r="Q11" i="2" s="1"/>
  <c r="K5" i="2" l="1"/>
  <c r="K7" i="2" l="1"/>
  <c r="K6" i="2"/>
  <c r="K13" i="2" l="1"/>
  <c r="K16" i="2" l="1"/>
  <c r="K15" i="2"/>
  <c r="K14" i="2"/>
  <c r="L14" i="2"/>
  <c r="L15" i="2"/>
  <c r="L16" i="2"/>
  <c r="Q15" i="2"/>
  <c r="Q16" i="2"/>
  <c r="K17" i="2" l="1"/>
  <c r="M14" i="2"/>
  <c r="M15" i="2"/>
  <c r="M16" i="2"/>
  <c r="L17" i="2"/>
  <c r="M17" i="2"/>
  <c r="K12" i="2" l="1"/>
  <c r="M7" i="2"/>
  <c r="Q14" i="2"/>
  <c r="M12" i="2"/>
  <c r="L12" i="2"/>
  <c r="Q17" i="2"/>
  <c r="P7" i="2"/>
  <c r="Q7" i="2"/>
  <c r="Q12" i="2"/>
  <c r="P6" i="2"/>
  <c r="Q5" i="2"/>
  <c r="Q6" i="2"/>
  <c r="M6" i="2" l="1"/>
  <c r="U6" i="2"/>
  <c r="L13" i="2"/>
  <c r="U7" i="2"/>
  <c r="M13" i="2"/>
  <c r="Q13" i="2" l="1"/>
  <c r="Q10" i="2"/>
</calcChain>
</file>

<file path=xl/sharedStrings.xml><?xml version="1.0" encoding="utf-8"?>
<sst xmlns="http://schemas.openxmlformats.org/spreadsheetml/2006/main" count="101" uniqueCount="58">
  <si>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</si>
  <si>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</si>
  <si>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</si>
  <si>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</si>
  <si>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</si>
  <si>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</si>
  <si>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</si>
  <si>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</si>
  <si>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</si>
  <si>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</si>
  <si>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</si>
  <si>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</si>
  <si>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</si>
  <si>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</si>
  <si>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</si>
  <si>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</si>
  <si>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</si>
  <si>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</si>
  <si>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</si>
  <si>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</si>
  <si>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</si>
  <si>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</si>
  <si>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</si>
  <si>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</si>
  <si>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</si>
  <si>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</si>
  <si>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</si>
  <si>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</si>
  <si>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</si>
  <si>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</si>
  <si>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</si>
  <si>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</si>
  <si>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</si>
  <si>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</si>
  <si>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</si>
  <si>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</si>
  <si>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</si>
  <si>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</si>
  <si>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</si>
  <si>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</si>
  <si>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</si>
  <si>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</si>
  <si>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</si>
  <si>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</si>
  <si>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</si>
  <si>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</si>
  <si>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</si>
  <si>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</si>
  <si>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</si>
  <si>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</si>
  <si>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</si>
  <si>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-</t>
  </si>
  <si>
    <t>3S</t>
  </si>
  <si>
    <t>TRHK</t>
  </si>
  <si>
    <t>Shibor</t>
  </si>
  <si>
    <t>ONCurrency</t>
  </si>
  <si>
    <t>OFFCurrency</t>
  </si>
  <si>
    <t>JGBc1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</si>
</sst>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9" applyNumberFormat="0" applyFont="0" applyAlignment="0" applyProtection="0"/>
    <xf numFmtId="0" fontId="1" fillId="0" borderId="0"/>
    <xf numFmtId="0" fontId="1" fillId="5" borderId="9" applyNumberFormat="0" applyFont="0" applyAlignment="0" applyProtection="0"/>
    <xf numFmtId="0" fontId="1" fillId="5" borderId="9" applyNumberFormat="0" applyFont="0" applyAlignment="0" applyProtection="0"/>
  </cellStyleXfs>
  <cellXfs count="56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8" xfId="0" applyFont="1" applyFill="1" applyBorder="1"/>
    <xf numFmtId="0" fontId="6" fillId="0" borderId="10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Continuous" vertic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171" fontId="6" fillId="0" borderId="10" xfId="0" applyNumberFormat="1" applyFont="1" applyFill="1" applyBorder="1" applyAlignment="1" applyProtection="1">
      <alignment horizontal="center"/>
    </xf>
    <xf numFmtId="0" fontId="6" fillId="6" borderId="10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166" fontId="6" fillId="0" borderId="12" xfId="0" applyNumberFormat="1" applyFont="1" applyFill="1" applyBorder="1" applyAlignment="1">
      <alignment vertical="center"/>
    </xf>
    <xf numFmtId="169" fontId="6" fillId="0" borderId="12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169" fontId="10" fillId="0" borderId="15" xfId="4" applyNumberFormat="1" applyFont="1" applyFill="1" applyBorder="1" applyAlignment="1">
      <alignment vertical="center"/>
    </xf>
    <xf numFmtId="0" fontId="6" fillId="0" borderId="16" xfId="0" applyFont="1" applyFill="1" applyBorder="1"/>
    <xf numFmtId="165" fontId="6" fillId="0" borderId="12" xfId="4" applyNumberFormat="1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170" fontId="6" fillId="0" borderId="12" xfId="0" applyNumberFormat="1" applyFont="1" applyFill="1" applyBorder="1" applyAlignment="1">
      <alignment vertical="center"/>
    </xf>
    <xf numFmtId="169" fontId="10" fillId="0" borderId="13" xfId="4" applyNumberFormat="1" applyFont="1" applyFill="1" applyBorder="1" applyAlignment="1">
      <alignment vertical="center"/>
    </xf>
    <xf numFmtId="170" fontId="6" fillId="0" borderId="18" xfId="0" applyNumberFormat="1" applyFont="1" applyFill="1" applyBorder="1" applyAlignment="1">
      <alignment vertical="center"/>
    </xf>
    <xf numFmtId="169" fontId="10" fillId="0" borderId="19" xfId="4" applyNumberFormat="1" applyFont="1" applyFill="1" applyBorder="1" applyAlignment="1">
      <alignment vertical="center"/>
    </xf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5" xfId="9" applyFont="1" applyFill="1" applyBorder="1"/>
    <xf numFmtId="0" fontId="6" fillId="0" borderId="7" xfId="9" applyFont="1" applyFill="1" applyBorder="1"/>
    <xf numFmtId="0" fontId="6" fillId="0" borderId="8" xfId="9" applyFont="1" applyFill="1" applyBorder="1"/>
    <xf numFmtId="0" fontId="6" fillId="0" borderId="0" xfId="9" applyFont="1" applyFill="1" applyBorder="1"/>
    <xf numFmtId="172" fontId="6" fillId="0" borderId="7" xfId="9" applyNumberFormat="1" applyFont="1" applyFill="1" applyBorder="1"/>
    <xf numFmtId="0" fontId="6" fillId="0" borderId="6" xfId="9" applyFont="1" applyFill="1" applyBorder="1" applyAlignment="1">
      <alignment horizontal="left"/>
    </xf>
    <xf numFmtId="0" fontId="6" fillId="0" borderId="7" xfId="9" applyFont="1" applyFill="1" applyBorder="1" applyAlignment="1">
      <alignment horizontal="left"/>
    </xf>
    <xf numFmtId="165" fontId="6" fillId="0" borderId="0" xfId="4" applyNumberFormat="1" applyFont="1" applyFill="1" applyBorder="1" applyAlignment="1">
      <alignment vertical="center"/>
    </xf>
    <xf numFmtId="0" fontId="10" fillId="0" borderId="15" xfId="0" applyFont="1" applyFill="1" applyBorder="1" applyAlignment="1">
      <alignment vertical="center"/>
    </xf>
  </cellXfs>
  <cellStyles count="12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Note 2" xfId="11"/>
    <cellStyle name="Note 3" xf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12:46:28</v>
        <stp/>
        <stp>{366730A4-B07F-43D6-A64A-4A85339EAD13}</stp>
        <tr r="Q5" s="2"/>
      </tp>
      <tp t="s">
        <v>Updated at 12:41:08</v>
        <stp/>
        <stp>{AD13145B-9768-4F71-B411-AEDA3393E5ED}</stp>
        <tr r="Q7" s="2"/>
      </tp>
      <tp t="s">
        <v>Updated at 12:41:08</v>
        <stp/>
        <stp>{1244A927-E79D-4CA5-8CC0-A8D987EFFF9F}</stp>
        <tr r="P6" s="2"/>
      </tp>
      <tp t="s">
        <v>Updated at 12:41:08</v>
        <stp/>
        <stp>{BC0E8360-EE5B-41D0-8DDA-5F51DAF2E15E}</stp>
        <tr r="Q6" s="2"/>
      </tp>
    </main>
    <main first="pldatasource.rdatartdserver">
      <tp t="s">
        <v>Updated at 12:41:08</v>
        <stp/>
        <stp>{695A927E-CF5C-4A5C-B19E-2EACA98AFF14}</stp>
        <tr r="P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3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12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8</v>
      </c>
      <c r="L3" s="14"/>
      <c r="M3" s="14"/>
      <c r="N3" s="14"/>
      <c r="O3" s="14"/>
      <c r="P3" s="14"/>
      <c r="Q3" s="15"/>
      <c r="R3" s="8" t="s">
        <v>12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3" t="s">
        <v>5</v>
      </c>
      <c r="B4" s="44" t="s">
        <v>38</v>
      </c>
      <c r="C4" s="44" t="s">
        <v>3</v>
      </c>
      <c r="D4" s="44" t="s">
        <v>24</v>
      </c>
      <c r="E4" s="44" t="s">
        <v>28</v>
      </c>
      <c r="F4" s="44" t="s">
        <v>30</v>
      </c>
      <c r="G4" s="44" t="s">
        <v>48</v>
      </c>
      <c r="H4" s="45" t="s">
        <v>34</v>
      </c>
      <c r="I4" s="3"/>
      <c r="J4" s="7"/>
      <c r="K4" s="16" t="s">
        <v>6</v>
      </c>
      <c r="L4" s="12" t="s">
        <v>47</v>
      </c>
      <c r="M4" s="12" t="s">
        <v>13</v>
      </c>
      <c r="N4" s="12"/>
      <c r="O4" s="12"/>
      <c r="P4" s="12"/>
      <c r="Q4" s="17" t="s">
        <v>11</v>
      </c>
      <c r="R4" s="8" t="s">
        <v>12</v>
      </c>
      <c r="S4" s="1"/>
      <c r="T4" s="19" t="s">
        <v>55</v>
      </c>
      <c r="U4" s="11" t="s">
        <v>21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6" t="s">
        <v>16</v>
      </c>
      <c r="B5" s="50" t="s">
        <v>39</v>
      </c>
      <c r="C5" s="50" t="s">
        <v>15</v>
      </c>
      <c r="D5" s="50" t="s">
        <v>25</v>
      </c>
      <c r="E5" s="50" t="s">
        <v>33</v>
      </c>
      <c r="F5" s="50" t="s">
        <v>32</v>
      </c>
      <c r="G5" s="50" t="s">
        <v>48</v>
      </c>
      <c r="H5" s="47" t="s">
        <v>35</v>
      </c>
      <c r="I5" s="3"/>
      <c r="J5" s="7"/>
      <c r="K5" s="24" t="str">
        <f>VLOOKUP(OnCurrency,FuturesTable,3,0)</f>
        <v>TYcm1t</v>
      </c>
      <c r="L5" s="25">
        <v>41992</v>
      </c>
      <c r="M5" s="26">
        <v>126.078125</v>
      </c>
      <c r="N5" s="26"/>
      <c r="O5" s="26"/>
      <c r="P5" s="26"/>
      <c r="Q5" s="27" t="str">
        <f>_xll.RData(K5,{"EXPIR_DATE","LAST"},,"FRQ:1S",,L5)</f>
        <v>Updated at 12:46:28</v>
      </c>
      <c r="R5" s="8" t="s">
        <v>12</v>
      </c>
      <c r="S5" s="1"/>
      <c r="T5" s="19" t="s">
        <v>56</v>
      </c>
      <c r="U5" s="11" t="s">
        <v>22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6" t="s">
        <v>17</v>
      </c>
      <c r="B6" s="50" t="s">
        <v>38</v>
      </c>
      <c r="C6" s="50" t="s">
        <v>14</v>
      </c>
      <c r="D6" s="50" t="s">
        <v>26</v>
      </c>
      <c r="E6" s="50" t="s">
        <v>31</v>
      </c>
      <c r="F6" s="50" t="s">
        <v>29</v>
      </c>
      <c r="G6" s="50" t="s">
        <v>48</v>
      </c>
      <c r="H6" s="47" t="s">
        <v>35</v>
      </c>
      <c r="I6" s="3"/>
      <c r="J6" s="20"/>
      <c r="K6" s="21" t="str">
        <f>OnCurrency&amp;VLOOKUP(OnCurrency,FuturesTable,5,0)&amp;VLOOKUP(OnCurrency,FuturesTable,6,0)&amp;"1Y"</f>
        <v>CNYQM3S1Y</v>
      </c>
      <c r="L6" s="22">
        <v>41919</v>
      </c>
      <c r="M6" s="30" t="str">
        <f>N6&amp;"/"&amp;O6</f>
        <v>4.05/4.25</v>
      </c>
      <c r="N6" s="28">
        <v>4.05</v>
      </c>
      <c r="O6" s="28">
        <v>4.25</v>
      </c>
      <c r="P6" s="28" t="str">
        <f>_xll.RData(K6&amp;"="&amp;VLOOKUP(OnCurrency,FuturesTable,7,0),{"BID","ASK"},,"FRQ:1S",,N6)</f>
        <v>Updated at 12:41:08</v>
      </c>
      <c r="Q6" s="29" t="str">
        <f>_xll.RData(K6&amp;"="&amp;VLOOKUP(OnCurrency,FuturesTable,7,0),"VALUE_DT1",,"FRQ:1S",,L6)</f>
        <v>Updated at 12:41:08</v>
      </c>
      <c r="R6" s="8" t="s">
        <v>12</v>
      </c>
      <c r="S6" s="1"/>
      <c r="T6" s="19" t="s">
        <v>4</v>
      </c>
      <c r="U6" s="11" t="str">
        <f>_xll.ohBoostVersion(Trigger)&amp;" / "&amp;_xll.ohVersion(Trigger)&amp;" / "&amp;_xll.qlVersion(Trigger)</f>
        <v>1_52 / 1.5.0 / 1.5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46" t="s">
        <v>18</v>
      </c>
      <c r="B7" s="50" t="s">
        <v>39</v>
      </c>
      <c r="C7" s="50" t="s">
        <v>15</v>
      </c>
      <c r="D7" s="50" t="s">
        <v>40</v>
      </c>
      <c r="E7" s="50" t="s">
        <v>41</v>
      </c>
      <c r="F7" s="50" t="s">
        <v>42</v>
      </c>
      <c r="G7" s="50" t="s">
        <v>50</v>
      </c>
      <c r="H7" s="47" t="s">
        <v>36</v>
      </c>
      <c r="I7" s="3"/>
      <c r="J7" s="20"/>
      <c r="K7" s="21" t="str">
        <f>OffCurrency&amp;VLOOKUP(OffCurrency,FuturesTable,5,0)&amp;VLOOKUP(OffCurrency,FuturesTable,6,0)&amp;"1Y"</f>
        <v>CNHQM3H1Y</v>
      </c>
      <c r="L7" s="22">
        <v>41918</v>
      </c>
      <c r="M7" s="30" t="str">
        <f>N7&amp;"/"&amp;O7</f>
        <v>3.2/3.3</v>
      </c>
      <c r="N7" s="28">
        <v>3.2</v>
      </c>
      <c r="O7" s="28">
        <v>3.3000000000000003</v>
      </c>
      <c r="P7" s="28" t="str">
        <f>_xll.RData(K7&amp;"="&amp;VLOOKUP(OnCurrency,FuturesTable,7,0),{"BID","ASK"},,"FRQ:1S",,N7)</f>
        <v>Updated at 12:41:08</v>
      </c>
      <c r="Q7" s="29" t="str">
        <f>_xll.RData(K7&amp;"="&amp;VLOOKUP(OnCurrency,FuturesTable,7,0),"VALUE_DT1",,"FRQ:1S",,L7)</f>
        <v>Updated at 12:41:08</v>
      </c>
      <c r="R7" s="8"/>
      <c r="S7" s="1"/>
      <c r="T7" s="19" t="s">
        <v>2</v>
      </c>
      <c r="U7" s="11">
        <f>_xll.ohRepositoryObjectCount(Trigger)</f>
        <v>582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46" t="s">
        <v>19</v>
      </c>
      <c r="B8" s="50" t="s">
        <v>38</v>
      </c>
      <c r="C8" s="50" t="s">
        <v>57</v>
      </c>
      <c r="D8" s="50" t="s">
        <v>43</v>
      </c>
      <c r="E8" s="50" t="s">
        <v>31</v>
      </c>
      <c r="F8" s="50" t="s">
        <v>29</v>
      </c>
      <c r="G8" s="50" t="s">
        <v>48</v>
      </c>
      <c r="H8" s="47" t="s">
        <v>35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12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6" t="s">
        <v>20</v>
      </c>
      <c r="B9" s="50" t="s">
        <v>38</v>
      </c>
      <c r="C9" s="50" t="s">
        <v>15</v>
      </c>
      <c r="D9" s="50" t="s">
        <v>44</v>
      </c>
      <c r="E9" s="50" t="s">
        <v>45</v>
      </c>
      <c r="F9" s="50" t="s">
        <v>46</v>
      </c>
      <c r="G9" s="50" t="s">
        <v>49</v>
      </c>
      <c r="H9" s="47" t="s">
        <v>37</v>
      </c>
      <c r="I9" s="3"/>
      <c r="J9" s="7"/>
      <c r="K9" s="16" t="s">
        <v>0</v>
      </c>
      <c r="L9" s="12" t="s">
        <v>9</v>
      </c>
      <c r="M9" s="12" t="s">
        <v>10</v>
      </c>
      <c r="N9" s="12"/>
      <c r="O9" s="12"/>
      <c r="P9" s="12"/>
      <c r="Q9" s="17" t="s">
        <v>11</v>
      </c>
      <c r="R9" s="8" t="s">
        <v>12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6" t="s">
        <v>21</v>
      </c>
      <c r="B10" s="50" t="s">
        <v>39</v>
      </c>
      <c r="C10" s="50" t="s">
        <v>15</v>
      </c>
      <c r="D10" s="50" t="s">
        <v>51</v>
      </c>
      <c r="E10" s="50" t="s">
        <v>41</v>
      </c>
      <c r="F10" s="50" t="s">
        <v>52</v>
      </c>
      <c r="G10" s="50" t="s">
        <v>53</v>
      </c>
      <c r="H10" s="47" t="s">
        <v>54</v>
      </c>
      <c r="I10" s="3"/>
      <c r="J10" s="7"/>
      <c r="K10" s="24" t="str">
        <f>PROPER(OnCurrency)&amp;"Repo7D"</f>
        <v>CnyRepo7D</v>
      </c>
      <c r="L10" s="25">
        <f>_xll.qlLastFixingQuoteReferenceDate(ONIndex&amp;"LastFixing_Quote",Trigger)</f>
        <v>41920</v>
      </c>
      <c r="M10" s="33">
        <f>_xll.qlQuoteValue(ONIndex&amp;"LastFixing_Quote",Trigger)</f>
        <v>3.0900000000000004E-2</v>
      </c>
      <c r="N10" s="33"/>
      <c r="O10" s="33"/>
      <c r="P10" s="33"/>
      <c r="Q10" s="34" t="str">
        <f>IF(AND(ISERROR(L10),ISERROR(M10)),_xll.ohRangeRetrieveError(L10)&amp;" "&amp;_xll.ohRangeRetrieveError(M10),IF(ISERROR(L10),_xll.ohRangeRetrieveError(L10),_xll.ohRangeRetrieveError(M10)))</f>
        <v/>
      </c>
      <c r="R10" s="8" t="s">
        <v>12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6" t="s">
        <v>22</v>
      </c>
      <c r="B11" s="50" t="s">
        <v>39</v>
      </c>
      <c r="C11" s="50" t="s">
        <v>15</v>
      </c>
      <c r="D11" s="50" t="s">
        <v>51</v>
      </c>
      <c r="E11" s="50" t="s">
        <v>41</v>
      </c>
      <c r="F11" s="50" t="s">
        <v>42</v>
      </c>
      <c r="G11" s="50" t="s">
        <v>53</v>
      </c>
      <c r="H11" s="47" t="s">
        <v>36</v>
      </c>
      <c r="I11" s="3"/>
      <c r="J11" s="7"/>
      <c r="K11" s="21" t="str">
        <f>PROPER(OnCurrency)&amp;VLOOKUP(OnCurrency,FuturesTable,8,0)&amp;VLOOKUP(OnCurrency,FuturesTable,2,0)</f>
        <v>CnyShibor3M</v>
      </c>
      <c r="L11" s="22">
        <f>_xll.qlLastFixingQuoteReferenceDate(ONFirstIndex&amp;"LastFixing_Quote",Trigger)</f>
        <v>41920</v>
      </c>
      <c r="M11" s="54">
        <f>_xll.qlQuoteValue(ONFirstIndex&amp;"LastFixing_Quote",Trigger)</f>
        <v>4.5440000000000008E-2</v>
      </c>
      <c r="N11" s="54"/>
      <c r="O11" s="54"/>
      <c r="P11" s="54"/>
      <c r="Q11" s="55" t="str">
        <f>IF(AND(ISERROR(L11),ISERROR(M11)),_xll.ohRangeRetrieveError(L11)&amp;" "&amp;_xll.ohRangeRetrieveError(M11),IF(ISERROR(L11),_xll.ohRangeRetrieveError(L11),_xll.ohRangeRetrieveError(M11)))</f>
        <v/>
      </c>
      <c r="R11" s="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2" t="s">
        <v>23</v>
      </c>
      <c r="B12" s="53"/>
      <c r="C12" s="51"/>
      <c r="D12" s="48" t="s">
        <v>27</v>
      </c>
      <c r="E12" s="48" t="s">
        <v>28</v>
      </c>
      <c r="F12" s="48" t="s">
        <v>29</v>
      </c>
      <c r="G12" s="48"/>
      <c r="H12" s="49" t="s">
        <v>35</v>
      </c>
      <c r="I12" s="3"/>
      <c r="J12" s="7"/>
      <c r="K12" s="35" t="str">
        <f>PROPER(OffCurrency)&amp;VLOOKUP(OffCurrency,FuturesTable,8,0)&amp;VLOOKUP(OffCurrency,FuturesTable,2,0)</f>
        <v>CnhHibor3M</v>
      </c>
      <c r="L12" s="36">
        <f>_xll.qlLastFixingQuoteReferenceDate(OFFFirstIndex&amp;"LastFixing_Quote",Trigger)</f>
        <v>41920</v>
      </c>
      <c r="M12" s="37">
        <f>_xll.qlQuoteValue(OFFFirstIndex&amp;"LastFixing_Quote",Trigger)</f>
        <v>3.2900000000000006E-2</v>
      </c>
      <c r="N12" s="37"/>
      <c r="O12" s="37"/>
      <c r="P12" s="37"/>
      <c r="Q12" s="38" t="str">
        <f>IF(AND(ISERROR(L12),ISERROR(M12)),_xll.ohRangeRetrieveError(L12)&amp;" "&amp;_xll.ohRangeRetrieveError(M12),IF(ISERROR(L12),_xll.ohRangeRetrieveError(L12),_xll.ohRangeRetrieveError(M12)))</f>
        <v/>
      </c>
      <c r="R12" s="8" t="s">
        <v>12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x14ac:dyDescent="0.2">
      <c r="A13" s="3"/>
      <c r="B13" s="3"/>
      <c r="C13" s="3"/>
      <c r="D13" s="3"/>
      <c r="E13" s="3"/>
      <c r="F13" s="3"/>
      <c r="G13" s="3"/>
      <c r="H13" s="3"/>
      <c r="I13" s="3"/>
      <c r="J13" s="7"/>
      <c r="K13" s="24" t="str">
        <f>UPPER(OnCurrency)&amp;"7D"</f>
        <v>CNY7D</v>
      </c>
      <c r="L13" s="25">
        <f>_xll.qlTermStructureReferenceDate(K13,Trigger)</f>
        <v>41921</v>
      </c>
      <c r="M13" s="39">
        <f>_xll.qlYieldTSDiscount(K13,L13)</f>
        <v>1</v>
      </c>
      <c r="N13" s="39"/>
      <c r="O13" s="39"/>
      <c r="P13" s="39"/>
      <c r="Q13" s="40" t="str">
        <f>IF(ISERROR(L13),_xll.ohRangeRetrieveError(L13),_xll.ohRangeRetrieveError(M13))</f>
        <v/>
      </c>
      <c r="R13" s="8" t="s">
        <v>12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3"/>
      <c r="C14" s="3"/>
      <c r="D14" s="3"/>
      <c r="E14" s="3"/>
      <c r="F14" s="3"/>
      <c r="G14" s="3"/>
      <c r="H14" s="3"/>
      <c r="I14" s="3"/>
      <c r="J14" s="7"/>
      <c r="K14" s="21" t="str">
        <f>UPPER(OnCurrency)&amp;"3M"</f>
        <v>CNY3M</v>
      </c>
      <c r="L14" s="22">
        <f>_xll.qlTermStructureReferenceDate(K14,Trigger)</f>
        <v>41920</v>
      </c>
      <c r="M14" s="23">
        <f>_xll.qlYieldTSDiscount(K14,L14)</f>
        <v>1</v>
      </c>
      <c r="N14" s="23"/>
      <c r="O14" s="23"/>
      <c r="P14" s="23"/>
      <c r="Q14" s="31" t="str">
        <f>IF(ISERROR(L14),_xll.ohRangeRetrieveError(L14),_xll.ohRangeRetrieveError(M14))</f>
        <v/>
      </c>
      <c r="R14" s="8" t="s">
        <v>12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3"/>
      <c r="C15" s="3"/>
      <c r="D15" s="3"/>
      <c r="E15" s="3"/>
      <c r="F15" s="3"/>
      <c r="G15" s="3"/>
      <c r="H15" s="3"/>
      <c r="I15" s="3"/>
      <c r="J15" s="7"/>
      <c r="K15" s="21" t="str">
        <f>UPPER(OnCurrency)&amp;"ON"</f>
        <v>CNYON</v>
      </c>
      <c r="L15" s="22" t="e">
        <f>_xll.qlTermStructureReferenceDate(K15,Trigger)</f>
        <v>#NUM!</v>
      </c>
      <c r="M15" s="23" t="e">
        <f>_xll.qlYieldTSDiscount(K15,L15)</f>
        <v>#NUM!</v>
      </c>
      <c r="N15" s="23"/>
      <c r="O15" s="23"/>
      <c r="P15" s="23"/>
      <c r="Q15" s="31" t="str">
        <f ca="1">IF(ISERROR(L15),_xll.ohRangeRetrieveError(L15),_xll.ohRangeRetrieveError(M15))</f>
        <v>qlTermStructureReferenceDate - empty Handle cannot be dereferenced</v>
      </c>
      <c r="R15" s="8" t="s">
        <v>12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3"/>
      <c r="C16" s="3"/>
      <c r="D16" s="3"/>
      <c r="E16" s="3"/>
      <c r="F16" s="3"/>
      <c r="G16" s="3"/>
      <c r="H16" s="3"/>
      <c r="I16" s="3"/>
      <c r="J16" s="7"/>
      <c r="K16" s="21" t="str">
        <f>UPPER(OnCurrency)&amp;"1Y"</f>
        <v>CNY1Y</v>
      </c>
      <c r="L16" s="22" t="e">
        <f>_xll.qlTermStructureReferenceDate(K16,Trigger)</f>
        <v>#NUM!</v>
      </c>
      <c r="M16" s="23" t="e">
        <f>_xll.qlYieldTSDiscount(K16,L16)</f>
        <v>#NUM!</v>
      </c>
      <c r="N16" s="23"/>
      <c r="O16" s="23"/>
      <c r="P16" s="23"/>
      <c r="Q16" s="31" t="str">
        <f ca="1">IF(ISERROR(L16),_xll.ohRangeRetrieveError(L16),_xll.ohRangeRetrieveError(M16))</f>
        <v>qlTermStructureReferenceDate - empty Handle cannot be dereferenced</v>
      </c>
      <c r="R16" s="8" t="s">
        <v>12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x14ac:dyDescent="0.2">
      <c r="A17" s="3"/>
      <c r="B17" s="3"/>
      <c r="C17" s="3"/>
      <c r="D17" s="3"/>
      <c r="E17" s="3"/>
      <c r="F17" s="3"/>
      <c r="G17" s="3"/>
      <c r="H17" s="3"/>
      <c r="I17" s="3"/>
      <c r="J17" s="7"/>
      <c r="K17" s="35" t="str">
        <f>UPPER(OffCurrency)&amp;"3M"</f>
        <v>CNH3M</v>
      </c>
      <c r="L17" s="36">
        <f>_xll.qlTermStructureReferenceDate(K17,Trigger)</f>
        <v>41922</v>
      </c>
      <c r="M17" s="41">
        <f>_xll.qlYieldTSDiscount(K17,L17)</f>
        <v>1</v>
      </c>
      <c r="N17" s="41"/>
      <c r="O17" s="41"/>
      <c r="P17" s="41"/>
      <c r="Q17" s="42" t="str">
        <f>IF(ISERROR(L17),_xll.ohRangeRetrieveError(L17),_xll.ohRangeRetrieveError(M17))</f>
        <v/>
      </c>
      <c r="R17" s="8" t="s">
        <v>12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ht="12" thickBot="1" x14ac:dyDescent="0.25">
      <c r="A18" s="3"/>
      <c r="B18" s="3"/>
      <c r="C18" s="3"/>
      <c r="D18" s="3"/>
      <c r="E18" s="3"/>
      <c r="F18" s="3"/>
      <c r="G18" s="3"/>
      <c r="H18" s="3"/>
      <c r="I18" s="3"/>
      <c r="J18" s="9"/>
      <c r="K18" s="32"/>
      <c r="L18" s="32"/>
      <c r="M18" s="32"/>
      <c r="N18" s="32"/>
      <c r="O18" s="32"/>
      <c r="P18" s="32"/>
      <c r="Q18" s="32"/>
      <c r="R18" s="10" t="s">
        <v>12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">
      <c r="J101" s="3"/>
      <c r="K101" s="3"/>
      <c r="L101" s="3"/>
      <c r="M101" s="3"/>
      <c r="N101" s="3"/>
      <c r="O101" s="3"/>
      <c r="P101" s="3"/>
      <c r="Q101" s="3"/>
      <c r="R101" s="3"/>
      <c r="T101" s="3"/>
      <c r="U101" s="3"/>
    </row>
    <row r="102" spans="1:36" x14ac:dyDescent="0.2">
      <c r="J102" s="3"/>
      <c r="K102" s="3"/>
      <c r="L102" s="3"/>
      <c r="M102" s="3"/>
      <c r="N102" s="3"/>
      <c r="O102" s="3"/>
      <c r="P102" s="3"/>
      <c r="Q102" s="3"/>
      <c r="R102" s="3"/>
    </row>
    <row r="103" spans="1:36" x14ac:dyDescent="0.2">
      <c r="J103" s="3"/>
      <c r="K103" s="3"/>
      <c r="L103" s="3"/>
      <c r="M103" s="3"/>
      <c r="N103" s="3"/>
      <c r="O103" s="3"/>
      <c r="P103" s="3"/>
      <c r="Q103" s="3"/>
      <c r="R103" s="3"/>
    </row>
  </sheetData>
  <phoneticPr fontId="2" type="noConversion"/>
  <dataValidations disablePrompts="1" count="1">
    <dataValidation type="list" allowBlank="1" showInputMessage="1" showErrorMessage="1" sqref="U4:U5">
      <formula1>"EUR,USD,GBP,JPY,CHF,AUD,CNY,CNH,HKD"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MainChecks</vt:lpstr>
      <vt:lpstr>FuturesTable</vt:lpstr>
      <vt:lpstr>OffCurrency</vt:lpstr>
      <vt:lpstr>OFFFirstIndex</vt:lpstr>
      <vt:lpstr>OnCurrency</vt:lpstr>
      <vt:lpstr>ONFirstIndex</vt:lpstr>
      <vt:lpstr>ONIndex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2014-10-08T10:46:55Z</dcterms:modified>
</cp:coreProperties>
</file>