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85" windowHeight="766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Triggers!$D$11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Triggers!$D$17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Triggers!$D$21</definedName>
    <definedName name="JoinCalendar">Triggers!$D$10</definedName>
    <definedName name="LiborCalendar">Triggers!$D$6</definedName>
    <definedName name="LiveData">Pricing!$B$5:$G$138</definedName>
    <definedName name="LocalCalendar">Triggers!$D$7</definedName>
    <definedName name="SettlementDate">Triggers!$D$20</definedName>
    <definedName name="SettlementDays">Triggers!$D$19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Triggers!$D$18</definedName>
    <definedName name="Trigger">Triggers!$D$16</definedName>
  </definedNames>
  <calcPr calcId="145621"/>
</workbook>
</file>

<file path=xl/calcChain.xml><?xml version="1.0" encoding="utf-8"?>
<calcChain xmlns="http://schemas.openxmlformats.org/spreadsheetml/2006/main">
  <c r="Q8" i="7" l="1"/>
  <c r="D10" i="2" l="1"/>
  <c r="E4" i="1" l="1"/>
  <c r="D4" i="1"/>
  <c r="C4" i="1"/>
  <c r="B4" i="1"/>
  <c r="R31" i="4"/>
  <c r="C2" i="4" l="1"/>
  <c r="E2" i="4"/>
  <c r="D2" i="4"/>
  <c r="B2" i="4"/>
  <c r="F2" i="4"/>
  <c r="F1" i="4"/>
  <c r="G2" i="4"/>
  <c r="G1" i="4"/>
  <c r="C1" i="4"/>
  <c r="D17" i="2"/>
  <c r="G95" i="4"/>
  <c r="G137" i="4"/>
  <c r="G126" i="4"/>
  <c r="G79" i="4"/>
  <c r="G102" i="4"/>
  <c r="G121" i="4"/>
  <c r="G84" i="4"/>
  <c r="G138" i="4"/>
  <c r="G114" i="4"/>
  <c r="G127" i="4"/>
  <c r="G109" i="4"/>
  <c r="G77" i="4"/>
  <c r="G105" i="4"/>
  <c r="G122" i="4"/>
  <c r="G103" i="4"/>
  <c r="G94" i="4"/>
  <c r="G92" i="4"/>
  <c r="G74" i="4"/>
  <c r="G97" i="4"/>
  <c r="G88" i="4"/>
  <c r="G123" i="4"/>
  <c r="G99" i="4"/>
  <c r="G125" i="4"/>
  <c r="G75" i="4"/>
  <c r="G115" i="4"/>
  <c r="G124" i="4"/>
  <c r="G91" i="4"/>
  <c r="G78" i="4"/>
  <c r="G130" i="4"/>
  <c r="G134" i="4"/>
  <c r="G129" i="4"/>
  <c r="G87" i="4"/>
  <c r="G106" i="4"/>
  <c r="G110" i="4"/>
  <c r="G135" i="4"/>
  <c r="G119" i="4"/>
  <c r="G107" i="4"/>
  <c r="G82" i="4"/>
  <c r="G96" i="4"/>
  <c r="G85" i="4"/>
  <c r="G108" i="4"/>
  <c r="G101" i="4"/>
  <c r="G112" i="4"/>
  <c r="G133" i="4"/>
  <c r="G98" i="4"/>
  <c r="G80" i="4"/>
  <c r="G132" i="4"/>
  <c r="G86" i="4"/>
  <c r="G136" i="4"/>
  <c r="G81" i="4"/>
  <c r="G89" i="4"/>
  <c r="G113" i="4"/>
  <c r="G111" i="4"/>
  <c r="G116" i="4"/>
  <c r="G131" i="4"/>
  <c r="G118" i="4"/>
  <c r="G83" i="4"/>
  <c r="G104" i="4"/>
  <c r="G117" i="4"/>
  <c r="G100" i="4"/>
  <c r="G93" i="4"/>
  <c r="G120" i="4"/>
  <c r="G90" i="4"/>
  <c r="G76" i="4"/>
  <c r="G128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 s="1"/>
  <c r="A16" i="1"/>
  <c r="A16" i="9"/>
  <c r="V16" i="9"/>
  <c r="A17" i="1"/>
  <c r="A17" i="9"/>
  <c r="V17" i="9"/>
  <c r="A18" i="1"/>
  <c r="A18" i="9"/>
  <c r="V18" i="9" s="1"/>
  <c r="A19" i="1"/>
  <c r="A19" i="9"/>
  <c r="V19" i="9" s="1"/>
  <c r="A20" i="1"/>
  <c r="A20" i="9"/>
  <c r="V20" i="9"/>
  <c r="A21" i="1"/>
  <c r="A21" i="9"/>
  <c r="V21" i="9" s="1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 s="1"/>
  <c r="A76" i="1"/>
  <c r="A77" i="1"/>
  <c r="A77" i="9"/>
  <c r="R77" i="9"/>
  <c r="A78" i="1"/>
  <c r="A78" i="7"/>
  <c r="A78" i="9"/>
  <c r="R78" i="9" s="1"/>
  <c r="A79" i="1"/>
  <c r="A79" i="9"/>
  <c r="R79" i="9" s="1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 s="1"/>
  <c r="A90" i="1"/>
  <c r="A91" i="1"/>
  <c r="A91" i="9"/>
  <c r="R91" i="9" s="1"/>
  <c r="A92" i="1"/>
  <c r="A92" i="7"/>
  <c r="A92" i="9"/>
  <c r="R92" i="9"/>
  <c r="A93" i="1"/>
  <c r="A93" i="9"/>
  <c r="R93" i="9"/>
  <c r="A94" i="1"/>
  <c r="A94" i="7"/>
  <c r="A95" i="1"/>
  <c r="A95" i="9"/>
  <c r="R95" i="9" s="1"/>
  <c r="A96" i="1"/>
  <c r="A96" i="9"/>
  <c r="R96" i="9" s="1"/>
  <c r="A97" i="1"/>
  <c r="A97" i="9"/>
  <c r="R97" i="9" s="1"/>
  <c r="A98" i="1"/>
  <c r="A98" i="9"/>
  <c r="R98" i="9"/>
  <c r="A99" i="1"/>
  <c r="A99" i="9"/>
  <c r="R99" i="9" s="1"/>
  <c r="A100" i="1"/>
  <c r="A100" i="7"/>
  <c r="A101" i="1"/>
  <c r="A101" i="9"/>
  <c r="R101" i="9" s="1"/>
  <c r="A102" i="1"/>
  <c r="A102" i="7"/>
  <c r="A103" i="1"/>
  <c r="A103" i="9"/>
  <c r="R103" i="9"/>
  <c r="A104" i="1"/>
  <c r="A104" i="9"/>
  <c r="R104" i="9" s="1"/>
  <c r="A105" i="1"/>
  <c r="A105" i="9"/>
  <c r="R105" i="9" s="1"/>
  <c r="A106" i="1"/>
  <c r="A106" i="9"/>
  <c r="R106" i="9"/>
  <c r="A107" i="1"/>
  <c r="A107" i="9"/>
  <c r="R107" i="9" s="1"/>
  <c r="A108" i="1"/>
  <c r="A109" i="1"/>
  <c r="A109" i="9"/>
  <c r="R109" i="9"/>
  <c r="A110" i="1"/>
  <c r="A111" i="1"/>
  <c r="A111" i="9"/>
  <c r="R111" i="9" s="1"/>
  <c r="A112" i="1"/>
  <c r="A112" i="7"/>
  <c r="A112" i="9"/>
  <c r="R112" i="9"/>
  <c r="A113" i="1"/>
  <c r="A113" i="9"/>
  <c r="R113" i="9" s="1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 s="1"/>
  <c r="A120" i="1"/>
  <c r="A120" i="9"/>
  <c r="R120" i="9" s="1"/>
  <c r="A121" i="1"/>
  <c r="A121" i="9"/>
  <c r="R121" i="9"/>
  <c r="A122" i="1"/>
  <c r="A122" i="9"/>
  <c r="R122" i="9" s="1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 s="1"/>
  <c r="A130" i="1"/>
  <c r="A130" i="9"/>
  <c r="R130" i="9" s="1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 s="1"/>
  <c r="A135" i="1"/>
  <c r="A135" i="9"/>
  <c r="R135" i="9" s="1"/>
  <c r="A136" i="1"/>
  <c r="A136" i="7"/>
  <c r="A136" i="9"/>
  <c r="R136" i="9"/>
  <c r="A137" i="1"/>
  <c r="A137" i="9"/>
  <c r="R137" i="9" s="1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 s="1"/>
  <c r="A114" i="7"/>
  <c r="A110" i="7"/>
  <c r="A110" i="9"/>
  <c r="R110" i="9" s="1"/>
  <c r="A80" i="9"/>
  <c r="R80" i="9" s="1"/>
  <c r="A80" i="7"/>
  <c r="A8" i="9"/>
  <c r="A13" i="9"/>
  <c r="V13" i="9"/>
  <c r="A102" i="9"/>
  <c r="R102" i="9" s="1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 s="1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1" i="2"/>
  <c r="F4" i="7"/>
  <c r="B4" i="7"/>
  <c r="N4" i="7"/>
  <c r="J4" i="7"/>
  <c r="B4" i="9"/>
  <c r="F4" i="9"/>
  <c r="J4" i="9"/>
  <c r="N4" i="9"/>
  <c r="C10" i="4"/>
  <c r="G11" i="4"/>
  <c r="E19" i="4"/>
  <c r="C20" i="4"/>
  <c r="G12" i="4"/>
  <c r="G7" i="4"/>
  <c r="G15" i="4"/>
  <c r="G16" i="4"/>
  <c r="G5" i="4"/>
  <c r="G10" i="4"/>
  <c r="G22" i="4"/>
  <c r="F5" i="4"/>
  <c r="F6" i="4"/>
  <c r="E8" i="4"/>
  <c r="C11" i="4"/>
  <c r="F8" i="4"/>
  <c r="A33" i="4" a="1"/>
  <c r="F14" i="4"/>
  <c r="F17" i="4"/>
  <c r="E16" i="4"/>
  <c r="E13" i="4"/>
  <c r="E22" i="4"/>
  <c r="E17" i="4"/>
  <c r="G13" i="4"/>
  <c r="E18" i="4"/>
  <c r="C14" i="4"/>
  <c r="F16" i="4"/>
  <c r="C8" i="4"/>
  <c r="C9" i="4"/>
  <c r="F9" i="4"/>
  <c r="F18" i="4"/>
  <c r="F10" i="4"/>
  <c r="C13" i="4"/>
  <c r="M58" i="4"/>
  <c r="G6" i="4"/>
  <c r="G8" i="4"/>
  <c r="E7" i="4"/>
  <c r="F13" i="4"/>
  <c r="J26" i="4"/>
  <c r="G20" i="4"/>
  <c r="F11" i="4"/>
  <c r="E10" i="4"/>
  <c r="E21" i="4"/>
  <c r="J23" i="4"/>
  <c r="C12" i="4"/>
  <c r="F22" i="4"/>
  <c r="F12" i="4"/>
  <c r="E20" i="4"/>
  <c r="G9" i="4"/>
  <c r="C19" i="4"/>
  <c r="M63" i="4"/>
  <c r="M70" i="4"/>
  <c r="E15" i="4"/>
  <c r="C22" i="4"/>
  <c r="E11" i="4"/>
  <c r="G18" i="4"/>
  <c r="E14" i="4"/>
  <c r="C7" i="4"/>
  <c r="G19" i="4"/>
  <c r="F21" i="4"/>
  <c r="C21" i="4"/>
  <c r="C17" i="4"/>
  <c r="M71" i="4"/>
  <c r="C18" i="4"/>
  <c r="M55" i="4"/>
  <c r="G17" i="4"/>
  <c r="F7" i="4"/>
  <c r="F19" i="4"/>
  <c r="C16" i="4"/>
  <c r="G14" i="4"/>
  <c r="F20" i="4"/>
  <c r="E12" i="4"/>
  <c r="F15" i="4"/>
  <c r="C15" i="4"/>
  <c r="M56" i="4"/>
  <c r="M68" i="4"/>
  <c r="M64" i="4"/>
  <c r="J27" i="4"/>
  <c r="G21" i="4"/>
  <c r="E9" i="4"/>
  <c r="G73" i="4"/>
  <c r="J24" i="4"/>
  <c r="M54" i="4"/>
  <c r="M72" i="4"/>
  <c r="J32" i="4"/>
  <c r="J29" i="4"/>
  <c r="M53" i="4"/>
  <c r="J25" i="4"/>
  <c r="J31" i="4"/>
  <c r="M66" i="4"/>
  <c r="M67" i="4"/>
  <c r="M59" i="4"/>
  <c r="M61" i="4"/>
  <c r="J28" i="4"/>
  <c r="J30" i="4"/>
  <c r="M65" i="4"/>
  <c r="M57" i="4"/>
  <c r="M62" i="4"/>
  <c r="M60" i="4"/>
  <c r="M69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9" i="2"/>
  <c r="S35" i="4"/>
  <c r="S38" i="4"/>
  <c r="S43" i="4"/>
  <c r="S40" i="4"/>
  <c r="S33" i="4"/>
  <c r="S50" i="4"/>
  <c r="S44" i="4"/>
  <c r="S42" i="4"/>
  <c r="S47" i="4"/>
  <c r="S52" i="4"/>
  <c r="S41" i="4"/>
  <c r="S46" i="4"/>
  <c r="S36" i="4"/>
  <c r="S51" i="4"/>
  <c r="S37" i="4"/>
  <c r="S45" i="4"/>
  <c r="S48" i="4"/>
  <c r="D8" i="2"/>
  <c r="S49" i="4"/>
  <c r="S39" i="4"/>
  <c r="S34" i="4"/>
  <c r="D11" i="2" l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R36" i="4"/>
  <c r="B18" i="4"/>
  <c r="C102" i="4"/>
  <c r="E108" i="4"/>
  <c r="F128" i="4"/>
  <c r="F100" i="4"/>
  <c r="C96" i="4"/>
  <c r="B11" i="4"/>
  <c r="C129" i="4"/>
  <c r="C126" i="4"/>
  <c r="E81" i="4"/>
  <c r="B17" i="4"/>
  <c r="F91" i="4"/>
  <c r="F122" i="4"/>
  <c r="E90" i="4"/>
  <c r="C79" i="4"/>
  <c r="D9" i="4"/>
  <c r="C123" i="4"/>
  <c r="F88" i="4"/>
  <c r="B13" i="4"/>
  <c r="D18" i="2"/>
  <c r="B19" i="4"/>
  <c r="F86" i="4"/>
  <c r="E92" i="4"/>
  <c r="C75" i="4"/>
  <c r="E107" i="4"/>
  <c r="E105" i="4"/>
  <c r="R49" i="4"/>
  <c r="C90" i="4"/>
  <c r="P48" i="4"/>
  <c r="E127" i="4"/>
  <c r="F76" i="4"/>
  <c r="C83" i="4"/>
  <c r="E103" i="4"/>
  <c r="E94" i="4"/>
  <c r="E125" i="4"/>
  <c r="E113" i="4"/>
  <c r="D14" i="4"/>
  <c r="E129" i="4"/>
  <c r="C118" i="4"/>
  <c r="D19" i="4"/>
  <c r="E80" i="4"/>
  <c r="F104" i="4"/>
  <c r="F73" i="4"/>
  <c r="C121" i="4"/>
  <c r="E93" i="4"/>
  <c r="E86" i="4"/>
  <c r="C110" i="4"/>
  <c r="F96" i="4"/>
  <c r="D20" i="2"/>
  <c r="A23" i="4"/>
  <c r="R37" i="4"/>
  <c r="F136" i="4"/>
  <c r="P33" i="4"/>
  <c r="F109" i="4"/>
  <c r="E110" i="4"/>
  <c r="C122" i="4"/>
  <c r="C113" i="4"/>
  <c r="C130" i="4"/>
  <c r="F106" i="4"/>
  <c r="C116" i="4"/>
  <c r="C73" i="4"/>
  <c r="F97" i="4"/>
  <c r="C92" i="4"/>
  <c r="E118" i="4"/>
  <c r="F118" i="4"/>
  <c r="D18" i="4"/>
  <c r="E128" i="4"/>
  <c r="C87" i="4"/>
  <c r="C114" i="4"/>
  <c r="C80" i="4"/>
  <c r="C138" i="4"/>
  <c r="E87" i="4"/>
  <c r="C94" i="4"/>
  <c r="C98" i="4"/>
  <c r="D15" i="4"/>
  <c r="E102" i="4"/>
  <c r="F94" i="4"/>
  <c r="E124" i="4"/>
  <c r="P51" i="4"/>
  <c r="C81" i="4"/>
  <c r="F82" i="4"/>
  <c r="B16" i="4"/>
  <c r="E100" i="4"/>
  <c r="C134" i="4"/>
  <c r="E89" i="4"/>
  <c r="E75" i="4"/>
  <c r="F85" i="4"/>
  <c r="B22" i="4"/>
  <c r="R39" i="4"/>
  <c r="F93" i="4"/>
  <c r="C74" i="4"/>
  <c r="C76" i="4"/>
  <c r="E117" i="4"/>
  <c r="C109" i="4"/>
  <c r="C111" i="4"/>
  <c r="R42" i="4"/>
  <c r="R44" i="4"/>
  <c r="E119" i="4"/>
  <c r="E126" i="4"/>
  <c r="P42" i="4"/>
  <c r="R34" i="4"/>
  <c r="R46" i="4"/>
  <c r="R45" i="4"/>
  <c r="C97" i="4"/>
  <c r="F95" i="4"/>
  <c r="F127" i="4"/>
  <c r="R35" i="4"/>
  <c r="C88" i="4"/>
  <c r="F75" i="4"/>
  <c r="F105" i="4"/>
  <c r="F114" i="4"/>
  <c r="B7" i="4"/>
  <c r="F124" i="4"/>
  <c r="C105" i="4"/>
  <c r="E74" i="4"/>
  <c r="E132" i="4"/>
  <c r="C135" i="4"/>
  <c r="F115" i="4"/>
  <c r="F101" i="4"/>
  <c r="P44" i="4"/>
  <c r="D12" i="4"/>
  <c r="C124" i="4"/>
  <c r="D22" i="4"/>
  <c r="F116" i="4"/>
  <c r="F119" i="4"/>
  <c r="F87" i="4"/>
  <c r="F98" i="4"/>
  <c r="E116" i="4"/>
  <c r="C104" i="4"/>
  <c r="E99" i="4"/>
  <c r="C137" i="4"/>
  <c r="C128" i="4"/>
  <c r="F107" i="4"/>
  <c r="C100" i="4"/>
  <c r="C127" i="4"/>
  <c r="F126" i="4"/>
  <c r="E112" i="4"/>
  <c r="B14" i="4"/>
  <c r="F125" i="4"/>
  <c r="E131" i="4"/>
  <c r="P50" i="4"/>
  <c r="C91" i="4"/>
  <c r="E122" i="4"/>
  <c r="E76" i="4"/>
  <c r="P39" i="4"/>
  <c r="E104" i="4"/>
  <c r="E78" i="4"/>
  <c r="C84" i="4"/>
  <c r="E82" i="4"/>
  <c r="F103" i="4"/>
  <c r="C93" i="4"/>
  <c r="F111" i="4"/>
  <c r="E120" i="4"/>
  <c r="R43" i="4"/>
  <c r="F102" i="4"/>
  <c r="F84" i="4"/>
  <c r="C78" i="4"/>
  <c r="E121" i="4"/>
  <c r="F135" i="4"/>
  <c r="E114" i="4"/>
  <c r="D11" i="4"/>
  <c r="P34" i="4"/>
  <c r="F138" i="4"/>
  <c r="P49" i="4"/>
  <c r="B8" i="4"/>
  <c r="Q53" i="4"/>
  <c r="R41" i="4"/>
  <c r="F123" i="4"/>
  <c r="P38" i="4"/>
  <c r="S65" i="4"/>
  <c r="C103" i="4"/>
  <c r="P58" i="4"/>
  <c r="P71" i="4"/>
  <c r="D7" i="4"/>
  <c r="P40" i="4"/>
  <c r="C108" i="4"/>
  <c r="C125" i="4"/>
  <c r="R33" i="4"/>
  <c r="F131" i="4"/>
  <c r="C115" i="4"/>
  <c r="D10" i="4"/>
  <c r="E96" i="4"/>
  <c r="P57" i="4"/>
  <c r="C120" i="4"/>
  <c r="D8" i="4"/>
  <c r="C82" i="4"/>
  <c r="C107" i="4"/>
  <c r="R50" i="4"/>
  <c r="R40" i="4"/>
  <c r="F83" i="4"/>
  <c r="S64" i="4"/>
  <c r="P72" i="4"/>
  <c r="S66" i="4"/>
  <c r="F74" i="4"/>
  <c r="E83" i="4"/>
  <c r="C131" i="4"/>
  <c r="F137" i="4"/>
  <c r="E77" i="4"/>
  <c r="E97" i="4"/>
  <c r="B15" i="4"/>
  <c r="E88" i="4"/>
  <c r="E133" i="4"/>
  <c r="P47" i="4"/>
  <c r="C112" i="4"/>
  <c r="C101" i="4"/>
  <c r="D20" i="4"/>
  <c r="C136" i="4"/>
  <c r="F112" i="4"/>
  <c r="E73" i="4"/>
  <c r="B20" i="4"/>
  <c r="E134" i="4"/>
  <c r="E85" i="4"/>
  <c r="D13" i="4"/>
  <c r="B10" i="4"/>
  <c r="F120" i="4"/>
  <c r="F130" i="4"/>
  <c r="E130" i="4"/>
  <c r="C86" i="4"/>
  <c r="F117" i="4"/>
  <c r="D17" i="4"/>
  <c r="P55" i="4"/>
  <c r="S63" i="4"/>
  <c r="S56" i="4"/>
  <c r="E138" i="4"/>
  <c r="R52" i="4"/>
  <c r="F132" i="4"/>
  <c r="C133" i="4"/>
  <c r="F80" i="4"/>
  <c r="F121" i="4"/>
  <c r="E137" i="4"/>
  <c r="P35" i="4"/>
  <c r="E109" i="4"/>
  <c r="E111" i="4"/>
  <c r="S58" i="4"/>
  <c r="S70" i="4"/>
  <c r="P52" i="4"/>
  <c r="F77" i="4"/>
  <c r="F113" i="4"/>
  <c r="E106" i="4"/>
  <c r="P46" i="4"/>
  <c r="E95" i="4"/>
  <c r="P69" i="4"/>
  <c r="R51" i="4"/>
  <c r="E115" i="4"/>
  <c r="C95" i="4"/>
  <c r="F81" i="4"/>
  <c r="B21" i="4"/>
  <c r="D21" i="4"/>
  <c r="B9" i="4"/>
  <c r="E91" i="4"/>
  <c r="P63" i="4"/>
  <c r="E136" i="4"/>
  <c r="F134" i="4"/>
  <c r="P53" i="4"/>
  <c r="E84" i="4"/>
  <c r="F92" i="4"/>
  <c r="R47" i="4"/>
  <c r="P45" i="4"/>
  <c r="C77" i="4"/>
  <c r="P43" i="4"/>
  <c r="F90" i="4"/>
  <c r="D16" i="4"/>
  <c r="F129" i="4"/>
  <c r="C89" i="4"/>
  <c r="F79" i="4"/>
  <c r="C132" i="4"/>
  <c r="F108" i="4"/>
  <c r="E101" i="4"/>
  <c r="R48" i="4"/>
  <c r="R38" i="4"/>
  <c r="C119" i="4"/>
  <c r="F78" i="4"/>
  <c r="P62" i="4"/>
  <c r="F89" i="4"/>
  <c r="E123" i="4"/>
  <c r="C85" i="4"/>
  <c r="P41" i="4"/>
  <c r="F133" i="4"/>
  <c r="P36" i="4"/>
  <c r="P59" i="4"/>
  <c r="P37" i="4"/>
  <c r="F99" i="4"/>
  <c r="S53" i="4"/>
  <c r="E79" i="4"/>
  <c r="A24" i="4"/>
  <c r="F110" i="4"/>
  <c r="S69" i="4"/>
  <c r="E135" i="4"/>
  <c r="C99" i="4"/>
  <c r="C117" i="4"/>
  <c r="B12" i="4"/>
  <c r="P65" i="4"/>
  <c r="C106" i="4"/>
  <c r="E98" i="4"/>
  <c r="P64" i="4"/>
  <c r="S57" i="4"/>
  <c r="P61" i="4"/>
  <c r="S62" i="4"/>
  <c r="S61" i="4"/>
  <c r="S67" i="4"/>
  <c r="P70" i="4"/>
  <c r="S59" i="4"/>
  <c r="S68" i="4"/>
  <c r="S72" i="4"/>
  <c r="P67" i="4"/>
  <c r="P66" i="4"/>
  <c r="S71" i="4"/>
  <c r="S60" i="4"/>
  <c r="P56" i="4"/>
  <c r="P60" i="4"/>
  <c r="S54" i="4"/>
  <c r="P68" i="4"/>
  <c r="S55" i="4"/>
  <c r="D4" i="4" l="1"/>
  <c r="B1" i="1"/>
  <c r="D1" i="1"/>
  <c r="A23" i="1"/>
  <c r="A23" i="7" s="1"/>
  <c r="B4" i="4"/>
  <c r="A24" i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37" i="7"/>
  <c r="A37" i="9"/>
  <c r="L48" i="4"/>
  <c r="R57" i="4"/>
  <c r="R54" i="4"/>
  <c r="R60" i="4"/>
  <c r="L59" i="4"/>
  <c r="L47" i="4"/>
  <c r="B134" i="4"/>
  <c r="B89" i="4"/>
  <c r="B131" i="4"/>
  <c r="D119" i="4"/>
  <c r="L35" i="4"/>
  <c r="A26" i="4"/>
  <c r="L68" i="4"/>
  <c r="D131" i="4"/>
  <c r="R67" i="4"/>
  <c r="D136" i="4"/>
  <c r="D93" i="4"/>
  <c r="D86" i="4"/>
  <c r="D116" i="4"/>
  <c r="B83" i="4"/>
  <c r="B128" i="4"/>
  <c r="D132" i="4"/>
  <c r="L67" i="4"/>
  <c r="B130" i="4"/>
  <c r="D123" i="4"/>
  <c r="B112" i="4"/>
  <c r="D129" i="4"/>
  <c r="L49" i="4"/>
  <c r="B94" i="4"/>
  <c r="L57" i="4"/>
  <c r="L40" i="4"/>
  <c r="D77" i="4"/>
  <c r="D117" i="4"/>
  <c r="L33" i="4"/>
  <c r="B121" i="4"/>
  <c r="R68" i="4"/>
  <c r="R72" i="4"/>
  <c r="B108" i="4"/>
  <c r="B95" i="4"/>
  <c r="B115" i="4"/>
  <c r="D94" i="4"/>
  <c r="L42" i="4"/>
  <c r="L51" i="4"/>
  <c r="B136" i="4"/>
  <c r="L37" i="4"/>
  <c r="R58" i="4"/>
  <c r="D101" i="4"/>
  <c r="R70" i="4"/>
  <c r="B123" i="4"/>
  <c r="P54" i="4"/>
  <c r="B125" i="4"/>
  <c r="B98" i="4"/>
  <c r="L71" i="4"/>
  <c r="B74" i="4"/>
  <c r="D121" i="4"/>
  <c r="D110" i="4"/>
  <c r="B99" i="4"/>
  <c r="K26" i="4"/>
  <c r="B75" i="4"/>
  <c r="B132" i="4"/>
  <c r="D80" i="4"/>
  <c r="D113" i="4"/>
  <c r="L70" i="4"/>
  <c r="B96" i="4"/>
  <c r="D115" i="4"/>
  <c r="B78" i="4"/>
  <c r="D125" i="4"/>
  <c r="B101" i="4"/>
  <c r="L63" i="4"/>
  <c r="B82" i="4"/>
  <c r="B87" i="4"/>
  <c r="L56" i="4"/>
  <c r="B81" i="4"/>
  <c r="L50" i="4"/>
  <c r="D109" i="4"/>
  <c r="L34" i="4"/>
  <c r="D124" i="4"/>
  <c r="D84" i="4"/>
  <c r="L53" i="4"/>
  <c r="B105" i="4"/>
  <c r="D85" i="4"/>
  <c r="B76" i="4"/>
  <c r="R69" i="4"/>
  <c r="D108" i="4"/>
  <c r="R71" i="4"/>
  <c r="B91" i="4"/>
  <c r="D120" i="4"/>
  <c r="R64" i="4"/>
  <c r="L61" i="4"/>
  <c r="D114" i="4"/>
  <c r="B120" i="4"/>
  <c r="B119" i="4"/>
  <c r="D99" i="4"/>
  <c r="L41" i="4"/>
  <c r="L45" i="4"/>
  <c r="B122" i="4"/>
  <c r="D102" i="4"/>
  <c r="L69" i="4"/>
  <c r="L72" i="4"/>
  <c r="D112" i="4"/>
  <c r="D98" i="4"/>
  <c r="B97" i="4"/>
  <c r="D75" i="4"/>
  <c r="L64" i="4"/>
  <c r="B106" i="4"/>
  <c r="AB82" i="1"/>
  <c r="R62" i="4"/>
  <c r="B133" i="4"/>
  <c r="L36" i="4"/>
  <c r="B73" i="4"/>
  <c r="D130" i="4"/>
  <c r="D73" i="4"/>
  <c r="B118" i="4"/>
  <c r="B138" i="4"/>
  <c r="D128" i="4"/>
  <c r="L44" i="4"/>
  <c r="B116" i="4"/>
  <c r="D87" i="4"/>
  <c r="L38" i="4"/>
  <c r="D134" i="4"/>
  <c r="B80" i="4"/>
  <c r="L46" i="4"/>
  <c r="B77" i="4"/>
  <c r="K24" i="4"/>
  <c r="R59" i="4"/>
  <c r="D126" i="4"/>
  <c r="L58" i="4"/>
  <c r="L66" i="4"/>
  <c r="B79" i="4"/>
  <c r="D138" i="4"/>
  <c r="B110" i="4"/>
  <c r="D104" i="4"/>
  <c r="D105" i="4"/>
  <c r="D133" i="4"/>
  <c r="L65" i="4"/>
  <c r="D74" i="4"/>
  <c r="B93" i="4"/>
  <c r="D92" i="4"/>
  <c r="B129" i="4"/>
  <c r="K23" i="4"/>
  <c r="R55" i="4"/>
  <c r="B137" i="4"/>
  <c r="D107" i="4"/>
  <c r="B111" i="4"/>
  <c r="D88" i="4"/>
  <c r="D90" i="4"/>
  <c r="B86" i="4"/>
  <c r="L39" i="4"/>
  <c r="B109" i="4"/>
  <c r="D89" i="4"/>
  <c r="R61" i="4"/>
  <c r="D91" i="4"/>
  <c r="B135" i="4"/>
  <c r="B92" i="4"/>
  <c r="D103" i="4"/>
  <c r="D81" i="4"/>
  <c r="R53" i="4"/>
  <c r="B104" i="4"/>
  <c r="D83" i="4"/>
  <c r="D137" i="4"/>
  <c r="B126" i="4"/>
  <c r="B102" i="4"/>
  <c r="D95" i="4"/>
  <c r="B84" i="4"/>
  <c r="D79" i="4"/>
  <c r="B100" i="4"/>
  <c r="B114" i="4"/>
  <c r="B117" i="4"/>
  <c r="D76" i="4"/>
  <c r="R63" i="4"/>
  <c r="B127" i="4"/>
  <c r="B90" i="4"/>
  <c r="L55" i="4"/>
  <c r="D127" i="4"/>
  <c r="D135" i="4"/>
  <c r="D97" i="4"/>
  <c r="B88" i="4"/>
  <c r="B107" i="4"/>
  <c r="L52" i="4"/>
  <c r="R56" i="4"/>
  <c r="L43" i="4"/>
  <c r="B113" i="4"/>
  <c r="B85" i="4"/>
  <c r="B103" i="4"/>
  <c r="D118" i="4"/>
  <c r="D82" i="4"/>
  <c r="D111" i="4"/>
  <c r="D78" i="4"/>
  <c r="D96" i="4"/>
  <c r="D122" i="4"/>
  <c r="D100" i="4"/>
  <c r="L60" i="4"/>
  <c r="D106" i="4"/>
  <c r="R65" i="4"/>
  <c r="R66" i="4"/>
  <c r="L62" i="4"/>
  <c r="B124" i="4"/>
  <c r="A23" i="9" l="1"/>
  <c r="J23" i="9" s="1"/>
  <c r="B2" i="1"/>
  <c r="D2" i="1"/>
  <c r="A24" i="7"/>
  <c r="J24" i="7" s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3" i="7"/>
  <c r="B23" i="7"/>
  <c r="N23" i="7"/>
  <c r="J23" i="7"/>
  <c r="N43" i="7"/>
  <c r="B43" i="7"/>
  <c r="F43" i="7"/>
  <c r="J43" i="7"/>
  <c r="F35" i="7"/>
  <c r="B35" i="7"/>
  <c r="J35" i="7"/>
  <c r="N35" i="7"/>
  <c r="A25" i="4"/>
  <c r="K25" i="4"/>
  <c r="L54" i="4"/>
  <c r="AB83" i="1"/>
  <c r="A27" i="4"/>
  <c r="A25" i="1" l="1"/>
  <c r="A25" i="9" s="1"/>
  <c r="F24" i="7"/>
  <c r="N24" i="7"/>
  <c r="B24" i="7"/>
  <c r="A27" i="1"/>
  <c r="A27" i="9" s="1"/>
  <c r="A26" i="7"/>
  <c r="A26" i="9"/>
  <c r="K27" i="4"/>
  <c r="A28" i="4"/>
  <c r="K28" i="4" s="1"/>
  <c r="A28" i="1" l="1"/>
  <c r="A25" i="7"/>
  <c r="A27" i="7"/>
  <c r="F27" i="7" s="1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A30" i="4"/>
  <c r="A29" i="4"/>
  <c r="K29" i="4"/>
  <c r="K30" i="4"/>
  <c r="A31" i="4"/>
  <c r="K31" i="4" s="1"/>
  <c r="A32" i="4"/>
  <c r="A31" i="1" l="1"/>
  <c r="A31" i="7" s="1"/>
  <c r="A30" i="1"/>
  <c r="A30" i="7" s="1"/>
  <c r="B30" i="7" s="1"/>
  <c r="A28" i="7"/>
  <c r="A28" i="9"/>
  <c r="A32" i="1"/>
  <c r="A32" i="7" s="1"/>
  <c r="F32" i="7" s="1"/>
  <c r="A29" i="1"/>
  <c r="A31" i="9"/>
  <c r="B31" i="9" s="1"/>
  <c r="J27" i="7"/>
  <c r="B27" i="7"/>
  <c r="A30" i="9"/>
  <c r="F30" i="9" s="1"/>
  <c r="B31" i="7"/>
  <c r="J31" i="7"/>
  <c r="F31" i="7"/>
  <c r="F30" i="7"/>
  <c r="J30" i="7"/>
  <c r="K32" i="4"/>
  <c r="B28" i="9" l="1"/>
  <c r="F28" i="9"/>
  <c r="J28" i="9"/>
  <c r="F28" i="7"/>
  <c r="J28" i="7"/>
  <c r="B28" i="7"/>
  <c r="B32" i="7"/>
  <c r="J32" i="7"/>
  <c r="A32" i="9"/>
  <c r="J32" i="9" s="1"/>
  <c r="A29" i="9"/>
  <c r="A29" i="7"/>
  <c r="J31" i="9"/>
  <c r="F31" i="9"/>
  <c r="B30" i="9"/>
  <c r="J30" i="9"/>
  <c r="F32" i="9" l="1"/>
  <c r="B32" i="9"/>
  <c r="B29" i="9"/>
  <c r="J29" i="9"/>
  <c r="F29" i="9"/>
  <c r="B29" i="7"/>
  <c r="F29" i="7"/>
  <c r="J29" i="7"/>
  <c r="D21" i="2" l="1"/>
  <c r="F7" i="1"/>
  <c r="E98" i="1"/>
  <c r="B14" i="1"/>
  <c r="B85" i="1"/>
  <c r="C75" i="1"/>
  <c r="C130" i="1"/>
  <c r="D133" i="1"/>
  <c r="G102" i="1"/>
  <c r="E118" i="1"/>
  <c r="B109" i="1"/>
  <c r="C31" i="1"/>
  <c r="F28" i="1"/>
  <c r="D83" i="1"/>
  <c r="G127" i="1"/>
  <c r="G39" i="1"/>
  <c r="B66" i="1"/>
  <c r="E126" i="1"/>
  <c r="B30" i="1"/>
  <c r="B113" i="1"/>
  <c r="B132" i="1"/>
  <c r="B81" i="1"/>
  <c r="B18" i="1"/>
  <c r="E34" i="1"/>
  <c r="B135" i="1"/>
  <c r="B51" i="1"/>
  <c r="F94" i="1"/>
  <c r="F44" i="1"/>
  <c r="B84" i="1"/>
  <c r="C93" i="1"/>
  <c r="B83" i="1"/>
  <c r="B15" i="1"/>
  <c r="G69" i="1"/>
  <c r="F15" i="1"/>
  <c r="D88" i="1"/>
  <c r="F19" i="1"/>
  <c r="E64" i="1"/>
  <c r="E58" i="1"/>
  <c r="D66" i="1"/>
  <c r="F35" i="1"/>
  <c r="B7" i="1"/>
  <c r="F42" i="1"/>
  <c r="D73" i="1"/>
  <c r="G53" i="1"/>
  <c r="C55" i="1"/>
  <c r="B10" i="1"/>
  <c r="D67" i="1"/>
  <c r="D117" i="1"/>
  <c r="F60" i="1"/>
  <c r="C89" i="1"/>
  <c r="B107" i="1"/>
  <c r="B90" i="1"/>
  <c r="F66" i="1"/>
  <c r="C29" i="1"/>
  <c r="B70" i="1"/>
  <c r="D31" i="1"/>
  <c r="B42" i="1"/>
  <c r="G21" i="1"/>
  <c r="E114" i="1"/>
  <c r="F25" i="1"/>
  <c r="B86" i="1"/>
  <c r="E138" i="1"/>
  <c r="G112" i="1"/>
  <c r="G87" i="1"/>
  <c r="G123" i="1"/>
  <c r="G89" i="1"/>
  <c r="B23" i="1"/>
  <c r="D115" i="1"/>
  <c r="F38" i="1"/>
  <c r="C9" i="1"/>
  <c r="B48" i="1"/>
  <c r="G45" i="1"/>
  <c r="D40" i="1"/>
  <c r="C38" i="1"/>
  <c r="E56" i="1"/>
  <c r="C7" i="1"/>
  <c r="G74" i="1"/>
  <c r="B27" i="1"/>
  <c r="C95" i="1"/>
  <c r="B11" i="1"/>
  <c r="C69" i="1"/>
  <c r="E135" i="1"/>
  <c r="F24" i="1"/>
  <c r="G76" i="1"/>
  <c r="G44" i="1"/>
  <c r="D47" i="1"/>
  <c r="D105" i="1"/>
  <c r="G122" i="1"/>
  <c r="C14" i="1"/>
  <c r="F137" i="1"/>
  <c r="D26" i="1"/>
  <c r="G25" i="1"/>
  <c r="F9" i="1"/>
  <c r="D120" i="1"/>
  <c r="G43" i="1"/>
  <c r="E47" i="1"/>
  <c r="B25" i="1"/>
  <c r="E17" i="1"/>
  <c r="B32" i="1"/>
  <c r="E88" i="1"/>
  <c r="D102" i="1"/>
  <c r="G52" i="1"/>
  <c r="C60" i="1"/>
  <c r="B45" i="1"/>
  <c r="B19" i="1"/>
  <c r="C123" i="1"/>
  <c r="E103" i="1"/>
  <c r="G26" i="1"/>
  <c r="E131" i="1"/>
  <c r="E96" i="1"/>
  <c r="G23" i="1"/>
  <c r="C70" i="1"/>
  <c r="E54" i="1"/>
  <c r="G55" i="1"/>
  <c r="F10" i="1"/>
  <c r="C135" i="1"/>
  <c r="B78" i="1"/>
  <c r="F73" i="1"/>
  <c r="F113" i="1"/>
  <c r="E48" i="1"/>
  <c r="D27" i="1"/>
  <c r="D69" i="1"/>
  <c r="E105" i="1"/>
  <c r="D127" i="1"/>
  <c r="C97" i="1"/>
  <c r="C28" i="1"/>
  <c r="E11" i="1"/>
  <c r="D45" i="1"/>
  <c r="D132" i="1"/>
  <c r="G85" i="1"/>
  <c r="D61" i="1"/>
  <c r="B71" i="1"/>
  <c r="G56" i="1"/>
  <c r="C107" i="1"/>
  <c r="F37" i="1"/>
  <c r="B123" i="1"/>
  <c r="D91" i="1"/>
  <c r="F109" i="1"/>
  <c r="C94" i="1"/>
  <c r="G114" i="1"/>
  <c r="G78" i="1"/>
  <c r="C86" i="1"/>
  <c r="D101" i="1"/>
  <c r="G8" i="1"/>
  <c r="G64" i="1"/>
  <c r="E20" i="1"/>
  <c r="D130" i="1"/>
  <c r="E94" i="1"/>
  <c r="G10" i="1"/>
  <c r="D89" i="1"/>
  <c r="E16" i="1"/>
  <c r="C48" i="1"/>
  <c r="F43" i="1"/>
  <c r="F16" i="1"/>
  <c r="C33" i="1"/>
  <c r="E136" i="1"/>
  <c r="D63" i="1"/>
  <c r="F118" i="1"/>
  <c r="F115" i="1"/>
  <c r="B49" i="1"/>
  <c r="C39" i="1"/>
  <c r="E76" i="1"/>
  <c r="E10" i="1"/>
  <c r="E108" i="1"/>
  <c r="B118" i="1"/>
  <c r="E18" i="1"/>
  <c r="C82" i="1"/>
  <c r="D98" i="1"/>
  <c r="E65" i="1"/>
  <c r="B12" i="1"/>
  <c r="G131" i="1"/>
  <c r="C8" i="1"/>
  <c r="E26" i="1"/>
  <c r="F96" i="1"/>
  <c r="D64" i="1"/>
  <c r="D23" i="1"/>
  <c r="C133" i="1"/>
  <c r="F111" i="1"/>
  <c r="C21" i="1"/>
  <c r="F110" i="1"/>
  <c r="F69" i="1"/>
  <c r="F135" i="1"/>
  <c r="E57" i="1"/>
  <c r="B8" i="1"/>
  <c r="D15" i="1"/>
  <c r="E62" i="1"/>
  <c r="E45" i="1"/>
  <c r="D93" i="1"/>
  <c r="F80" i="1"/>
  <c r="F119" i="1"/>
  <c r="E39" i="1"/>
  <c r="G70" i="1"/>
  <c r="B94" i="1"/>
  <c r="F95" i="1"/>
  <c r="F129" i="1"/>
  <c r="F92" i="1"/>
  <c r="E104" i="1"/>
  <c r="D100" i="1"/>
  <c r="D103" i="1"/>
  <c r="E73" i="1"/>
  <c r="G104" i="1"/>
  <c r="E111" i="1"/>
  <c r="B121" i="1"/>
  <c r="E29" i="1"/>
  <c r="C62" i="1"/>
  <c r="C36" i="1"/>
  <c r="G12" i="1"/>
  <c r="C56" i="1"/>
  <c r="C59" i="1"/>
  <c r="E112" i="1"/>
  <c r="C77" i="1"/>
  <c r="D108" i="1"/>
  <c r="B24" i="1"/>
  <c r="B56" i="1"/>
  <c r="B108" i="1"/>
  <c r="G11" i="1"/>
  <c r="F72" i="1"/>
  <c r="F114" i="1"/>
  <c r="D29" i="1"/>
  <c r="E134" i="1"/>
  <c r="E80" i="1"/>
  <c r="G68" i="1"/>
  <c r="E61" i="1"/>
  <c r="B104" i="1"/>
  <c r="B128" i="1"/>
  <c r="G29" i="1"/>
  <c r="C136" i="1"/>
  <c r="D37" i="1"/>
  <c r="C24" i="1"/>
  <c r="F124" i="1"/>
  <c r="G81" i="1"/>
  <c r="G58" i="1"/>
  <c r="G33" i="1"/>
  <c r="C129" i="1"/>
  <c r="C114" i="1"/>
  <c r="B21" i="1"/>
  <c r="F130" i="1"/>
  <c r="D97" i="1"/>
  <c r="C105" i="1"/>
  <c r="D52" i="1"/>
  <c r="D114" i="1"/>
  <c r="B80" i="1"/>
  <c r="B50" i="1"/>
  <c r="D96" i="1"/>
  <c r="C42" i="1"/>
  <c r="E99" i="1"/>
  <c r="D7" i="1"/>
  <c r="D12" i="1"/>
  <c r="G100" i="1"/>
  <c r="C104" i="1"/>
  <c r="C34" i="1"/>
  <c r="D42" i="1"/>
  <c r="G107" i="1"/>
  <c r="E36" i="1"/>
  <c r="G95" i="1"/>
  <c r="C90" i="1"/>
  <c r="F47" i="1"/>
  <c r="C11" i="1"/>
  <c r="B95" i="1"/>
  <c r="F101" i="1"/>
  <c r="D92" i="1"/>
  <c r="D129" i="1"/>
  <c r="G16" i="1"/>
  <c r="E44" i="1"/>
  <c r="C57" i="1"/>
  <c r="C98" i="1"/>
  <c r="F132" i="1"/>
  <c r="C132" i="1"/>
  <c r="F131" i="1"/>
  <c r="B47" i="1"/>
  <c r="B110" i="1"/>
  <c r="F17" i="1"/>
  <c r="F82" i="1"/>
  <c r="D112" i="1"/>
  <c r="C23" i="1"/>
  <c r="C78" i="1"/>
  <c r="B76" i="1"/>
  <c r="D94" i="1"/>
  <c r="C40" i="1"/>
  <c r="B131" i="1"/>
  <c r="B116" i="1"/>
  <c r="F27" i="1"/>
  <c r="B96" i="1"/>
  <c r="D107" i="1"/>
  <c r="F31" i="1"/>
  <c r="C63" i="1"/>
  <c r="D90" i="1"/>
  <c r="D125" i="1"/>
  <c r="C112" i="1"/>
  <c r="E91" i="1"/>
  <c r="B99" i="1"/>
  <c r="D87" i="1"/>
  <c r="E79" i="1"/>
  <c r="G50" i="1"/>
  <c r="G41" i="1"/>
  <c r="D59" i="1"/>
  <c r="E82" i="1"/>
  <c r="D22" i="1"/>
  <c r="C84" i="1"/>
  <c r="C53" i="1"/>
  <c r="G61" i="1"/>
  <c r="F63" i="1"/>
  <c r="E33" i="1"/>
  <c r="G65" i="1"/>
  <c r="F128" i="1"/>
  <c r="E90" i="1"/>
  <c r="B120" i="1"/>
  <c r="G14" i="1"/>
  <c r="D137" i="1"/>
  <c r="F138" i="1"/>
  <c r="C46" i="1"/>
  <c r="D104" i="1"/>
  <c r="C124" i="1"/>
  <c r="E25" i="1"/>
  <c r="E102" i="1"/>
  <c r="E84" i="1"/>
  <c r="D85" i="1"/>
  <c r="B69" i="1"/>
  <c r="F122" i="1"/>
  <c r="D119" i="1"/>
  <c r="B62" i="1"/>
  <c r="C17" i="1"/>
  <c r="C25" i="1"/>
  <c r="G34" i="1"/>
  <c r="F48" i="1"/>
  <c r="C61" i="1"/>
  <c r="F134" i="1"/>
  <c r="B40" i="1"/>
  <c r="F81" i="1"/>
  <c r="D128" i="1"/>
  <c r="D57" i="1"/>
  <c r="F8" i="1"/>
  <c r="G73" i="1"/>
  <c r="F75" i="1"/>
  <c r="E51" i="1"/>
  <c r="E129" i="1"/>
  <c r="F77" i="1"/>
  <c r="E37" i="1"/>
  <c r="B126" i="1"/>
  <c r="F127" i="1"/>
  <c r="D126" i="1"/>
  <c r="D28" i="1"/>
  <c r="B130" i="1"/>
  <c r="F36" i="1"/>
  <c r="C18" i="1"/>
  <c r="F49" i="1"/>
  <c r="D39" i="1"/>
  <c r="B105" i="1"/>
  <c r="F79" i="1"/>
  <c r="D121" i="1"/>
  <c r="B82" i="1"/>
  <c r="G93" i="1"/>
  <c r="G13" i="1"/>
  <c r="E74" i="1"/>
  <c r="C58" i="1"/>
  <c r="G109" i="1"/>
  <c r="D84" i="1"/>
  <c r="G125" i="1"/>
  <c r="E32" i="1"/>
  <c r="G90" i="1"/>
  <c r="E60" i="1"/>
  <c r="E8" i="1"/>
  <c r="F74" i="1"/>
  <c r="G59" i="1"/>
  <c r="G75" i="1"/>
  <c r="D51" i="1"/>
  <c r="C118" i="1"/>
  <c r="G35" i="1"/>
  <c r="E40" i="1"/>
  <c r="B136" i="1"/>
  <c r="C51" i="1"/>
  <c r="G7" i="1"/>
  <c r="D20" i="1"/>
  <c r="C108" i="1"/>
  <c r="D8" i="1"/>
  <c r="C13" i="1"/>
  <c r="G106" i="1"/>
  <c r="G86" i="1"/>
  <c r="D80" i="1"/>
  <c r="G120" i="1"/>
  <c r="D10" i="1"/>
  <c r="C137" i="1"/>
  <c r="E27" i="1"/>
  <c r="B63" i="1"/>
  <c r="E50" i="1"/>
  <c r="B77" i="1"/>
  <c r="D34" i="1"/>
  <c r="C138" i="1"/>
  <c r="E66" i="1"/>
  <c r="E67" i="1"/>
  <c r="D24" i="1"/>
  <c r="D60" i="1"/>
  <c r="D43" i="1"/>
  <c r="F55" i="1"/>
  <c r="D111" i="1"/>
  <c r="F83" i="1"/>
  <c r="B112" i="1"/>
  <c r="D109" i="1"/>
  <c r="E21" i="1"/>
  <c r="F89" i="1"/>
  <c r="E117" i="1"/>
  <c r="G135" i="1"/>
  <c r="G133" i="1"/>
  <c r="D14" i="1"/>
  <c r="G46" i="1"/>
  <c r="C127" i="1"/>
  <c r="F61" i="1"/>
  <c r="D56" i="1"/>
  <c r="C66" i="1"/>
  <c r="D35" i="1"/>
  <c r="G103" i="1"/>
  <c r="F87" i="1"/>
  <c r="B13" i="1"/>
  <c r="G116" i="1"/>
  <c r="B64" i="1"/>
  <c r="F116" i="1"/>
  <c r="G132" i="1"/>
  <c r="G15" i="1"/>
  <c r="B93" i="1"/>
  <c r="C10" i="1"/>
  <c r="G77" i="1"/>
  <c r="B28" i="1"/>
  <c r="F32" i="1"/>
  <c r="E123" i="1"/>
  <c r="B102" i="1"/>
  <c r="D135" i="1"/>
  <c r="F59" i="1"/>
  <c r="E15" i="1"/>
  <c r="F11" i="1"/>
  <c r="B9" i="1"/>
  <c r="F99" i="1"/>
  <c r="B20" i="1"/>
  <c r="G88" i="1"/>
  <c r="G110" i="1"/>
  <c r="G71" i="1"/>
  <c r="G117" i="1"/>
  <c r="E13" i="1"/>
  <c r="B137" i="1"/>
  <c r="F108" i="1"/>
  <c r="F62" i="1"/>
  <c r="G129" i="1"/>
  <c r="E63" i="1"/>
  <c r="C49" i="1"/>
  <c r="E59" i="1"/>
  <c r="C12" i="1"/>
  <c r="C111" i="1"/>
  <c r="D76" i="1"/>
  <c r="D53" i="1"/>
  <c r="E52" i="1"/>
  <c r="E119" i="1"/>
  <c r="F103" i="1"/>
  <c r="E97" i="1"/>
  <c r="E24" i="1"/>
  <c r="G98" i="1"/>
  <c r="F68" i="1"/>
  <c r="D106" i="1"/>
  <c r="B75" i="1"/>
  <c r="G101" i="1"/>
  <c r="D78" i="1"/>
  <c r="F30" i="1"/>
  <c r="B117" i="1"/>
  <c r="F58" i="1"/>
  <c r="D79" i="1"/>
  <c r="E53" i="1"/>
  <c r="G121" i="1"/>
  <c r="F123" i="1"/>
  <c r="F71" i="1"/>
  <c r="E30" i="1"/>
  <c r="F85" i="1"/>
  <c r="B106" i="1"/>
  <c r="E121" i="1"/>
  <c r="E85" i="1"/>
  <c r="D95" i="1"/>
  <c r="G63" i="1"/>
  <c r="D32" i="1"/>
  <c r="C15" i="1"/>
  <c r="E81" i="1"/>
  <c r="F53" i="1"/>
  <c r="B115" i="1"/>
  <c r="F67" i="1"/>
  <c r="G54" i="1"/>
  <c r="F39" i="1"/>
  <c r="E7" i="1"/>
  <c r="E128" i="1"/>
  <c r="F98" i="1"/>
  <c r="D99" i="1"/>
  <c r="G38" i="1"/>
  <c r="D36" i="1"/>
  <c r="E137" i="1"/>
  <c r="C41" i="1"/>
  <c r="G49" i="1"/>
  <c r="F46" i="1"/>
  <c r="F21" i="1"/>
  <c r="D44" i="1"/>
  <c r="D17" i="1"/>
  <c r="G96" i="1"/>
  <c r="D134" i="1"/>
  <c r="D50" i="1"/>
  <c r="F125" i="1"/>
  <c r="D13" i="1"/>
  <c r="E107" i="1"/>
  <c r="D65" i="1"/>
  <c r="D41" i="1"/>
  <c r="B119" i="1"/>
  <c r="F45" i="1"/>
  <c r="G113" i="1"/>
  <c r="C119" i="1"/>
  <c r="E87" i="1"/>
  <c r="C126" i="1"/>
  <c r="G136" i="1"/>
  <c r="G128" i="1"/>
  <c r="G32" i="1"/>
  <c r="B111" i="1"/>
  <c r="D33" i="1"/>
  <c r="E38" i="1"/>
  <c r="G80" i="1"/>
  <c r="G17" i="1"/>
  <c r="B65" i="1"/>
  <c r="C96" i="1"/>
  <c r="C125" i="1"/>
  <c r="G79" i="1"/>
  <c r="C79" i="1"/>
  <c r="G83" i="1"/>
  <c r="D113" i="1"/>
  <c r="B60" i="1"/>
  <c r="G126" i="1"/>
  <c r="F88" i="1"/>
  <c r="E95" i="1"/>
  <c r="G40" i="1"/>
  <c r="C19" i="1"/>
  <c r="E106" i="1"/>
  <c r="D71" i="1"/>
  <c r="B124" i="1"/>
  <c r="G28" i="1"/>
  <c r="G60" i="1"/>
  <c r="C73" i="1"/>
  <c r="D11" i="1"/>
  <c r="C35" i="1"/>
  <c r="C74" i="1"/>
  <c r="G119" i="1"/>
  <c r="E132" i="1"/>
  <c r="E22" i="1"/>
  <c r="C27" i="1"/>
  <c r="G57" i="1"/>
  <c r="E68" i="1"/>
  <c r="F120" i="1"/>
  <c r="B41" i="1"/>
  <c r="E28" i="1"/>
  <c r="C88" i="1"/>
  <c r="G92" i="1"/>
  <c r="B17" i="1"/>
  <c r="G62" i="1"/>
  <c r="G66" i="1"/>
  <c r="G42" i="1"/>
  <c r="B72" i="1"/>
  <c r="C102" i="1"/>
  <c r="E124" i="1"/>
  <c r="D116" i="1"/>
  <c r="G130" i="1"/>
  <c r="B57" i="1"/>
  <c r="B125" i="1"/>
  <c r="D86" i="1"/>
  <c r="C110" i="1"/>
  <c r="C43" i="1"/>
  <c r="B35" i="1"/>
  <c r="E116" i="1"/>
  <c r="D21" i="1"/>
  <c r="D9" i="1"/>
  <c r="C115" i="1"/>
  <c r="F26" i="1"/>
  <c r="C120" i="1"/>
  <c r="G138" i="1"/>
  <c r="F70" i="1"/>
  <c r="F133" i="1"/>
  <c r="D74" i="1"/>
  <c r="B114" i="1"/>
  <c r="F50" i="1"/>
  <c r="C122" i="1"/>
  <c r="C47" i="1"/>
  <c r="F91" i="1"/>
  <c r="D48" i="1"/>
  <c r="F100" i="1"/>
  <c r="F40" i="1"/>
  <c r="B133" i="1"/>
  <c r="F56" i="1"/>
  <c r="D138" i="1"/>
  <c r="F23" i="1"/>
  <c r="D123" i="1"/>
  <c r="C85" i="1"/>
  <c r="B44" i="1"/>
  <c r="F117" i="1"/>
  <c r="G47" i="1"/>
  <c r="B68" i="1"/>
  <c r="E100" i="1"/>
  <c r="F29" i="1"/>
  <c r="B59" i="1"/>
  <c r="B53" i="1"/>
  <c r="C64" i="1"/>
  <c r="B92" i="1"/>
  <c r="G36" i="1"/>
  <c r="G24" i="1"/>
  <c r="G6" i="1"/>
  <c r="E113" i="1"/>
  <c r="G91" i="1"/>
  <c r="G124" i="1"/>
  <c r="E120" i="1"/>
  <c r="D82" i="1"/>
  <c r="E71" i="1"/>
  <c r="B74" i="1"/>
  <c r="E23" i="1"/>
  <c r="B36" i="1"/>
  <c r="B91" i="1"/>
  <c r="C100" i="1"/>
  <c r="E55" i="1"/>
  <c r="B138" i="1"/>
  <c r="E130" i="1"/>
  <c r="E93" i="1"/>
  <c r="F14" i="1"/>
  <c r="E31" i="1"/>
  <c r="B129" i="1"/>
  <c r="E70" i="1"/>
  <c r="B103" i="1"/>
  <c r="F107" i="1"/>
  <c r="E110" i="1"/>
  <c r="C54" i="1"/>
  <c r="F76" i="1"/>
  <c r="G51" i="1"/>
  <c r="F20" i="1"/>
  <c r="D118" i="1"/>
  <c r="C50" i="1"/>
  <c r="D110" i="1"/>
  <c r="C131" i="1"/>
  <c r="E122" i="1"/>
  <c r="E86" i="1"/>
  <c r="C20" i="1"/>
  <c r="G19" i="1"/>
  <c r="D38" i="1"/>
  <c r="F136" i="1"/>
  <c r="G108" i="1"/>
  <c r="F84" i="1"/>
  <c r="B37" i="1"/>
  <c r="B39" i="1"/>
  <c r="E9" i="1"/>
  <c r="D58" i="1"/>
  <c r="E75" i="1"/>
  <c r="D46" i="1"/>
  <c r="G115" i="1"/>
  <c r="C106" i="1"/>
  <c r="B55" i="1"/>
  <c r="F90" i="1"/>
  <c r="E12" i="1"/>
  <c r="D131" i="1"/>
  <c r="F104" i="1"/>
  <c r="B101" i="1"/>
  <c r="G31" i="1"/>
  <c r="D72" i="1"/>
  <c r="B89" i="1"/>
  <c r="B88" i="1"/>
  <c r="D30" i="1"/>
  <c r="C91" i="1"/>
  <c r="B73" i="1"/>
  <c r="D55" i="1"/>
  <c r="F65" i="1"/>
  <c r="E78" i="1"/>
  <c r="E127" i="1"/>
  <c r="C121" i="1"/>
  <c r="B43" i="1"/>
  <c r="D62" i="1"/>
  <c r="G137" i="1"/>
  <c r="F22" i="1"/>
  <c r="G72" i="1"/>
  <c r="B97" i="1"/>
  <c r="D19" i="1"/>
  <c r="F102" i="1"/>
  <c r="C81" i="1"/>
  <c r="C83" i="1"/>
  <c r="F105" i="1"/>
  <c r="G5" i="1"/>
  <c r="B67" i="1"/>
  <c r="E125" i="1"/>
  <c r="F34" i="1"/>
  <c r="B87" i="1"/>
  <c r="F112" i="1"/>
  <c r="C52" i="1"/>
  <c r="C101" i="1"/>
  <c r="C92" i="1"/>
  <c r="G27" i="1"/>
  <c r="F41" i="1"/>
  <c r="C76" i="1"/>
  <c r="B79" i="1"/>
  <c r="F86" i="1"/>
  <c r="C67" i="1"/>
  <c r="G9" i="1"/>
  <c r="B58" i="1"/>
  <c r="C99" i="1"/>
  <c r="F93" i="1"/>
  <c r="C134" i="1"/>
  <c r="C80" i="1"/>
  <c r="C45" i="1"/>
  <c r="G30" i="1"/>
  <c r="E115" i="1"/>
  <c r="G82" i="1"/>
  <c r="G99" i="1"/>
  <c r="B52" i="1"/>
  <c r="D124" i="1"/>
  <c r="B54" i="1"/>
  <c r="C103" i="1"/>
  <c r="E49" i="1"/>
  <c r="F121" i="1"/>
  <c r="B26" i="1"/>
  <c r="D81" i="1"/>
  <c r="B31" i="1"/>
  <c r="B61" i="1"/>
  <c r="E14" i="1"/>
  <c r="F18" i="1"/>
  <c r="E101" i="1"/>
  <c r="E109" i="1"/>
  <c r="C44" i="1"/>
  <c r="G18" i="1"/>
  <c r="C72" i="1"/>
  <c r="E19" i="1"/>
  <c r="C117" i="1"/>
  <c r="C87" i="1"/>
  <c r="G67" i="1"/>
  <c r="E41" i="1"/>
  <c r="C71" i="1"/>
  <c r="F51" i="1"/>
  <c r="E77" i="1"/>
  <c r="G84" i="1"/>
  <c r="D122" i="1"/>
  <c r="E72" i="1"/>
  <c r="C16" i="1"/>
  <c r="D77" i="1"/>
  <c r="G94" i="1"/>
  <c r="D25" i="1"/>
  <c r="D16" i="1"/>
  <c r="C37" i="1"/>
  <c r="C109" i="1"/>
  <c r="C113" i="1"/>
  <c r="E43" i="1"/>
  <c r="F12" i="1"/>
  <c r="F6" i="1"/>
  <c r="B34" i="1"/>
  <c r="B33" i="1"/>
  <c r="E35" i="1"/>
  <c r="F54" i="1"/>
  <c r="C65" i="1"/>
  <c r="C68" i="1"/>
  <c r="F52" i="1"/>
  <c r="D18" i="1"/>
  <c r="G20" i="1"/>
  <c r="D54" i="1"/>
  <c r="F64" i="1"/>
  <c r="B100" i="1"/>
  <c r="B134" i="1"/>
  <c r="D68" i="1"/>
  <c r="F57" i="1"/>
  <c r="G111" i="1"/>
  <c r="D70" i="1"/>
  <c r="G22" i="1"/>
  <c r="B98" i="1"/>
  <c r="B46" i="1"/>
  <c r="G48" i="1"/>
  <c r="B22" i="1"/>
  <c r="G105" i="1"/>
  <c r="E133" i="1"/>
  <c r="F78" i="1"/>
  <c r="D136" i="1"/>
  <c r="B38" i="1"/>
  <c r="C128" i="1"/>
  <c r="C32" i="1"/>
  <c r="F97" i="1"/>
  <c r="B127" i="1"/>
  <c r="F33" i="1"/>
  <c r="E46" i="1"/>
  <c r="F126" i="1"/>
  <c r="C26" i="1"/>
  <c r="D49" i="1"/>
  <c r="F13" i="1"/>
  <c r="D75" i="1"/>
  <c r="G97" i="1"/>
  <c r="C30" i="1"/>
  <c r="B122" i="1"/>
  <c r="B16" i="1"/>
  <c r="F5" i="1"/>
  <c r="E83" i="1"/>
  <c r="C116" i="1"/>
  <c r="G134" i="1"/>
  <c r="E89" i="1"/>
  <c r="E69" i="1"/>
  <c r="B29" i="1"/>
  <c r="F106" i="1"/>
  <c r="G118" i="1"/>
  <c r="G37" i="1"/>
  <c r="C22" i="1"/>
  <c r="E42" i="1"/>
  <c r="E92" i="1"/>
  <c r="O92" i="9" l="1"/>
  <c r="O92" i="7"/>
  <c r="L92" i="1"/>
  <c r="P92" i="9"/>
  <c r="P92" i="7"/>
  <c r="P42" i="7"/>
  <c r="O42" i="9"/>
  <c r="O42" i="7"/>
  <c r="L42" i="1"/>
  <c r="P42" i="9"/>
  <c r="J22" i="1"/>
  <c r="H22" i="7"/>
  <c r="G22" i="9"/>
  <c r="G22" i="7"/>
  <c r="H22" i="9"/>
  <c r="W37" i="7"/>
  <c r="N37" i="1"/>
  <c r="W37" i="9"/>
  <c r="X37" i="7"/>
  <c r="X37" i="9"/>
  <c r="W118" i="9"/>
  <c r="X118" i="9"/>
  <c r="X118" i="7"/>
  <c r="N118" i="1"/>
  <c r="W118" i="7"/>
  <c r="S106" i="7"/>
  <c r="M106" i="1"/>
  <c r="T106" i="9"/>
  <c r="T106" i="7"/>
  <c r="S106" i="9"/>
  <c r="I29" i="1"/>
  <c r="D29" i="7"/>
  <c r="D29" i="9"/>
  <c r="C29" i="9"/>
  <c r="C29" i="7"/>
  <c r="P69" i="9"/>
  <c r="P69" i="7"/>
  <c r="L69" i="1"/>
  <c r="O69" i="7"/>
  <c r="O69" i="9"/>
  <c r="P89" i="7"/>
  <c r="L89" i="1"/>
  <c r="O89" i="9"/>
  <c r="O89" i="7"/>
  <c r="P89" i="9"/>
  <c r="X134" i="7"/>
  <c r="X134" i="9"/>
  <c r="N134" i="1"/>
  <c r="W134" i="9"/>
  <c r="W134" i="7"/>
  <c r="H116" i="9"/>
  <c r="J116" i="1"/>
  <c r="H116" i="7"/>
  <c r="G116" i="9"/>
  <c r="G116" i="7"/>
  <c r="P83" i="7"/>
  <c r="L83" i="1"/>
  <c r="O83" i="7"/>
  <c r="P83" i="9"/>
  <c r="O83" i="9"/>
  <c r="S5" i="7"/>
  <c r="M5" i="1"/>
  <c r="T5" i="9"/>
  <c r="T5" i="7"/>
  <c r="S5" i="9"/>
  <c r="C16" i="7"/>
  <c r="D16" i="9"/>
  <c r="C16" i="9"/>
  <c r="D16" i="7"/>
  <c r="I16" i="1"/>
  <c r="D122" i="9"/>
  <c r="D122" i="7"/>
  <c r="C122" i="9"/>
  <c r="C122" i="7"/>
  <c r="I122" i="1"/>
  <c r="G30" i="9"/>
  <c r="J30" i="1"/>
  <c r="H30" i="9"/>
  <c r="H30" i="7"/>
  <c r="G30" i="7"/>
  <c r="X97" i="9"/>
  <c r="W97" i="7"/>
  <c r="W97" i="9"/>
  <c r="N97" i="1"/>
  <c r="X97" i="7"/>
  <c r="L75" i="7"/>
  <c r="K75" i="1"/>
  <c r="K75" i="7"/>
  <c r="L75" i="9"/>
  <c r="K75" i="9"/>
  <c r="M13" i="1"/>
  <c r="T13" i="7"/>
  <c r="S13" i="9"/>
  <c r="T13" i="9"/>
  <c r="S13" i="7"/>
  <c r="K49" i="1"/>
  <c r="K49" i="7"/>
  <c r="L49" i="7"/>
  <c r="K49" i="9"/>
  <c r="L49" i="9"/>
  <c r="G26" i="7"/>
  <c r="G26" i="9"/>
  <c r="H26" i="9"/>
  <c r="H26" i="7"/>
  <c r="J26" i="1"/>
  <c r="M126" i="1"/>
  <c r="T126" i="9"/>
  <c r="S126" i="9"/>
  <c r="S126" i="7"/>
  <c r="T126" i="7"/>
  <c r="P46" i="9"/>
  <c r="P46" i="7"/>
  <c r="O46" i="7"/>
  <c r="L46" i="1"/>
  <c r="O46" i="9"/>
  <c r="S33" i="9"/>
  <c r="S33" i="7"/>
  <c r="T33" i="7"/>
  <c r="M33" i="1"/>
  <c r="T33" i="9"/>
  <c r="D127" i="7"/>
  <c r="C127" i="7"/>
  <c r="I127" i="1"/>
  <c r="D127" i="9"/>
  <c r="C127" i="9"/>
  <c r="T97" i="7"/>
  <c r="T97" i="9"/>
  <c r="S97" i="7"/>
  <c r="S97" i="9"/>
  <c r="M97" i="1"/>
  <c r="J32" i="1"/>
  <c r="G32" i="9"/>
  <c r="G32" i="7"/>
  <c r="H32" i="9"/>
  <c r="H32" i="7"/>
  <c r="H128" i="7"/>
  <c r="G128" i="9"/>
  <c r="H128" i="9"/>
  <c r="J128" i="1"/>
  <c r="G128" i="7"/>
  <c r="D38" i="9"/>
  <c r="I38" i="1"/>
  <c r="C38" i="9"/>
  <c r="C38" i="7"/>
  <c r="D38" i="7"/>
  <c r="K136" i="7"/>
  <c r="K136" i="9"/>
  <c r="K136" i="1"/>
  <c r="L136" i="9"/>
  <c r="L136" i="7"/>
  <c r="S78" i="9"/>
  <c r="T78" i="9"/>
  <c r="S78" i="7"/>
  <c r="T78" i="7"/>
  <c r="M78" i="1"/>
  <c r="P133" i="7"/>
  <c r="L133" i="1"/>
  <c r="O133" i="9"/>
  <c r="O133" i="7"/>
  <c r="P133" i="9"/>
  <c r="X105" i="7"/>
  <c r="W105" i="9"/>
  <c r="W105" i="7"/>
  <c r="N105" i="1"/>
  <c r="X105" i="9"/>
  <c r="C22" i="7"/>
  <c r="D22" i="9"/>
  <c r="C22" i="9"/>
  <c r="D22" i="7"/>
  <c r="I22" i="1"/>
  <c r="X48" i="9"/>
  <c r="X48" i="7"/>
  <c r="N48" i="1"/>
  <c r="W48" i="7"/>
  <c r="W48" i="9"/>
  <c r="I46" i="1"/>
  <c r="C46" i="7"/>
  <c r="D46" i="9"/>
  <c r="C46" i="9"/>
  <c r="D46" i="7"/>
  <c r="C98" i="7"/>
  <c r="D98" i="9"/>
  <c r="I98" i="1"/>
  <c r="D98" i="7"/>
  <c r="C98" i="9"/>
  <c r="X22" i="7"/>
  <c r="W22" i="7"/>
  <c r="W22" i="9"/>
  <c r="N22" i="1"/>
  <c r="X22" i="9"/>
  <c r="K70" i="7"/>
  <c r="K70" i="1"/>
  <c r="L70" i="7"/>
  <c r="K70" i="9"/>
  <c r="L70" i="9"/>
  <c r="X111" i="9"/>
  <c r="W111" i="7"/>
  <c r="W111" i="9"/>
  <c r="N111" i="1"/>
  <c r="X111" i="7"/>
  <c r="S57" i="9"/>
  <c r="S57" i="7"/>
  <c r="M57" i="1"/>
  <c r="T57" i="7"/>
  <c r="T57" i="9"/>
  <c r="L68" i="7"/>
  <c r="K68" i="1"/>
  <c r="L68" i="9"/>
  <c r="K68" i="7"/>
  <c r="K68" i="9"/>
  <c r="D134" i="9"/>
  <c r="I134" i="1"/>
  <c r="D134" i="7"/>
  <c r="C134" i="9"/>
  <c r="C134" i="7"/>
  <c r="C100" i="7"/>
  <c r="D100" i="9"/>
  <c r="C100" i="9"/>
  <c r="I100" i="1"/>
  <c r="D100" i="7"/>
  <c r="T64" i="9"/>
  <c r="S64" i="9"/>
  <c r="T64" i="7"/>
  <c r="M64" i="1"/>
  <c r="S64" i="7"/>
  <c r="L54" i="7"/>
  <c r="L54" i="9"/>
  <c r="K54" i="1"/>
  <c r="K54" i="9"/>
  <c r="K54" i="7"/>
  <c r="X20" i="9"/>
  <c r="W20" i="7"/>
  <c r="W20" i="9"/>
  <c r="X20" i="7"/>
  <c r="N20" i="1"/>
  <c r="L18" i="7"/>
  <c r="L18" i="9"/>
  <c r="K18" i="7"/>
  <c r="K18" i="1"/>
  <c r="K18" i="9"/>
  <c r="S52" i="9"/>
  <c r="T52" i="7"/>
  <c r="S52" i="7"/>
  <c r="T52" i="9"/>
  <c r="M52" i="1"/>
  <c r="G68" i="9"/>
  <c r="H68" i="7"/>
  <c r="G68" i="7"/>
  <c r="H68" i="9"/>
  <c r="J68" i="1"/>
  <c r="G65" i="7"/>
  <c r="G65" i="9"/>
  <c r="J65" i="1"/>
  <c r="H65" i="9"/>
  <c r="H65" i="7"/>
  <c r="S54" i="9"/>
  <c r="T54" i="9"/>
  <c r="S54" i="7"/>
  <c r="M54" i="1"/>
  <c r="T54" i="7"/>
  <c r="L35" i="1"/>
  <c r="O35" i="7"/>
  <c r="P35" i="7"/>
  <c r="P35" i="9"/>
  <c r="O35" i="9"/>
  <c r="D33" i="7"/>
  <c r="I33" i="1"/>
  <c r="D33" i="9"/>
  <c r="C33" i="7"/>
  <c r="C33" i="9"/>
  <c r="D34" i="9"/>
  <c r="I34" i="1"/>
  <c r="D34" i="7"/>
  <c r="C34" i="9"/>
  <c r="C34" i="7"/>
  <c r="S6" i="7"/>
  <c r="T6" i="7"/>
  <c r="T6" i="9"/>
  <c r="S6" i="9"/>
  <c r="M6" i="1"/>
  <c r="S12" i="9"/>
  <c r="T12" i="7"/>
  <c r="T12" i="9"/>
  <c r="M12" i="1"/>
  <c r="S12" i="7"/>
  <c r="L43" i="1"/>
  <c r="O43" i="9"/>
  <c r="P43" i="7"/>
  <c r="P43" i="9"/>
  <c r="O43" i="7"/>
  <c r="G113" i="9"/>
  <c r="H113" i="9"/>
  <c r="G113" i="7"/>
  <c r="H113" i="7"/>
  <c r="J113" i="1"/>
  <c r="H109" i="7"/>
  <c r="G109" i="7"/>
  <c r="H109" i="9"/>
  <c r="G109" i="9"/>
  <c r="J109" i="1"/>
  <c r="G37" i="7"/>
  <c r="H37" i="9"/>
  <c r="G37" i="9"/>
  <c r="J37" i="1"/>
  <c r="H37" i="7"/>
  <c r="K16" i="7"/>
  <c r="L16" i="7"/>
  <c r="K16" i="9"/>
  <c r="L16" i="9"/>
  <c r="K16" i="1"/>
  <c r="L25" i="9"/>
  <c r="L25" i="7"/>
  <c r="K25" i="9"/>
  <c r="K25" i="1"/>
  <c r="K25" i="7"/>
  <c r="X94" i="7"/>
  <c r="W94" i="7"/>
  <c r="X94" i="9"/>
  <c r="W94" i="9"/>
  <c r="N94" i="1"/>
  <c r="L77" i="9"/>
  <c r="K77" i="9"/>
  <c r="K77" i="1"/>
  <c r="K77" i="7"/>
  <c r="L77" i="7"/>
  <c r="H16" i="9"/>
  <c r="J16" i="1"/>
  <c r="H16" i="7"/>
  <c r="G16" i="9"/>
  <c r="G16" i="7"/>
  <c r="P72" i="9"/>
  <c r="P72" i="7"/>
  <c r="O72" i="9"/>
  <c r="O72" i="7"/>
  <c r="L72" i="1"/>
  <c r="K122" i="1"/>
  <c r="L122" i="9"/>
  <c r="K122" i="7"/>
  <c r="K122" i="9"/>
  <c r="L122" i="7"/>
  <c r="X84" i="7"/>
  <c r="X84" i="9"/>
  <c r="W84" i="7"/>
  <c r="N84" i="1"/>
  <c r="W84" i="9"/>
  <c r="L77" i="1"/>
  <c r="P77" i="7"/>
  <c r="O77" i="7"/>
  <c r="O77" i="9"/>
  <c r="P77" i="9"/>
  <c r="M51" i="1"/>
  <c r="S51" i="7"/>
  <c r="S51" i="9"/>
  <c r="T51" i="9"/>
  <c r="T51" i="7"/>
  <c r="G71" i="7"/>
  <c r="G71" i="9"/>
  <c r="J71" i="1"/>
  <c r="H71" i="9"/>
  <c r="H71" i="7"/>
  <c r="O41" i="9"/>
  <c r="P41" i="9"/>
  <c r="O41" i="7"/>
  <c r="P41" i="7"/>
  <c r="L41" i="1"/>
  <c r="X67" i="9"/>
  <c r="X67" i="7"/>
  <c r="N67" i="1"/>
  <c r="W67" i="9"/>
  <c r="W67" i="7"/>
  <c r="H87" i="7"/>
  <c r="G87" i="9"/>
  <c r="H87" i="9"/>
  <c r="J87" i="1"/>
  <c r="G87" i="7"/>
  <c r="J117" i="1"/>
  <c r="G117" i="9"/>
  <c r="H117" i="7"/>
  <c r="G117" i="7"/>
  <c r="H117" i="9"/>
  <c r="O19" i="9"/>
  <c r="O19" i="7"/>
  <c r="P19" i="9"/>
  <c r="P19" i="7"/>
  <c r="L19" i="1"/>
  <c r="H72" i="9"/>
  <c r="H72" i="7"/>
  <c r="G72" i="9"/>
  <c r="J72" i="1"/>
  <c r="G72" i="7"/>
  <c r="N18" i="1"/>
  <c r="W18" i="9"/>
  <c r="W18" i="7"/>
  <c r="X18" i="7"/>
  <c r="X18" i="9"/>
  <c r="G44" i="7"/>
  <c r="H44" i="9"/>
  <c r="J44" i="1"/>
  <c r="G44" i="9"/>
  <c r="H44" i="7"/>
  <c r="L109" i="1"/>
  <c r="O109" i="9"/>
  <c r="P109" i="7"/>
  <c r="P109" i="9"/>
  <c r="O109" i="7"/>
  <c r="L101" i="1"/>
  <c r="P101" i="9"/>
  <c r="O101" i="7"/>
  <c r="P101" i="7"/>
  <c r="O101" i="9"/>
  <c r="T18" i="9"/>
  <c r="S18" i="9"/>
  <c r="S18" i="7"/>
  <c r="M18" i="1"/>
  <c r="T18" i="7"/>
  <c r="P14" i="7"/>
  <c r="P14" i="9"/>
  <c r="L14" i="1"/>
  <c r="O14" i="9"/>
  <c r="O14" i="7"/>
  <c r="D61" i="7"/>
  <c r="C61" i="9"/>
  <c r="D61" i="9"/>
  <c r="C61" i="7"/>
  <c r="I61" i="1"/>
  <c r="D31" i="7"/>
  <c r="C31" i="9"/>
  <c r="D31" i="9"/>
  <c r="C31" i="7"/>
  <c r="I31" i="1"/>
  <c r="K81" i="7"/>
  <c r="L81" i="7"/>
  <c r="K81" i="1"/>
  <c r="L81" i="9"/>
  <c r="K81" i="9"/>
  <c r="I26" i="1"/>
  <c r="C26" i="9"/>
  <c r="C26" i="7"/>
  <c r="D26" i="7"/>
  <c r="D26" i="9"/>
  <c r="T121" i="7"/>
  <c r="M121" i="1"/>
  <c r="S121" i="9"/>
  <c r="S121" i="7"/>
  <c r="T121" i="9"/>
  <c r="P49" i="9"/>
  <c r="O49" i="9"/>
  <c r="L49" i="1"/>
  <c r="O49" i="7"/>
  <c r="P49" i="7"/>
  <c r="G103" i="7"/>
  <c r="H103" i="7"/>
  <c r="G103" i="9"/>
  <c r="J103" i="1"/>
  <c r="H103" i="9"/>
  <c r="D54" i="7"/>
  <c r="I54" i="1"/>
  <c r="C54" i="9"/>
  <c r="D54" i="9"/>
  <c r="C54" i="7"/>
  <c r="K124" i="9"/>
  <c r="K124" i="7"/>
  <c r="L124" i="7"/>
  <c r="L124" i="9"/>
  <c r="K124" i="1"/>
  <c r="D52" i="9"/>
  <c r="C52" i="9"/>
  <c r="I52" i="1"/>
  <c r="C52" i="7"/>
  <c r="D52" i="7"/>
  <c r="X99" i="7"/>
  <c r="N99" i="1"/>
  <c r="X99" i="9"/>
  <c r="W99" i="9"/>
  <c r="W99" i="7"/>
  <c r="W82" i="7"/>
  <c r="X82" i="9"/>
  <c r="N82" i="1"/>
  <c r="X82" i="7"/>
  <c r="W82" i="9"/>
  <c r="O115" i="7"/>
  <c r="P115" i="7"/>
  <c r="O115" i="9"/>
  <c r="L115" i="1"/>
  <c r="P115" i="9"/>
  <c r="W30" i="9"/>
  <c r="X30" i="9"/>
  <c r="N30" i="1"/>
  <c r="W30" i="7"/>
  <c r="X30" i="7"/>
  <c r="G45" i="9"/>
  <c r="H45" i="9"/>
  <c r="J45" i="1"/>
  <c r="G45" i="7"/>
  <c r="H45" i="7"/>
  <c r="H80" i="9"/>
  <c r="J80" i="1"/>
  <c r="G80" i="7"/>
  <c r="H80" i="7"/>
  <c r="G80" i="9"/>
  <c r="G134" i="7"/>
  <c r="J134" i="1"/>
  <c r="H134" i="7"/>
  <c r="G134" i="9"/>
  <c r="H134" i="9"/>
  <c r="S93" i="7"/>
  <c r="S93" i="9"/>
  <c r="M93" i="1"/>
  <c r="T93" i="9"/>
  <c r="T93" i="7"/>
  <c r="G99" i="7"/>
  <c r="H99" i="9"/>
  <c r="J99" i="1"/>
  <c r="H99" i="7"/>
  <c r="G99" i="9"/>
  <c r="I58" i="1"/>
  <c r="C58" i="7"/>
  <c r="C58" i="9"/>
  <c r="D58" i="9"/>
  <c r="D58" i="7"/>
  <c r="N9" i="1"/>
  <c r="X9" i="9"/>
  <c r="W9" i="9"/>
  <c r="X9" i="7"/>
  <c r="W9" i="7"/>
  <c r="H67" i="7"/>
  <c r="G67" i="9"/>
  <c r="J67" i="1"/>
  <c r="H67" i="9"/>
  <c r="G67" i="7"/>
  <c r="S86" i="7"/>
  <c r="M86" i="1"/>
  <c r="S86" i="9"/>
  <c r="T86" i="7"/>
  <c r="T86" i="9"/>
  <c r="C79" i="9"/>
  <c r="I79" i="1"/>
  <c r="D79" i="7"/>
  <c r="D79" i="9"/>
  <c r="C79" i="7"/>
  <c r="G76" i="7"/>
  <c r="G76" i="9"/>
  <c r="J76" i="1"/>
  <c r="H76" i="7"/>
  <c r="H76" i="9"/>
  <c r="T41" i="9"/>
  <c r="S41" i="7"/>
  <c r="S41" i="9"/>
  <c r="T41" i="7"/>
  <c r="M41" i="1"/>
  <c r="N27" i="1"/>
  <c r="W27" i="9"/>
  <c r="X27" i="7"/>
  <c r="X27" i="9"/>
  <c r="W27" i="7"/>
  <c r="J92" i="1"/>
  <c r="G92" i="9"/>
  <c r="G92" i="7"/>
  <c r="H92" i="7"/>
  <c r="H92" i="9"/>
  <c r="H101" i="9"/>
  <c r="H101" i="7"/>
  <c r="G101" i="9"/>
  <c r="J101" i="1"/>
  <c r="G101" i="7"/>
  <c r="H52" i="7"/>
  <c r="G52" i="7"/>
  <c r="H52" i="9"/>
  <c r="J52" i="1"/>
  <c r="G52" i="9"/>
  <c r="T112" i="9"/>
  <c r="S112" i="9"/>
  <c r="M112" i="1"/>
  <c r="S112" i="7"/>
  <c r="T112" i="7"/>
  <c r="I87" i="1"/>
  <c r="C87" i="7"/>
  <c r="C87" i="9"/>
  <c r="D87" i="9"/>
  <c r="D87" i="7"/>
  <c r="M34" i="1"/>
  <c r="T34" i="7"/>
  <c r="S34" i="9"/>
  <c r="T34" i="9"/>
  <c r="S34" i="7"/>
  <c r="O125" i="9"/>
  <c r="L125" i="1"/>
  <c r="O125" i="7"/>
  <c r="P125" i="7"/>
  <c r="P125" i="9"/>
  <c r="C67" i="9"/>
  <c r="D67" i="9"/>
  <c r="C67" i="7"/>
  <c r="D67" i="7"/>
  <c r="I67" i="1"/>
  <c r="X5" i="7"/>
  <c r="N5" i="1"/>
  <c r="W5" i="9"/>
  <c r="X5" i="9"/>
  <c r="W5" i="7"/>
  <c r="M105" i="1"/>
  <c r="T105" i="7"/>
  <c r="S105" i="9"/>
  <c r="S105" i="7"/>
  <c r="T105" i="9"/>
  <c r="G83" i="9"/>
  <c r="H83" i="9"/>
  <c r="H83" i="7"/>
  <c r="G83" i="7"/>
  <c r="J83" i="1"/>
  <c r="J81" i="1"/>
  <c r="G81" i="7"/>
  <c r="H81" i="7"/>
  <c r="H81" i="9"/>
  <c r="G81" i="9"/>
  <c r="T102" i="9"/>
  <c r="M102" i="1"/>
  <c r="T102" i="7"/>
  <c r="S102" i="9"/>
  <c r="S102" i="7"/>
  <c r="K19" i="7"/>
  <c r="K19" i="9"/>
  <c r="L19" i="7"/>
  <c r="K19" i="1"/>
  <c r="L19" i="9"/>
  <c r="D97" i="7"/>
  <c r="C97" i="9"/>
  <c r="C97" i="7"/>
  <c r="I97" i="1"/>
  <c r="D97" i="9"/>
  <c r="W72" i="9"/>
  <c r="N72" i="1"/>
  <c r="X72" i="7"/>
  <c r="W72" i="7"/>
  <c r="X72" i="9"/>
  <c r="S22" i="9"/>
  <c r="T22" i="7"/>
  <c r="T22" i="9"/>
  <c r="M22" i="1"/>
  <c r="S22" i="7"/>
  <c r="W137" i="7"/>
  <c r="X137" i="7"/>
  <c r="X137" i="9"/>
  <c r="N137" i="1"/>
  <c r="W137" i="9"/>
  <c r="K62" i="9"/>
  <c r="L62" i="7"/>
  <c r="L62" i="9"/>
  <c r="K62" i="7"/>
  <c r="K62" i="1"/>
  <c r="C43" i="7"/>
  <c r="D43" i="7"/>
  <c r="I43" i="1"/>
  <c r="D43" i="9"/>
  <c r="C43" i="9"/>
  <c r="H121" i="7"/>
  <c r="H121" i="9"/>
  <c r="J121" i="1"/>
  <c r="G121" i="9"/>
  <c r="G121" i="7"/>
  <c r="O127" i="7"/>
  <c r="L127" i="1"/>
  <c r="P127" i="9"/>
  <c r="O127" i="9"/>
  <c r="P127" i="7"/>
  <c r="L78" i="1"/>
  <c r="P78" i="7"/>
  <c r="O78" i="9"/>
  <c r="O78" i="7"/>
  <c r="P78" i="9"/>
  <c r="S65" i="7"/>
  <c r="M65" i="1"/>
  <c r="T65" i="9"/>
  <c r="S65" i="9"/>
  <c r="T65" i="7"/>
  <c r="L55" i="7"/>
  <c r="K55" i="1"/>
  <c r="K55" i="9"/>
  <c r="L55" i="9"/>
  <c r="K55" i="7"/>
  <c r="C73" i="9"/>
  <c r="I73" i="1"/>
  <c r="D73" i="9"/>
  <c r="C73" i="7"/>
  <c r="D73" i="7"/>
  <c r="H91" i="9"/>
  <c r="J91" i="1"/>
  <c r="G91" i="9"/>
  <c r="G91" i="7"/>
  <c r="H91" i="7"/>
  <c r="K30" i="1"/>
  <c r="K30" i="9"/>
  <c r="K30" i="7"/>
  <c r="L30" i="7"/>
  <c r="L30" i="9"/>
  <c r="C88" i="7"/>
  <c r="I88" i="1"/>
  <c r="D88" i="7"/>
  <c r="C88" i="9"/>
  <c r="D88" i="9"/>
  <c r="D89" i="9"/>
  <c r="D89" i="7"/>
  <c r="C89" i="7"/>
  <c r="C89" i="9"/>
  <c r="I89" i="1"/>
  <c r="K72" i="9"/>
  <c r="K72" i="7"/>
  <c r="L72" i="7"/>
  <c r="K72" i="1"/>
  <c r="L72" i="9"/>
  <c r="X31" i="9"/>
  <c r="W31" i="7"/>
  <c r="W31" i="9"/>
  <c r="N31" i="1"/>
  <c r="X31" i="7"/>
  <c r="D101" i="9"/>
  <c r="D101" i="7"/>
  <c r="C101" i="9"/>
  <c r="I101" i="1"/>
  <c r="C101" i="7"/>
  <c r="M104" i="1"/>
  <c r="S104" i="7"/>
  <c r="T104" i="9"/>
  <c r="S104" i="9"/>
  <c r="T104" i="7"/>
  <c r="K131" i="1"/>
  <c r="L131" i="9"/>
  <c r="L131" i="7"/>
  <c r="K131" i="7"/>
  <c r="K131" i="9"/>
  <c r="O12" i="9"/>
  <c r="O12" i="7"/>
  <c r="P12" i="7"/>
  <c r="P12" i="9"/>
  <c r="L12" i="1"/>
  <c r="T90" i="9"/>
  <c r="S90" i="9"/>
  <c r="T90" i="7"/>
  <c r="S90" i="7"/>
  <c r="M90" i="1"/>
  <c r="C55" i="9"/>
  <c r="D55" i="9"/>
  <c r="I55" i="1"/>
  <c r="D55" i="7"/>
  <c r="C55" i="7"/>
  <c r="J106" i="1"/>
  <c r="G106" i="9"/>
  <c r="G106" i="7"/>
  <c r="H106" i="9"/>
  <c r="H106" i="7"/>
  <c r="W115" i="7"/>
  <c r="W115" i="9"/>
  <c r="X115" i="9"/>
  <c r="N115" i="1"/>
  <c r="X115" i="7"/>
  <c r="L46" i="7"/>
  <c r="L46" i="9"/>
  <c r="K46" i="7"/>
  <c r="K46" i="9"/>
  <c r="K46" i="1"/>
  <c r="O75" i="7"/>
  <c r="P75" i="9"/>
  <c r="O75" i="9"/>
  <c r="L75" i="1"/>
  <c r="P75" i="7"/>
  <c r="K58" i="7"/>
  <c r="K58" i="1"/>
  <c r="L58" i="7"/>
  <c r="L58" i="9"/>
  <c r="K58" i="9"/>
  <c r="L9" i="1"/>
  <c r="P9" i="9"/>
  <c r="O9" i="9"/>
  <c r="P9" i="7"/>
  <c r="O9" i="7"/>
  <c r="D39" i="9"/>
  <c r="C39" i="9"/>
  <c r="I39" i="1"/>
  <c r="C39" i="7"/>
  <c r="D39" i="7"/>
  <c r="C37" i="9"/>
  <c r="C37" i="7"/>
  <c r="D37" i="7"/>
  <c r="I37" i="1"/>
  <c r="D37" i="9"/>
  <c r="T84" i="9"/>
  <c r="T84" i="7"/>
  <c r="S84" i="7"/>
  <c r="M84" i="1"/>
  <c r="S84" i="9"/>
  <c r="W108" i="9"/>
  <c r="X108" i="9"/>
  <c r="W108" i="7"/>
  <c r="X108" i="7"/>
  <c r="N108" i="1"/>
  <c r="T136" i="7"/>
  <c r="M136" i="1"/>
  <c r="S136" i="7"/>
  <c r="T136" i="9"/>
  <c r="S136" i="9"/>
  <c r="K38" i="9"/>
  <c r="K38" i="7"/>
  <c r="L38" i="9"/>
  <c r="K38" i="1"/>
  <c r="L38" i="7"/>
  <c r="N19" i="1"/>
  <c r="X19" i="9"/>
  <c r="W19" i="9"/>
  <c r="X19" i="7"/>
  <c r="W19" i="7"/>
  <c r="J20" i="1"/>
  <c r="H20" i="7"/>
  <c r="G20" i="9"/>
  <c r="G20" i="7"/>
  <c r="H20" i="9"/>
  <c r="P86" i="7"/>
  <c r="O86" i="7"/>
  <c r="O86" i="9"/>
  <c r="L86" i="1"/>
  <c r="P86" i="9"/>
  <c r="P122" i="9"/>
  <c r="O122" i="7"/>
  <c r="P122" i="7"/>
  <c r="O122" i="9"/>
  <c r="L122" i="1"/>
  <c r="J131" i="1"/>
  <c r="H131" i="7"/>
  <c r="H131" i="9"/>
  <c r="G131" i="7"/>
  <c r="G131" i="9"/>
  <c r="L110" i="7"/>
  <c r="K110" i="1"/>
  <c r="L110" i="9"/>
  <c r="K110" i="7"/>
  <c r="K110" i="9"/>
  <c r="G50" i="9"/>
  <c r="G50" i="7"/>
  <c r="H50" i="9"/>
  <c r="J50" i="1"/>
  <c r="H50" i="7"/>
  <c r="L118" i="9"/>
  <c r="K118" i="1"/>
  <c r="K118" i="7"/>
  <c r="K118" i="9"/>
  <c r="L118" i="7"/>
  <c r="T20" i="7"/>
  <c r="T20" i="9"/>
  <c r="S20" i="7"/>
  <c r="M20" i="1"/>
  <c r="S20" i="9"/>
  <c r="X51" i="7"/>
  <c r="X51" i="9"/>
  <c r="W51" i="9"/>
  <c r="W51" i="7"/>
  <c r="N51" i="1"/>
  <c r="S76" i="7"/>
  <c r="T76" i="9"/>
  <c r="T76" i="7"/>
  <c r="M76" i="1"/>
  <c r="S76" i="9"/>
  <c r="H54" i="9"/>
  <c r="G54" i="9"/>
  <c r="G54" i="7"/>
  <c r="J54" i="1"/>
  <c r="H54" i="7"/>
  <c r="P110" i="7"/>
  <c r="O110" i="7"/>
  <c r="P110" i="9"/>
  <c r="L110" i="1"/>
  <c r="O110" i="9"/>
  <c r="T107" i="9"/>
  <c r="T107" i="7"/>
  <c r="S107" i="9"/>
  <c r="M107" i="1"/>
  <c r="S107" i="7"/>
  <c r="D103" i="9"/>
  <c r="C103" i="9"/>
  <c r="D103" i="7"/>
  <c r="C103" i="7"/>
  <c r="I103" i="1"/>
  <c r="O70" i="7"/>
  <c r="P70" i="9"/>
  <c r="O70" i="9"/>
  <c r="L70" i="1"/>
  <c r="P70" i="7"/>
  <c r="I129" i="1"/>
  <c r="D129" i="7"/>
  <c r="C129" i="7"/>
  <c r="C129" i="9"/>
  <c r="D129" i="9"/>
  <c r="O31" i="9"/>
  <c r="L31" i="1"/>
  <c r="P31" i="7"/>
  <c r="P31" i="9"/>
  <c r="O31" i="7"/>
  <c r="T14" i="7"/>
  <c r="T14" i="9"/>
  <c r="S14" i="7"/>
  <c r="M14" i="1"/>
  <c r="S14" i="9"/>
  <c r="P93" i="7"/>
  <c r="O93" i="7"/>
  <c r="O93" i="9"/>
  <c r="L93" i="1"/>
  <c r="P93" i="9"/>
  <c r="O130" i="7"/>
  <c r="O130" i="9"/>
  <c r="P130" i="9"/>
  <c r="P130" i="7"/>
  <c r="L130" i="1"/>
  <c r="I138" i="1"/>
  <c r="C138" i="9"/>
  <c r="D138" i="9"/>
  <c r="D138" i="7"/>
  <c r="C138" i="7"/>
  <c r="O55" i="9"/>
  <c r="L55" i="1"/>
  <c r="P55" i="9"/>
  <c r="P55" i="7"/>
  <c r="O55" i="7"/>
  <c r="H100" i="9"/>
  <c r="J100" i="1"/>
  <c r="G100" i="7"/>
  <c r="H100" i="7"/>
  <c r="G100" i="9"/>
  <c r="D91" i="9"/>
  <c r="I91" i="1"/>
  <c r="D91" i="7"/>
  <c r="C91" i="9"/>
  <c r="C91" i="7"/>
  <c r="I36" i="1"/>
  <c r="C36" i="9"/>
  <c r="C36" i="7"/>
  <c r="D36" i="9"/>
  <c r="D36" i="7"/>
  <c r="O23" i="7"/>
  <c r="L23" i="1"/>
  <c r="P23" i="7"/>
  <c r="O23" i="9"/>
  <c r="P23" i="9"/>
  <c r="D74" i="7"/>
  <c r="C74" i="9"/>
  <c r="I74" i="1"/>
  <c r="D74" i="9"/>
  <c r="C74" i="7"/>
  <c r="P71" i="7"/>
  <c r="O71" i="9"/>
  <c r="P71" i="9"/>
  <c r="L71" i="1"/>
  <c r="O71" i="7"/>
  <c r="K82" i="9"/>
  <c r="L82" i="9"/>
  <c r="L82" i="7"/>
  <c r="K82" i="1"/>
  <c r="K82" i="7"/>
  <c r="L120" i="1"/>
  <c r="P120" i="7"/>
  <c r="O120" i="7"/>
  <c r="O120" i="9"/>
  <c r="P120" i="9"/>
  <c r="X124" i="9"/>
  <c r="W124" i="7"/>
  <c r="X124" i="7"/>
  <c r="N124" i="1"/>
  <c r="W124" i="9"/>
  <c r="X91" i="9"/>
  <c r="X91" i="7"/>
  <c r="W91" i="9"/>
  <c r="N91" i="1"/>
  <c r="W91" i="7"/>
  <c r="O113" i="9"/>
  <c r="P113" i="7"/>
  <c r="O113" i="7"/>
  <c r="P113" i="9"/>
  <c r="L113" i="1"/>
  <c r="W6" i="9"/>
  <c r="X6" i="7"/>
  <c r="X6" i="9"/>
  <c r="N6" i="1"/>
  <c r="W6" i="7"/>
  <c r="X24" i="7"/>
  <c r="W24" i="9"/>
  <c r="W24" i="7"/>
  <c r="N24" i="1"/>
  <c r="X24" i="9"/>
  <c r="X36" i="9"/>
  <c r="W36" i="7"/>
  <c r="N36" i="1"/>
  <c r="W36" i="9"/>
  <c r="X36" i="7"/>
  <c r="I92" i="1"/>
  <c r="C92" i="9"/>
  <c r="D92" i="9"/>
  <c r="C92" i="7"/>
  <c r="D92" i="7"/>
  <c r="G64" i="7"/>
  <c r="H64" i="9"/>
  <c r="J64" i="1"/>
  <c r="H64" i="7"/>
  <c r="G64" i="9"/>
  <c r="I53" i="1"/>
  <c r="D53" i="9"/>
  <c r="C53" i="9"/>
  <c r="D53" i="7"/>
  <c r="C53" i="7"/>
  <c r="D59" i="7"/>
  <c r="C59" i="9"/>
  <c r="I59" i="1"/>
  <c r="D59" i="9"/>
  <c r="C59" i="7"/>
  <c r="M29" i="1"/>
  <c r="T29" i="7"/>
  <c r="S29" i="7"/>
  <c r="S29" i="9"/>
  <c r="T29" i="9"/>
  <c r="O100" i="7"/>
  <c r="O100" i="9"/>
  <c r="P100" i="7"/>
  <c r="P100" i="9"/>
  <c r="L100" i="1"/>
  <c r="I68" i="1"/>
  <c r="C68" i="7"/>
  <c r="D68" i="9"/>
  <c r="D68" i="7"/>
  <c r="C68" i="9"/>
  <c r="X47" i="9"/>
  <c r="X47" i="7"/>
  <c r="W47" i="7"/>
  <c r="W47" i="9"/>
  <c r="N47" i="1"/>
  <c r="S117" i="7"/>
  <c r="M117" i="1"/>
  <c r="S117" i="9"/>
  <c r="T117" i="7"/>
  <c r="T117" i="9"/>
  <c r="D44" i="7"/>
  <c r="I44" i="1"/>
  <c r="D44" i="9"/>
  <c r="C44" i="9"/>
  <c r="C44" i="7"/>
  <c r="H85" i="9"/>
  <c r="J85" i="1"/>
  <c r="G85" i="9"/>
  <c r="H85" i="7"/>
  <c r="G85" i="7"/>
  <c r="L123" i="9"/>
  <c r="K123" i="1"/>
  <c r="K123" i="9"/>
  <c r="K123" i="7"/>
  <c r="L123" i="7"/>
  <c r="S23" i="7"/>
  <c r="M23" i="1"/>
  <c r="T23" i="7"/>
  <c r="T23" i="9"/>
  <c r="S23" i="9"/>
  <c r="K138" i="7"/>
  <c r="L138" i="9"/>
  <c r="K138" i="9"/>
  <c r="L138" i="7"/>
  <c r="K138" i="1"/>
  <c r="T56" i="9"/>
  <c r="S56" i="7"/>
  <c r="T56" i="7"/>
  <c r="M56" i="1"/>
  <c r="S56" i="9"/>
  <c r="D133" i="7"/>
  <c r="C133" i="9"/>
  <c r="D133" i="9"/>
  <c r="I133" i="1"/>
  <c r="C133" i="7"/>
  <c r="S40" i="9"/>
  <c r="T40" i="7"/>
  <c r="S40" i="7"/>
  <c r="M40" i="1"/>
  <c r="T40" i="9"/>
  <c r="S100" i="7"/>
  <c r="T100" i="9"/>
  <c r="S100" i="9"/>
  <c r="M100" i="1"/>
  <c r="T100" i="7"/>
  <c r="L48" i="7"/>
  <c r="L48" i="9"/>
  <c r="K48" i="7"/>
  <c r="K48" i="9"/>
  <c r="K48" i="1"/>
  <c r="T91" i="9"/>
  <c r="S91" i="7"/>
  <c r="M91" i="1"/>
  <c r="S91" i="9"/>
  <c r="T91" i="7"/>
  <c r="J47" i="1"/>
  <c r="H47" i="7"/>
  <c r="G47" i="9"/>
  <c r="G47" i="7"/>
  <c r="H47" i="9"/>
  <c r="H122" i="9"/>
  <c r="J122" i="1"/>
  <c r="G122" i="7"/>
  <c r="H122" i="7"/>
  <c r="G122" i="9"/>
  <c r="S50" i="7"/>
  <c r="S50" i="9"/>
  <c r="M50" i="1"/>
  <c r="T50" i="7"/>
  <c r="T50" i="9"/>
  <c r="D114" i="9"/>
  <c r="C114" i="9"/>
  <c r="C114" i="7"/>
  <c r="I114" i="1"/>
  <c r="D114" i="7"/>
  <c r="K74" i="7"/>
  <c r="L74" i="9"/>
  <c r="L74" i="7"/>
  <c r="K74" i="9"/>
  <c r="K74" i="1"/>
  <c r="M133" i="1"/>
  <c r="T133" i="7"/>
  <c r="T133" i="9"/>
  <c r="S133" i="7"/>
  <c r="S133" i="9"/>
  <c r="T70" i="9"/>
  <c r="T70" i="7"/>
  <c r="S70" i="7"/>
  <c r="M70" i="1"/>
  <c r="S70" i="9"/>
  <c r="N138" i="1"/>
  <c r="W138" i="7"/>
  <c r="W138" i="9"/>
  <c r="X138" i="7"/>
  <c r="X138" i="9"/>
  <c r="G120" i="7"/>
  <c r="J120" i="1"/>
  <c r="H120" i="7"/>
  <c r="G120" i="9"/>
  <c r="H120" i="9"/>
  <c r="S26" i="9"/>
  <c r="T26" i="9"/>
  <c r="T26" i="7"/>
  <c r="M26" i="1"/>
  <c r="S26" i="7"/>
  <c r="H115" i="7"/>
  <c r="G115" i="7"/>
  <c r="J115" i="1"/>
  <c r="H115" i="9"/>
  <c r="G115" i="9"/>
  <c r="K9" i="7"/>
  <c r="K9" i="9"/>
  <c r="K9" i="1"/>
  <c r="L9" i="9"/>
  <c r="L9" i="7"/>
  <c r="K21" i="9"/>
  <c r="K21" i="7"/>
  <c r="K21" i="1"/>
  <c r="L21" i="7"/>
  <c r="L21" i="9"/>
  <c r="O116" i="7"/>
  <c r="P116" i="7"/>
  <c r="L116" i="1"/>
  <c r="O116" i="9"/>
  <c r="P116" i="9"/>
  <c r="C35" i="7"/>
  <c r="D35" i="7"/>
  <c r="D35" i="9"/>
  <c r="I35" i="1"/>
  <c r="C35" i="9"/>
  <c r="G43" i="9"/>
  <c r="H43" i="7"/>
  <c r="G43" i="7"/>
  <c r="H43" i="9"/>
  <c r="J43" i="1"/>
  <c r="H110" i="7"/>
  <c r="H110" i="9"/>
  <c r="J110" i="1"/>
  <c r="G110" i="9"/>
  <c r="G110" i="7"/>
  <c r="K86" i="1"/>
  <c r="L86" i="7"/>
  <c r="K86" i="9"/>
  <c r="L86" i="9"/>
  <c r="K86" i="7"/>
  <c r="I125" i="1"/>
  <c r="C125" i="9"/>
  <c r="D125" i="7"/>
  <c r="C125" i="7"/>
  <c r="D125" i="9"/>
  <c r="D57" i="7"/>
  <c r="C57" i="7"/>
  <c r="D57" i="9"/>
  <c r="I57" i="1"/>
  <c r="C57" i="9"/>
  <c r="W130" i="9"/>
  <c r="W130" i="7"/>
  <c r="N130" i="1"/>
  <c r="X130" i="7"/>
  <c r="X130" i="9"/>
  <c r="K116" i="7"/>
  <c r="L116" i="9"/>
  <c r="K116" i="9"/>
  <c r="K116" i="1"/>
  <c r="L116" i="7"/>
  <c r="L124" i="1"/>
  <c r="P124" i="7"/>
  <c r="O124" i="7"/>
  <c r="O124" i="9"/>
  <c r="P124" i="9"/>
  <c r="G102" i="7"/>
  <c r="H102" i="7"/>
  <c r="G102" i="9"/>
  <c r="J102" i="1"/>
  <c r="H102" i="9"/>
  <c r="D72" i="9"/>
  <c r="C72" i="7"/>
  <c r="I72" i="1"/>
  <c r="D72" i="7"/>
  <c r="C72" i="9"/>
  <c r="W42" i="7"/>
  <c r="X42" i="7"/>
  <c r="X42" i="9"/>
  <c r="W42" i="9"/>
  <c r="N42" i="1"/>
  <c r="W66" i="9"/>
  <c r="W66" i="7"/>
  <c r="X66" i="9"/>
  <c r="N66" i="1"/>
  <c r="X66" i="7"/>
  <c r="N62" i="1"/>
  <c r="W62" i="7"/>
  <c r="X62" i="9"/>
  <c r="X62" i="7"/>
  <c r="W62" i="9"/>
  <c r="D17" i="9"/>
  <c r="I17" i="1"/>
  <c r="D17" i="7"/>
  <c r="C17" i="9"/>
  <c r="C17" i="7"/>
  <c r="W92" i="7"/>
  <c r="X92" i="7"/>
  <c r="N92" i="1"/>
  <c r="X92" i="9"/>
  <c r="W92" i="9"/>
  <c r="H88" i="9"/>
  <c r="J88" i="1"/>
  <c r="H88" i="7"/>
  <c r="G88" i="9"/>
  <c r="G88" i="7"/>
  <c r="P28" i="7"/>
  <c r="P28" i="9"/>
  <c r="O28" i="7"/>
  <c r="L28" i="1"/>
  <c r="O28" i="9"/>
  <c r="D41" i="7"/>
  <c r="C41" i="7"/>
  <c r="C41" i="9"/>
  <c r="D41" i="9"/>
  <c r="I41" i="1"/>
  <c r="S120" i="7"/>
  <c r="S120" i="9"/>
  <c r="M120" i="1"/>
  <c r="T120" i="9"/>
  <c r="T120" i="7"/>
  <c r="P68" i="7"/>
  <c r="O68" i="7"/>
  <c r="O68" i="9"/>
  <c r="L68" i="1"/>
  <c r="P68" i="9"/>
  <c r="W57" i="7"/>
  <c r="X57" i="9"/>
  <c r="N57" i="1"/>
  <c r="W57" i="9"/>
  <c r="X57" i="7"/>
  <c r="H27" i="9"/>
  <c r="H27" i="7"/>
  <c r="J27" i="1"/>
  <c r="G27" i="9"/>
  <c r="G27" i="7"/>
  <c r="P22" i="7"/>
  <c r="P22" i="9"/>
  <c r="O22" i="9"/>
  <c r="L22" i="1"/>
  <c r="O22" i="7"/>
  <c r="O132" i="7"/>
  <c r="O132" i="9"/>
  <c r="L132" i="1"/>
  <c r="P132" i="7"/>
  <c r="P132" i="9"/>
  <c r="W119" i="9"/>
  <c r="X119" i="9"/>
  <c r="X119" i="7"/>
  <c r="W119" i="7"/>
  <c r="N119" i="1"/>
  <c r="G74" i="7"/>
  <c r="J74" i="1"/>
  <c r="H74" i="9"/>
  <c r="H74" i="7"/>
  <c r="G74" i="9"/>
  <c r="G35" i="7"/>
  <c r="G35" i="9"/>
  <c r="H35" i="7"/>
  <c r="J35" i="1"/>
  <c r="H35" i="9"/>
  <c r="L11" i="9"/>
  <c r="K11" i="7"/>
  <c r="K11" i="1"/>
  <c r="L11" i="7"/>
  <c r="K11" i="9"/>
  <c r="H73" i="7"/>
  <c r="J73" i="1"/>
  <c r="G73" i="7"/>
  <c r="G73" i="9"/>
  <c r="H73" i="9"/>
  <c r="W60" i="9"/>
  <c r="X60" i="7"/>
  <c r="N60" i="1"/>
  <c r="W60" i="7"/>
  <c r="X60" i="9"/>
  <c r="X28" i="7"/>
  <c r="W28" i="9"/>
  <c r="W28" i="7"/>
  <c r="N28" i="1"/>
  <c r="X28" i="9"/>
  <c r="D124" i="9"/>
  <c r="C124" i="7"/>
  <c r="C124" i="9"/>
  <c r="D124" i="7"/>
  <c r="I124" i="1"/>
  <c r="K71" i="7"/>
  <c r="K71" i="1"/>
  <c r="L71" i="9"/>
  <c r="K71" i="9"/>
  <c r="L71" i="7"/>
  <c r="L106" i="1"/>
  <c r="O106" i="7"/>
  <c r="P106" i="9"/>
  <c r="O106" i="9"/>
  <c r="P106" i="7"/>
  <c r="G19" i="9"/>
  <c r="G19" i="7"/>
  <c r="H19" i="9"/>
  <c r="J19" i="1"/>
  <c r="H19" i="7"/>
  <c r="X40" i="7"/>
  <c r="N40" i="1"/>
  <c r="W40" i="7"/>
  <c r="W40" i="9"/>
  <c r="X40" i="9"/>
  <c r="P95" i="9"/>
  <c r="O95" i="7"/>
  <c r="P95" i="7"/>
  <c r="L95" i="1"/>
  <c r="O95" i="9"/>
  <c r="M88" i="1"/>
  <c r="T88" i="7"/>
  <c r="S88" i="9"/>
  <c r="S88" i="7"/>
  <c r="T88" i="9"/>
  <c r="N126" i="1"/>
  <c r="W126" i="9"/>
  <c r="W126" i="7"/>
  <c r="X126" i="7"/>
  <c r="X126" i="9"/>
  <c r="D60" i="7"/>
  <c r="C60" i="7"/>
  <c r="C60" i="9"/>
  <c r="I60" i="1"/>
  <c r="D60" i="9"/>
  <c r="K113" i="9"/>
  <c r="L113" i="7"/>
  <c r="K113" i="1"/>
  <c r="L113" i="9"/>
  <c r="K113" i="7"/>
  <c r="W83" i="9"/>
  <c r="N83" i="1"/>
  <c r="W83" i="7"/>
  <c r="X83" i="9"/>
  <c r="X83" i="7"/>
  <c r="J79" i="1"/>
  <c r="G79" i="7"/>
  <c r="H79" i="9"/>
  <c r="G79" i="9"/>
  <c r="H79" i="7"/>
  <c r="W79" i="7"/>
  <c r="N79" i="1"/>
  <c r="X79" i="9"/>
  <c r="W79" i="9"/>
  <c r="X79" i="7"/>
  <c r="J125" i="1"/>
  <c r="H125" i="7"/>
  <c r="G125" i="9"/>
  <c r="G125" i="7"/>
  <c r="H125" i="9"/>
  <c r="G96" i="7"/>
  <c r="J96" i="1"/>
  <c r="G96" i="9"/>
  <c r="H96" i="9"/>
  <c r="H96" i="7"/>
  <c r="C65" i="7"/>
  <c r="C65" i="9"/>
  <c r="D65" i="7"/>
  <c r="I65" i="1"/>
  <c r="D65" i="9"/>
  <c r="X17" i="9"/>
  <c r="N17" i="1"/>
  <c r="W17" i="9"/>
  <c r="X17" i="7"/>
  <c r="W17" i="7"/>
  <c r="X80" i="9"/>
  <c r="N80" i="1"/>
  <c r="W80" i="9"/>
  <c r="W80" i="7"/>
  <c r="X80" i="7"/>
  <c r="L38" i="1"/>
  <c r="P38" i="7"/>
  <c r="O38" i="7"/>
  <c r="O38" i="9"/>
  <c r="P38" i="9"/>
  <c r="K33" i="7"/>
  <c r="L33" i="7"/>
  <c r="K33" i="9"/>
  <c r="K33" i="1"/>
  <c r="L33" i="9"/>
  <c r="C111" i="7"/>
  <c r="D111" i="7"/>
  <c r="I111" i="1"/>
  <c r="C111" i="9"/>
  <c r="D111" i="9"/>
  <c r="N32" i="1"/>
  <c r="X32" i="7"/>
  <c r="X32" i="9"/>
  <c r="W32" i="7"/>
  <c r="W32" i="9"/>
  <c r="W128" i="7"/>
  <c r="N128" i="1"/>
  <c r="X128" i="9"/>
  <c r="X128" i="7"/>
  <c r="W128" i="9"/>
  <c r="W136" i="9"/>
  <c r="W136" i="7"/>
  <c r="X136" i="7"/>
  <c r="X136" i="9"/>
  <c r="N136" i="1"/>
  <c r="J126" i="1"/>
  <c r="G126" i="7"/>
  <c r="H126" i="9"/>
  <c r="G126" i="9"/>
  <c r="H126" i="7"/>
  <c r="O87" i="9"/>
  <c r="P87" i="7"/>
  <c r="P87" i="9"/>
  <c r="L87" i="1"/>
  <c r="O87" i="7"/>
  <c r="G119" i="9"/>
  <c r="H119" i="9"/>
  <c r="H119" i="7"/>
  <c r="G119" i="7"/>
  <c r="J119" i="1"/>
  <c r="N113" i="1"/>
  <c r="W113" i="9"/>
  <c r="X113" i="7"/>
  <c r="W113" i="7"/>
  <c r="X113" i="9"/>
  <c r="T45" i="9"/>
  <c r="T45" i="7"/>
  <c r="S45" i="9"/>
  <c r="M45" i="1"/>
  <c r="S45" i="7"/>
  <c r="I119" i="1"/>
  <c r="C119" i="9"/>
  <c r="C119" i="7"/>
  <c r="D119" i="7"/>
  <c r="D119" i="9"/>
  <c r="L41" i="9"/>
  <c r="K41" i="7"/>
  <c r="K41" i="1"/>
  <c r="L41" i="7"/>
  <c r="K41" i="9"/>
  <c r="K65" i="9"/>
  <c r="K65" i="1"/>
  <c r="L65" i="9"/>
  <c r="K65" i="7"/>
  <c r="L65" i="7"/>
  <c r="P107" i="7"/>
  <c r="O107" i="9"/>
  <c r="P107" i="9"/>
  <c r="O107" i="7"/>
  <c r="L107" i="1"/>
  <c r="K13" i="9"/>
  <c r="L13" i="7"/>
  <c r="K13" i="7"/>
  <c r="K13" i="1"/>
  <c r="L13" i="9"/>
  <c r="T125" i="7"/>
  <c r="M125" i="1"/>
  <c r="S125" i="7"/>
  <c r="T125" i="9"/>
  <c r="S125" i="9"/>
  <c r="L50" i="9"/>
  <c r="K50" i="9"/>
  <c r="L50" i="7"/>
  <c r="K50" i="7"/>
  <c r="K50" i="1"/>
  <c r="K134" i="7"/>
  <c r="L134" i="7"/>
  <c r="K134" i="1"/>
  <c r="L134" i="9"/>
  <c r="K134" i="9"/>
  <c r="X96" i="7"/>
  <c r="W96" i="7"/>
  <c r="W96" i="9"/>
  <c r="N96" i="1"/>
  <c r="X96" i="9"/>
  <c r="L17" i="9"/>
  <c r="L17" i="7"/>
  <c r="K17" i="7"/>
  <c r="K17" i="1"/>
  <c r="K17" i="9"/>
  <c r="K44" i="9"/>
  <c r="K44" i="7"/>
  <c r="L44" i="9"/>
  <c r="K44" i="1"/>
  <c r="L44" i="7"/>
  <c r="S21" i="7"/>
  <c r="T21" i="9"/>
  <c r="M21" i="1"/>
  <c r="T21" i="7"/>
  <c r="S21" i="9"/>
  <c r="M46" i="1"/>
  <c r="S46" i="7"/>
  <c r="T46" i="9"/>
  <c r="T46" i="7"/>
  <c r="S46" i="9"/>
  <c r="W49" i="9"/>
  <c r="X49" i="7"/>
  <c r="X49" i="9"/>
  <c r="N49" i="1"/>
  <c r="W49" i="7"/>
  <c r="G41" i="9"/>
  <c r="J41" i="1"/>
  <c r="H41" i="9"/>
  <c r="H41" i="7"/>
  <c r="G41" i="7"/>
  <c r="P137" i="9"/>
  <c r="L137" i="1"/>
  <c r="P137" i="7"/>
  <c r="O137" i="9"/>
  <c r="O137" i="7"/>
  <c r="L36" i="9"/>
  <c r="K36" i="1"/>
  <c r="L36" i="7"/>
  <c r="K36" i="7"/>
  <c r="K36" i="9"/>
  <c r="W38" i="9"/>
  <c r="X38" i="9"/>
  <c r="X38" i="7"/>
  <c r="W38" i="7"/>
  <c r="N38" i="1"/>
  <c r="L99" i="7"/>
  <c r="K99" i="9"/>
  <c r="K99" i="7"/>
  <c r="K99" i="1"/>
  <c r="L99" i="9"/>
  <c r="S98" i="7"/>
  <c r="M98" i="1"/>
  <c r="T98" i="9"/>
  <c r="T98" i="7"/>
  <c r="S98" i="9"/>
  <c r="L128" i="1"/>
  <c r="P128" i="9"/>
  <c r="O128" i="9"/>
  <c r="O128" i="7"/>
  <c r="P128" i="7"/>
  <c r="P7" i="9"/>
  <c r="O7" i="9"/>
  <c r="P7" i="7"/>
  <c r="L7" i="1"/>
  <c r="O7" i="7"/>
  <c r="T39" i="7"/>
  <c r="S39" i="9"/>
  <c r="S39" i="7"/>
  <c r="T39" i="9"/>
  <c r="M39" i="1"/>
  <c r="W54" i="7"/>
  <c r="W54" i="9"/>
  <c r="X54" i="7"/>
  <c r="X54" i="9"/>
  <c r="N54" i="1"/>
  <c r="S67" i="7"/>
  <c r="T67" i="7"/>
  <c r="T67" i="9"/>
  <c r="M67" i="1"/>
  <c r="S67" i="9"/>
  <c r="D115" i="7"/>
  <c r="D115" i="9"/>
  <c r="I115" i="1"/>
  <c r="C115" i="7"/>
  <c r="C115" i="9"/>
  <c r="S53" i="9"/>
  <c r="T53" i="7"/>
  <c r="M53" i="1"/>
  <c r="S53" i="7"/>
  <c r="T53" i="9"/>
  <c r="O81" i="9"/>
  <c r="O81" i="7"/>
  <c r="P81" i="7"/>
  <c r="P81" i="9"/>
  <c r="L81" i="1"/>
  <c r="G15" i="9"/>
  <c r="H15" i="9"/>
  <c r="G15" i="7"/>
  <c r="H15" i="7"/>
  <c r="J15" i="1"/>
  <c r="K32" i="1"/>
  <c r="K32" i="7"/>
  <c r="L32" i="9"/>
  <c r="L32" i="7"/>
  <c r="K32" i="9"/>
  <c r="X63" i="9"/>
  <c r="W63" i="7"/>
  <c r="X63" i="7"/>
  <c r="N63" i="1"/>
  <c r="W63" i="9"/>
  <c r="L95" i="9"/>
  <c r="K95" i="9"/>
  <c r="K95" i="7"/>
  <c r="L95" i="7"/>
  <c r="K95" i="1"/>
  <c r="O85" i="9"/>
  <c r="L85" i="1"/>
  <c r="P85" i="7"/>
  <c r="P85" i="9"/>
  <c r="O85" i="7"/>
  <c r="L121" i="1"/>
  <c r="O121" i="7"/>
  <c r="P121" i="9"/>
  <c r="O121" i="9"/>
  <c r="P121" i="7"/>
  <c r="D106" i="9"/>
  <c r="C106" i="7"/>
  <c r="I106" i="1"/>
  <c r="D106" i="7"/>
  <c r="C106" i="9"/>
  <c r="S85" i="7"/>
  <c r="M85" i="1"/>
  <c r="T85" i="7"/>
  <c r="S85" i="9"/>
  <c r="T85" i="9"/>
  <c r="L30" i="1"/>
  <c r="O30" i="9"/>
  <c r="P30" i="9"/>
  <c r="O30" i="7"/>
  <c r="P30" i="7"/>
  <c r="M71" i="1"/>
  <c r="T71" i="9"/>
  <c r="S71" i="9"/>
  <c r="S71" i="7"/>
  <c r="T71" i="7"/>
  <c r="S123" i="9"/>
  <c r="T123" i="9"/>
  <c r="T123" i="7"/>
  <c r="M123" i="1"/>
  <c r="S123" i="7"/>
  <c r="N121" i="1"/>
  <c r="X121" i="7"/>
  <c r="W121" i="9"/>
  <c r="X121" i="9"/>
  <c r="W121" i="7"/>
  <c r="O53" i="7"/>
  <c r="P53" i="9"/>
  <c r="L53" i="1"/>
  <c r="O53" i="9"/>
  <c r="P53" i="7"/>
  <c r="K79" i="1"/>
  <c r="K79" i="9"/>
  <c r="L79" i="9"/>
  <c r="K79" i="7"/>
  <c r="L79" i="7"/>
  <c r="M58" i="1"/>
  <c r="S58" i="7"/>
  <c r="S58" i="9"/>
  <c r="T58" i="7"/>
  <c r="T58" i="9"/>
  <c r="C117" i="7"/>
  <c r="C117" i="9"/>
  <c r="D117" i="9"/>
  <c r="D117" i="7"/>
  <c r="I117" i="1"/>
  <c r="S30" i="7"/>
  <c r="M30" i="1"/>
  <c r="T30" i="9"/>
  <c r="S30" i="9"/>
  <c r="T30" i="7"/>
  <c r="L78" i="7"/>
  <c r="K78" i="1"/>
  <c r="K78" i="9"/>
  <c r="K78" i="7"/>
  <c r="L78" i="9"/>
  <c r="N101" i="1"/>
  <c r="W101" i="9"/>
  <c r="X101" i="7"/>
  <c r="W101" i="7"/>
  <c r="X101" i="9"/>
  <c r="C75" i="9"/>
  <c r="I75" i="1"/>
  <c r="D75" i="7"/>
  <c r="C75" i="7"/>
  <c r="D75" i="9"/>
  <c r="K106" i="1"/>
  <c r="L106" i="9"/>
  <c r="K106" i="7"/>
  <c r="K106" i="9"/>
  <c r="L106" i="7"/>
  <c r="S68" i="7"/>
  <c r="S68" i="9"/>
  <c r="T68" i="7"/>
  <c r="M68" i="1"/>
  <c r="T68" i="9"/>
  <c r="W98" i="7"/>
  <c r="X98" i="7"/>
  <c r="X98" i="9"/>
  <c r="N98" i="1"/>
  <c r="W98" i="9"/>
  <c r="P24" i="9"/>
  <c r="P24" i="7"/>
  <c r="L24" i="1"/>
  <c r="O24" i="7"/>
  <c r="O24" i="9"/>
  <c r="P97" i="7"/>
  <c r="O97" i="9"/>
  <c r="L97" i="1"/>
  <c r="O97" i="7"/>
  <c r="P97" i="9"/>
  <c r="T103" i="9"/>
  <c r="T103" i="7"/>
  <c r="M103" i="1"/>
  <c r="S103" i="7"/>
  <c r="S103" i="9"/>
  <c r="O119" i="9"/>
  <c r="P119" i="9"/>
  <c r="P119" i="7"/>
  <c r="O119" i="7"/>
  <c r="L119" i="1"/>
  <c r="L52" i="1"/>
  <c r="P52" i="9"/>
  <c r="O52" i="7"/>
  <c r="P52" i="7"/>
  <c r="O52" i="9"/>
  <c r="K53" i="9"/>
  <c r="L53" i="7"/>
  <c r="K53" i="7"/>
  <c r="K53" i="1"/>
  <c r="L53" i="9"/>
  <c r="L76" i="9"/>
  <c r="L76" i="7"/>
  <c r="K76" i="7"/>
  <c r="K76" i="9"/>
  <c r="K76" i="1"/>
  <c r="J111" i="1"/>
  <c r="G111" i="9"/>
  <c r="G111" i="7"/>
  <c r="H111" i="9"/>
  <c r="H111" i="7"/>
  <c r="G12" i="9"/>
  <c r="H12" i="7"/>
  <c r="G12" i="7"/>
  <c r="H12" i="9"/>
  <c r="J12" i="1"/>
  <c r="P59" i="9"/>
  <c r="L59" i="1"/>
  <c r="O59" i="9"/>
  <c r="P59" i="7"/>
  <c r="O59" i="7"/>
  <c r="G49" i="7"/>
  <c r="H49" i="9"/>
  <c r="H49" i="7"/>
  <c r="J49" i="1"/>
  <c r="G49" i="9"/>
  <c r="O63" i="9"/>
  <c r="P63" i="7"/>
  <c r="O63" i="7"/>
  <c r="L63" i="1"/>
  <c r="P63" i="9"/>
  <c r="X129" i="9"/>
  <c r="W129" i="7"/>
  <c r="X129" i="7"/>
  <c r="W129" i="9"/>
  <c r="N129" i="1"/>
  <c r="T62" i="7"/>
  <c r="S62" i="9"/>
  <c r="T62" i="9"/>
  <c r="S62" i="7"/>
  <c r="M62" i="1"/>
  <c r="T108" i="9"/>
  <c r="S108" i="7"/>
  <c r="T108" i="7"/>
  <c r="S108" i="9"/>
  <c r="M108" i="1"/>
  <c r="C137" i="7"/>
  <c r="I137" i="1"/>
  <c r="D137" i="7"/>
  <c r="D137" i="9"/>
  <c r="C137" i="9"/>
  <c r="O13" i="9"/>
  <c r="L13" i="1"/>
  <c r="P13" i="7"/>
  <c r="P13" i="9"/>
  <c r="O13" i="7"/>
  <c r="W117" i="9"/>
  <c r="X117" i="7"/>
  <c r="X117" i="9"/>
  <c r="W117" i="7"/>
  <c r="N117" i="1"/>
  <c r="X71" i="9"/>
  <c r="X71" i="7"/>
  <c r="W71" i="9"/>
  <c r="W71" i="7"/>
  <c r="N71" i="1"/>
  <c r="W110" i="7"/>
  <c r="X110" i="9"/>
  <c r="W110" i="9"/>
  <c r="X110" i="7"/>
  <c r="N110" i="1"/>
  <c r="X88" i="9"/>
  <c r="W88" i="7"/>
  <c r="W88" i="9"/>
  <c r="N88" i="1"/>
  <c r="X88" i="7"/>
  <c r="C20" i="9"/>
  <c r="D20" i="9"/>
  <c r="C20" i="7"/>
  <c r="D20" i="7"/>
  <c r="I20" i="1"/>
  <c r="T99" i="9"/>
  <c r="M99" i="1"/>
  <c r="T99" i="7"/>
  <c r="S99" i="9"/>
  <c r="S99" i="7"/>
  <c r="C9" i="7"/>
  <c r="I9" i="1"/>
  <c r="C9" i="9"/>
  <c r="D9" i="7"/>
  <c r="D9" i="9"/>
  <c r="S11" i="9"/>
  <c r="T11" i="9"/>
  <c r="T11" i="7"/>
  <c r="M11" i="1"/>
  <c r="S11" i="7"/>
  <c r="L15" i="1"/>
  <c r="P15" i="9"/>
  <c r="O15" i="9"/>
  <c r="P15" i="7"/>
  <c r="O15" i="7"/>
  <c r="M59" i="1"/>
  <c r="S59" i="7"/>
  <c r="T59" i="9"/>
  <c r="S59" i="9"/>
  <c r="T59" i="7"/>
  <c r="L135" i="9"/>
  <c r="L135" i="7"/>
  <c r="K135" i="7"/>
  <c r="K135" i="1"/>
  <c r="K135" i="9"/>
  <c r="C102" i="9"/>
  <c r="D102" i="7"/>
  <c r="D102" i="9"/>
  <c r="C102" i="7"/>
  <c r="I102" i="1"/>
  <c r="L123" i="1"/>
  <c r="P123" i="7"/>
  <c r="P123" i="9"/>
  <c r="O123" i="9"/>
  <c r="O123" i="7"/>
  <c r="T32" i="9"/>
  <c r="M32" i="1"/>
  <c r="S32" i="9"/>
  <c r="S32" i="7"/>
  <c r="T32" i="7"/>
  <c r="D28" i="9"/>
  <c r="C28" i="7"/>
  <c r="I28" i="1"/>
  <c r="D28" i="7"/>
  <c r="C28" i="9"/>
  <c r="W77" i="7"/>
  <c r="X77" i="7"/>
  <c r="W77" i="9"/>
  <c r="N77" i="1"/>
  <c r="X77" i="9"/>
  <c r="G10" i="9"/>
  <c r="H10" i="9"/>
  <c r="H10" i="7"/>
  <c r="J10" i="1"/>
  <c r="G10" i="7"/>
  <c r="C93" i="9"/>
  <c r="C93" i="7"/>
  <c r="I93" i="1"/>
  <c r="D93" i="9"/>
  <c r="D93" i="7"/>
  <c r="X15" i="9"/>
  <c r="N15" i="1"/>
  <c r="W15" i="7"/>
  <c r="X15" i="7"/>
  <c r="W15" i="9"/>
  <c r="X132" i="9"/>
  <c r="N132" i="1"/>
  <c r="W132" i="7"/>
  <c r="W132" i="9"/>
  <c r="X132" i="7"/>
  <c r="S116" i="7"/>
  <c r="T116" i="7"/>
  <c r="M116" i="1"/>
  <c r="S116" i="9"/>
  <c r="T116" i="9"/>
  <c r="C64" i="9"/>
  <c r="D64" i="9"/>
  <c r="D64" i="7"/>
  <c r="I64" i="1"/>
  <c r="C64" i="7"/>
  <c r="X116" i="9"/>
  <c r="W116" i="7"/>
  <c r="X116" i="7"/>
  <c r="N116" i="1"/>
  <c r="W116" i="9"/>
  <c r="D13" i="7"/>
  <c r="D13" i="9"/>
  <c r="I13" i="1"/>
  <c r="C13" i="9"/>
  <c r="C13" i="7"/>
  <c r="M87" i="1"/>
  <c r="T87" i="9"/>
  <c r="T87" i="7"/>
  <c r="S87" i="7"/>
  <c r="S87" i="9"/>
  <c r="X103" i="7"/>
  <c r="N103" i="1"/>
  <c r="X103" i="9"/>
  <c r="W103" i="9"/>
  <c r="W103" i="7"/>
  <c r="L35" i="7"/>
  <c r="K35" i="9"/>
  <c r="K35" i="7"/>
  <c r="K35" i="1"/>
  <c r="L35" i="9"/>
  <c r="G66" i="9"/>
  <c r="H66" i="7"/>
  <c r="J66" i="1"/>
  <c r="G66" i="7"/>
  <c r="H66" i="9"/>
  <c r="K56" i="9"/>
  <c r="L56" i="7"/>
  <c r="L56" i="9"/>
  <c r="K56" i="7"/>
  <c r="K56" i="1"/>
  <c r="S61" i="9"/>
  <c r="T61" i="9"/>
  <c r="S61" i="7"/>
  <c r="T61" i="7"/>
  <c r="M61" i="1"/>
  <c r="H127" i="9"/>
  <c r="J127" i="1"/>
  <c r="G127" i="7"/>
  <c r="G127" i="9"/>
  <c r="H127" i="7"/>
  <c r="W46" i="9"/>
  <c r="N46" i="1"/>
  <c r="X46" i="9"/>
  <c r="X46" i="7"/>
  <c r="W46" i="7"/>
  <c r="K14" i="1"/>
  <c r="L14" i="7"/>
  <c r="K14" i="7"/>
  <c r="K14" i="9"/>
  <c r="L14" i="9"/>
  <c r="X133" i="7"/>
  <c r="W133" i="7"/>
  <c r="W133" i="9"/>
  <c r="X133" i="9"/>
  <c r="N133" i="1"/>
  <c r="W135" i="9"/>
  <c r="X135" i="7"/>
  <c r="N135" i="1"/>
  <c r="X135" i="9"/>
  <c r="W135" i="7"/>
  <c r="O117" i="7"/>
  <c r="P117" i="7"/>
  <c r="L117" i="1"/>
  <c r="P117" i="9"/>
  <c r="O117" i="9"/>
  <c r="S89" i="7"/>
  <c r="T89" i="7"/>
  <c r="T89" i="9"/>
  <c r="S89" i="9"/>
  <c r="M89" i="1"/>
  <c r="P21" i="9"/>
  <c r="O21" i="9"/>
  <c r="P21" i="7"/>
  <c r="O21" i="7"/>
  <c r="L21" i="1"/>
  <c r="K109" i="9"/>
  <c r="K109" i="1"/>
  <c r="L109" i="7"/>
  <c r="L109" i="9"/>
  <c r="K109" i="7"/>
  <c r="C112" i="7"/>
  <c r="C112" i="9"/>
  <c r="I112" i="1"/>
  <c r="D112" i="9"/>
  <c r="D112" i="7"/>
  <c r="S83" i="9"/>
  <c r="S83" i="7"/>
  <c r="M83" i="1"/>
  <c r="T83" i="9"/>
  <c r="T83" i="7"/>
  <c r="K111" i="1"/>
  <c r="L111" i="9"/>
  <c r="L111" i="7"/>
  <c r="K111" i="7"/>
  <c r="K111" i="9"/>
  <c r="T55" i="9"/>
  <c r="S55" i="9"/>
  <c r="M55" i="1"/>
  <c r="S55" i="7"/>
  <c r="T55" i="7"/>
  <c r="L43" i="7"/>
  <c r="L43" i="9"/>
  <c r="K43" i="9"/>
  <c r="K43" i="7"/>
  <c r="K43" i="1"/>
  <c r="K60" i="1"/>
  <c r="L60" i="7"/>
  <c r="K60" i="9"/>
  <c r="K60" i="7"/>
  <c r="L60" i="9"/>
  <c r="L24" i="9"/>
  <c r="K24" i="1"/>
  <c r="K24" i="9"/>
  <c r="K24" i="7"/>
  <c r="L24" i="7"/>
  <c r="P67" i="7"/>
  <c r="P67" i="9"/>
  <c r="O67" i="9"/>
  <c r="L67" i="1"/>
  <c r="O67" i="7"/>
  <c r="O66" i="7"/>
  <c r="O66" i="9"/>
  <c r="P66" i="9"/>
  <c r="P66" i="7"/>
  <c r="L66" i="1"/>
  <c r="G138" i="7"/>
  <c r="J138" i="1"/>
  <c r="H138" i="7"/>
  <c r="G138" i="9"/>
  <c r="H138" i="9"/>
  <c r="L34" i="7"/>
  <c r="K34" i="9"/>
  <c r="K34" i="1"/>
  <c r="L34" i="9"/>
  <c r="K34" i="7"/>
  <c r="C77" i="9"/>
  <c r="C77" i="7"/>
  <c r="D77" i="7"/>
  <c r="I77" i="1"/>
  <c r="D77" i="9"/>
  <c r="L50" i="1"/>
  <c r="O50" i="7"/>
  <c r="O50" i="9"/>
  <c r="P50" i="7"/>
  <c r="P50" i="9"/>
  <c r="D63" i="9"/>
  <c r="C63" i="7"/>
  <c r="I63" i="1"/>
  <c r="C63" i="9"/>
  <c r="D63" i="7"/>
  <c r="L27" i="1"/>
  <c r="O27" i="9"/>
  <c r="P27" i="7"/>
  <c r="O27" i="7"/>
  <c r="P27" i="9"/>
  <c r="H137" i="9"/>
  <c r="J137" i="1"/>
  <c r="H137" i="7"/>
  <c r="G137" i="9"/>
  <c r="G137" i="7"/>
  <c r="L10" i="7"/>
  <c r="K10" i="9"/>
  <c r="L10" i="9"/>
  <c r="K10" i="7"/>
  <c r="K10" i="1"/>
  <c r="X120" i="9"/>
  <c r="N120" i="1"/>
  <c r="W120" i="9"/>
  <c r="X120" i="7"/>
  <c r="W120" i="7"/>
  <c r="L80" i="9"/>
  <c r="K80" i="7"/>
  <c r="K80" i="1"/>
  <c r="K80" i="9"/>
  <c r="L80" i="7"/>
  <c r="X86" i="9"/>
  <c r="W86" i="9"/>
  <c r="X86" i="7"/>
  <c r="W86" i="7"/>
  <c r="N86" i="1"/>
  <c r="W106" i="7"/>
  <c r="W106" i="9"/>
  <c r="X106" i="7"/>
  <c r="N106" i="1"/>
  <c r="X106" i="9"/>
  <c r="J13" i="1"/>
  <c r="H13" i="7"/>
  <c r="H13" i="9"/>
  <c r="G13" i="9"/>
  <c r="G13" i="7"/>
  <c r="L8" i="7"/>
  <c r="K8" i="1"/>
  <c r="L8" i="9"/>
  <c r="K8" i="9"/>
  <c r="K8" i="7"/>
  <c r="H108" i="7"/>
  <c r="H108" i="9"/>
  <c r="J108" i="1"/>
  <c r="G108" i="9"/>
  <c r="G108" i="7"/>
  <c r="L20" i="9"/>
  <c r="K20" i="1"/>
  <c r="L20" i="7"/>
  <c r="K20" i="9"/>
  <c r="K20" i="7"/>
  <c r="X7" i="7"/>
  <c r="W7" i="9"/>
  <c r="X7" i="9"/>
  <c r="W7" i="7"/>
  <c r="N7" i="1"/>
  <c r="G51" i="9"/>
  <c r="H51" i="7"/>
  <c r="G51" i="7"/>
  <c r="J51" i="1"/>
  <c r="H51" i="9"/>
  <c r="D136" i="7"/>
  <c r="D136" i="9"/>
  <c r="C136" i="7"/>
  <c r="I136" i="1"/>
  <c r="C136" i="9"/>
  <c r="P40" i="9"/>
  <c r="L40" i="1"/>
  <c r="P40" i="7"/>
  <c r="O40" i="9"/>
  <c r="O40" i="7"/>
  <c r="X35" i="9"/>
  <c r="N35" i="1"/>
  <c r="W35" i="7"/>
  <c r="W35" i="9"/>
  <c r="X35" i="7"/>
  <c r="H118" i="9"/>
  <c r="G118" i="9"/>
  <c r="J118" i="1"/>
  <c r="H118" i="7"/>
  <c r="G118" i="7"/>
  <c r="K51" i="1"/>
  <c r="L51" i="7"/>
  <c r="L51" i="9"/>
  <c r="K51" i="7"/>
  <c r="K51" i="9"/>
  <c r="W75" i="9"/>
  <c r="W75" i="7"/>
  <c r="X75" i="9"/>
  <c r="N75" i="1"/>
  <c r="X75" i="7"/>
  <c r="W59" i="9"/>
  <c r="W59" i="7"/>
  <c r="X59" i="7"/>
  <c r="X59" i="9"/>
  <c r="N59" i="1"/>
  <c r="S74" i="9"/>
  <c r="T74" i="7"/>
  <c r="M74" i="1"/>
  <c r="S74" i="7"/>
  <c r="T74" i="9"/>
  <c r="O8" i="9"/>
  <c r="P8" i="9"/>
  <c r="P8" i="7"/>
  <c r="O8" i="7"/>
  <c r="L8" i="1"/>
  <c r="P60" i="9"/>
  <c r="O60" i="9"/>
  <c r="O60" i="7"/>
  <c r="L60" i="1"/>
  <c r="P60" i="7"/>
  <c r="X90" i="7"/>
  <c r="N90" i="1"/>
  <c r="W90" i="7"/>
  <c r="X90" i="9"/>
  <c r="W90" i="9"/>
  <c r="O32" i="9"/>
  <c r="O32" i="7"/>
  <c r="P32" i="7"/>
  <c r="P32" i="9"/>
  <c r="L32" i="1"/>
  <c r="X125" i="9"/>
  <c r="W125" i="7"/>
  <c r="N125" i="1"/>
  <c r="W125" i="9"/>
  <c r="X125" i="7"/>
  <c r="L84" i="7"/>
  <c r="L84" i="9"/>
  <c r="K84" i="9"/>
  <c r="K84" i="7"/>
  <c r="K84" i="1"/>
  <c r="W109" i="9"/>
  <c r="X109" i="9"/>
  <c r="N109" i="1"/>
  <c r="X109" i="7"/>
  <c r="W109" i="7"/>
  <c r="G58" i="9"/>
  <c r="H58" i="9"/>
  <c r="H58" i="7"/>
  <c r="J58" i="1"/>
  <c r="G58" i="7"/>
  <c r="L74" i="1"/>
  <c r="O74" i="9"/>
  <c r="P74" i="9"/>
  <c r="O74" i="7"/>
  <c r="P74" i="7"/>
  <c r="X13" i="7"/>
  <c r="N13" i="1"/>
  <c r="W13" i="7"/>
  <c r="X13" i="9"/>
  <c r="W13" i="9"/>
  <c r="W93" i="9"/>
  <c r="N93" i="1"/>
  <c r="X93" i="7"/>
  <c r="W93" i="7"/>
  <c r="X93" i="9"/>
  <c r="D82" i="9"/>
  <c r="C82" i="7"/>
  <c r="I82" i="1"/>
  <c r="D82" i="7"/>
  <c r="C82" i="9"/>
  <c r="K121" i="1"/>
  <c r="L121" i="7"/>
  <c r="L121" i="9"/>
  <c r="K121" i="7"/>
  <c r="K121" i="9"/>
  <c r="T79" i="9"/>
  <c r="S79" i="7"/>
  <c r="S79" i="9"/>
  <c r="T79" i="7"/>
  <c r="M79" i="1"/>
  <c r="D105" i="7"/>
  <c r="D105" i="9"/>
  <c r="C105" i="7"/>
  <c r="I105" i="1"/>
  <c r="C105" i="9"/>
  <c r="K39" i="7"/>
  <c r="L39" i="7"/>
  <c r="L39" i="9"/>
  <c r="K39" i="9"/>
  <c r="K39" i="1"/>
  <c r="S49" i="9"/>
  <c r="S49" i="7"/>
  <c r="M49" i="1"/>
  <c r="T49" i="9"/>
  <c r="T49" i="7"/>
  <c r="J18" i="1"/>
  <c r="G18" i="7"/>
  <c r="G18" i="9"/>
  <c r="H18" i="7"/>
  <c r="H18" i="9"/>
  <c r="S36" i="9"/>
  <c r="S36" i="7"/>
  <c r="T36" i="7"/>
  <c r="M36" i="1"/>
  <c r="T36" i="9"/>
  <c r="D130" i="7"/>
  <c r="I130" i="1"/>
  <c r="C130" i="9"/>
  <c r="C130" i="7"/>
  <c r="D130" i="9"/>
  <c r="L28" i="9"/>
  <c r="L28" i="7"/>
  <c r="K28" i="9"/>
  <c r="K28" i="1"/>
  <c r="K28" i="7"/>
  <c r="L126" i="9"/>
  <c r="K126" i="9"/>
  <c r="K126" i="1"/>
  <c r="L126" i="7"/>
  <c r="K126" i="7"/>
  <c r="T127" i="9"/>
  <c r="S127" i="9"/>
  <c r="M127" i="1"/>
  <c r="S127" i="7"/>
  <c r="T127" i="7"/>
  <c r="C126" i="9"/>
  <c r="D126" i="9"/>
  <c r="D126" i="7"/>
  <c r="C126" i="7"/>
  <c r="I126" i="1"/>
  <c r="O37" i="9"/>
  <c r="P37" i="7"/>
  <c r="P37" i="9"/>
  <c r="O37" i="7"/>
  <c r="L37" i="1"/>
  <c r="T77" i="7"/>
  <c r="M77" i="1"/>
  <c r="S77" i="9"/>
  <c r="T77" i="9"/>
  <c r="S77" i="7"/>
  <c r="P129" i="7"/>
  <c r="L129" i="1"/>
  <c r="P129" i="9"/>
  <c r="O129" i="9"/>
  <c r="O129" i="7"/>
  <c r="O51" i="9"/>
  <c r="P51" i="7"/>
  <c r="O51" i="7"/>
  <c r="P51" i="9"/>
  <c r="L51" i="1"/>
  <c r="S75" i="7"/>
  <c r="T75" i="9"/>
  <c r="M75" i="1"/>
  <c r="S75" i="9"/>
  <c r="T75" i="7"/>
  <c r="W73" i="7"/>
  <c r="X73" i="7"/>
  <c r="W73" i="9"/>
  <c r="N73" i="1"/>
  <c r="X73" i="9"/>
  <c r="S8" i="9"/>
  <c r="S8" i="7"/>
  <c r="T8" i="7"/>
  <c r="T8" i="9"/>
  <c r="M8" i="1"/>
  <c r="K57" i="1"/>
  <c r="K57" i="7"/>
  <c r="K57" i="9"/>
  <c r="L57" i="9"/>
  <c r="L57" i="7"/>
  <c r="L128" i="9"/>
  <c r="K128" i="7"/>
  <c r="L128" i="7"/>
  <c r="K128" i="1"/>
  <c r="K128" i="9"/>
  <c r="T81" i="7"/>
  <c r="M81" i="1"/>
  <c r="S81" i="7"/>
  <c r="S81" i="9"/>
  <c r="T81" i="9"/>
  <c r="C40" i="7"/>
  <c r="I40" i="1"/>
  <c r="D40" i="7"/>
  <c r="D40" i="9"/>
  <c r="C40" i="9"/>
  <c r="S134" i="9"/>
  <c r="T134" i="7"/>
  <c r="S134" i="7"/>
  <c r="T134" i="9"/>
  <c r="M134" i="1"/>
  <c r="H61" i="7"/>
  <c r="H61" i="9"/>
  <c r="J61" i="1"/>
  <c r="G61" i="9"/>
  <c r="G61" i="7"/>
  <c r="M48" i="1"/>
  <c r="S48" i="9"/>
  <c r="T48" i="9"/>
  <c r="T48" i="7"/>
  <c r="S48" i="7"/>
  <c r="X34" i="9"/>
  <c r="W34" i="9"/>
  <c r="W34" i="7"/>
  <c r="N34" i="1"/>
  <c r="X34" i="7"/>
  <c r="J25" i="1"/>
  <c r="G25" i="7"/>
  <c r="H25" i="9"/>
  <c r="H25" i="7"/>
  <c r="G25" i="9"/>
  <c r="G17" i="9"/>
  <c r="J17" i="1"/>
  <c r="H17" i="7"/>
  <c r="H17" i="9"/>
  <c r="G17" i="7"/>
  <c r="C62" i="7"/>
  <c r="D62" i="9"/>
  <c r="C62" i="9"/>
  <c r="I62" i="1"/>
  <c r="D62" i="7"/>
  <c r="L119" i="9"/>
  <c r="K119" i="1"/>
  <c r="K119" i="9"/>
  <c r="L119" i="7"/>
  <c r="K119" i="7"/>
  <c r="M122" i="1"/>
  <c r="S122" i="7"/>
  <c r="T122" i="7"/>
  <c r="S122" i="9"/>
  <c r="T122" i="9"/>
  <c r="C69" i="9"/>
  <c r="I69" i="1"/>
  <c r="D69" i="9"/>
  <c r="C69" i="7"/>
  <c r="D69" i="7"/>
  <c r="K85" i="1"/>
  <c r="L85" i="7"/>
  <c r="L85" i="9"/>
  <c r="K85" i="9"/>
  <c r="K85" i="7"/>
  <c r="O84" i="9"/>
  <c r="L84" i="1"/>
  <c r="P84" i="9"/>
  <c r="O84" i="7"/>
  <c r="P84" i="7"/>
  <c r="P102" i="9"/>
  <c r="O102" i="9"/>
  <c r="P102" i="7"/>
  <c r="O102" i="7"/>
  <c r="L102" i="1"/>
  <c r="O25" i="7"/>
  <c r="O25" i="9"/>
  <c r="P25" i="7"/>
  <c r="P25" i="9"/>
  <c r="L25" i="1"/>
  <c r="H124" i="9"/>
  <c r="G124" i="9"/>
  <c r="H124" i="7"/>
  <c r="G124" i="7"/>
  <c r="J124" i="1"/>
  <c r="L104" i="7"/>
  <c r="L104" i="9"/>
  <c r="K104" i="1"/>
  <c r="K104" i="7"/>
  <c r="K104" i="9"/>
  <c r="H46" i="7"/>
  <c r="J46" i="1"/>
  <c r="G46" i="7"/>
  <c r="G46" i="9"/>
  <c r="H46" i="9"/>
  <c r="M138" i="1"/>
  <c r="S138" i="9"/>
  <c r="T138" i="7"/>
  <c r="S138" i="7"/>
  <c r="T138" i="9"/>
  <c r="L137" i="9"/>
  <c r="K137" i="1"/>
  <c r="K137" i="9"/>
  <c r="L137" i="7"/>
  <c r="K137" i="7"/>
  <c r="N14" i="1"/>
  <c r="X14" i="7"/>
  <c r="W14" i="7"/>
  <c r="W14" i="9"/>
  <c r="X14" i="9"/>
  <c r="D120" i="7"/>
  <c r="D120" i="9"/>
  <c r="C120" i="7"/>
  <c r="C120" i="9"/>
  <c r="I120" i="1"/>
  <c r="P90" i="7"/>
  <c r="L90" i="1"/>
  <c r="O90" i="9"/>
  <c r="P90" i="9"/>
  <c r="O90" i="7"/>
  <c r="T128" i="9"/>
  <c r="M128" i="1"/>
  <c r="S128" i="9"/>
  <c r="T128" i="7"/>
  <c r="S128" i="7"/>
  <c r="X65" i="7"/>
  <c r="W65" i="9"/>
  <c r="X65" i="9"/>
  <c r="W65" i="7"/>
  <c r="N65" i="1"/>
  <c r="O33" i="7"/>
  <c r="O33" i="9"/>
  <c r="P33" i="9"/>
  <c r="L33" i="1"/>
  <c r="P33" i="7"/>
  <c r="T63" i="9"/>
  <c r="M63" i="1"/>
  <c r="T63" i="7"/>
  <c r="S63" i="9"/>
  <c r="S63" i="7"/>
  <c r="N61" i="1"/>
  <c r="W61" i="9"/>
  <c r="W61" i="7"/>
  <c r="X61" i="9"/>
  <c r="X61" i="7"/>
  <c r="G53" i="7"/>
  <c r="H53" i="7"/>
  <c r="G53" i="9"/>
  <c r="J53" i="1"/>
  <c r="H53" i="9"/>
  <c r="G84" i="9"/>
  <c r="G84" i="7"/>
  <c r="H84" i="9"/>
  <c r="J84" i="1"/>
  <c r="H84" i="7"/>
  <c r="K22" i="7"/>
  <c r="L22" i="7"/>
  <c r="L22" i="9"/>
  <c r="K22" i="1"/>
  <c r="K22" i="9"/>
  <c r="P82" i="9"/>
  <c r="P82" i="7"/>
  <c r="O82" i="9"/>
  <c r="L82" i="1"/>
  <c r="O82" i="7"/>
  <c r="K59" i="9"/>
  <c r="K59" i="7"/>
  <c r="L59" i="7"/>
  <c r="K59" i="1"/>
  <c r="L59" i="9"/>
  <c r="X41" i="9"/>
  <c r="N41" i="1"/>
  <c r="X41" i="7"/>
  <c r="W41" i="7"/>
  <c r="W41" i="9"/>
  <c r="X50" i="9"/>
  <c r="W50" i="7"/>
  <c r="X50" i="7"/>
  <c r="N50" i="1"/>
  <c r="W50" i="9"/>
  <c r="O79" i="7"/>
  <c r="P79" i="7"/>
  <c r="O79" i="9"/>
  <c r="L79" i="1"/>
  <c r="P79" i="9"/>
  <c r="L87" i="7"/>
  <c r="K87" i="9"/>
  <c r="K87" i="1"/>
  <c r="L87" i="9"/>
  <c r="K87" i="7"/>
  <c r="C99" i="7"/>
  <c r="D99" i="7"/>
  <c r="I99" i="1"/>
  <c r="D99" i="9"/>
  <c r="C99" i="9"/>
  <c r="P91" i="9"/>
  <c r="O91" i="9"/>
  <c r="O91" i="7"/>
  <c r="P91" i="7"/>
  <c r="L91" i="1"/>
  <c r="H112" i="7"/>
  <c r="J112" i="1"/>
  <c r="H112" i="9"/>
  <c r="G112" i="9"/>
  <c r="G112" i="7"/>
  <c r="L125" i="9"/>
  <c r="K125" i="7"/>
  <c r="K125" i="9"/>
  <c r="L125" i="7"/>
  <c r="K125" i="1"/>
  <c r="L90" i="7"/>
  <c r="K90" i="7"/>
  <c r="K90" i="9"/>
  <c r="L90" i="9"/>
  <c r="K90" i="1"/>
  <c r="G63" i="7"/>
  <c r="H63" i="7"/>
  <c r="G63" i="9"/>
  <c r="J63" i="1"/>
  <c r="H63" i="9"/>
  <c r="T31" i="7"/>
  <c r="S31" i="7"/>
  <c r="T31" i="9"/>
  <c r="S31" i="9"/>
  <c r="M31" i="1"/>
  <c r="K107" i="7"/>
  <c r="K107" i="1"/>
  <c r="L107" i="7"/>
  <c r="K107" i="9"/>
  <c r="L107" i="9"/>
  <c r="D96" i="7"/>
  <c r="C96" i="7"/>
  <c r="C96" i="9"/>
  <c r="D96" i="9"/>
  <c r="I96" i="1"/>
  <c r="S27" i="9"/>
  <c r="T27" i="9"/>
  <c r="T27" i="7"/>
  <c r="S27" i="7"/>
  <c r="M27" i="1"/>
  <c r="C116" i="9"/>
  <c r="D116" i="9"/>
  <c r="C116" i="7"/>
  <c r="D116" i="7"/>
  <c r="I116" i="1"/>
  <c r="C131" i="9"/>
  <c r="I131" i="1"/>
  <c r="D131" i="9"/>
  <c r="C131" i="7"/>
  <c r="D131" i="7"/>
  <c r="H40" i="7"/>
  <c r="G40" i="9"/>
  <c r="H40" i="9"/>
  <c r="J40" i="1"/>
  <c r="G40" i="7"/>
  <c r="L94" i="7"/>
  <c r="K94" i="9"/>
  <c r="L94" i="9"/>
  <c r="K94" i="1"/>
  <c r="K94" i="7"/>
  <c r="C76" i="9"/>
  <c r="D76" i="9"/>
  <c r="I76" i="1"/>
  <c r="C76" i="7"/>
  <c r="D76" i="7"/>
  <c r="G78" i="9"/>
  <c r="G78" i="7"/>
  <c r="J78" i="1"/>
  <c r="H78" i="7"/>
  <c r="H78" i="9"/>
  <c r="G23" i="7"/>
  <c r="H23" i="7"/>
  <c r="J23" i="1"/>
  <c r="G23" i="9"/>
  <c r="H23" i="9"/>
  <c r="K112" i="7"/>
  <c r="K112" i="9"/>
  <c r="K112" i="1"/>
  <c r="L112" i="9"/>
  <c r="L112" i="7"/>
  <c r="T82" i="7"/>
  <c r="S82" i="7"/>
  <c r="S82" i="9"/>
  <c r="M82" i="1"/>
  <c r="T82" i="9"/>
  <c r="T17" i="9"/>
  <c r="T17" i="7"/>
  <c r="S17" i="9"/>
  <c r="S17" i="7"/>
  <c r="M17" i="1"/>
  <c r="D110" i="9"/>
  <c r="I110" i="1"/>
  <c r="D110" i="7"/>
  <c r="C110" i="7"/>
  <c r="C110" i="9"/>
  <c r="D47" i="9"/>
  <c r="I47" i="1"/>
  <c r="C47" i="9"/>
  <c r="C47" i="7"/>
  <c r="D47" i="7"/>
  <c r="T131" i="9"/>
  <c r="S131" i="7"/>
  <c r="M131" i="1"/>
  <c r="T131" i="7"/>
  <c r="S131" i="9"/>
  <c r="G132" i="9"/>
  <c r="H132" i="9"/>
  <c r="H132" i="7"/>
  <c r="G132" i="7"/>
  <c r="J132" i="1"/>
  <c r="T132" i="7"/>
  <c r="S132" i="7"/>
  <c r="S132" i="9"/>
  <c r="M132" i="1"/>
  <c r="T132" i="9"/>
  <c r="J98" i="1"/>
  <c r="H98" i="7"/>
  <c r="G98" i="9"/>
  <c r="H98" i="9"/>
  <c r="G98" i="7"/>
  <c r="H57" i="9"/>
  <c r="J57" i="1"/>
  <c r="H57" i="7"/>
  <c r="G57" i="9"/>
  <c r="G57" i="7"/>
  <c r="L44" i="1"/>
  <c r="P44" i="7"/>
  <c r="O44" i="9"/>
  <c r="P44" i="9"/>
  <c r="O44" i="7"/>
  <c r="W16" i="7"/>
  <c r="N16" i="1"/>
  <c r="W16" i="9"/>
  <c r="X16" i="7"/>
  <c r="X16" i="9"/>
  <c r="K129" i="9"/>
  <c r="L129" i="7"/>
  <c r="K129" i="1"/>
  <c r="K129" i="7"/>
  <c r="L129" i="9"/>
  <c r="K92" i="1"/>
  <c r="L92" i="7"/>
  <c r="K92" i="7"/>
  <c r="L92" i="9"/>
  <c r="K92" i="9"/>
  <c r="M101" i="1"/>
  <c r="T101" i="7"/>
  <c r="S101" i="9"/>
  <c r="S101" i="7"/>
  <c r="T101" i="9"/>
  <c r="C95" i="7"/>
  <c r="I95" i="1"/>
  <c r="D95" i="9"/>
  <c r="D95" i="7"/>
  <c r="C95" i="9"/>
  <c r="J11" i="1"/>
  <c r="H11" i="7"/>
  <c r="G11" i="9"/>
  <c r="H11" i="9"/>
  <c r="G11" i="7"/>
  <c r="S47" i="7"/>
  <c r="M47" i="1"/>
  <c r="T47" i="7"/>
  <c r="S47" i="9"/>
  <c r="T47" i="9"/>
  <c r="G90" i="9"/>
  <c r="H90" i="7"/>
  <c r="H90" i="9"/>
  <c r="J90" i="1"/>
  <c r="G90" i="7"/>
  <c r="N95" i="1"/>
  <c r="X95" i="7"/>
  <c r="W95" i="9"/>
  <c r="X95" i="9"/>
  <c r="W95" i="7"/>
  <c r="O36" i="9"/>
  <c r="L36" i="1"/>
  <c r="P36" i="9"/>
  <c r="O36" i="7"/>
  <c r="P36" i="7"/>
  <c r="X107" i="7"/>
  <c r="W107" i="9"/>
  <c r="W107" i="7"/>
  <c r="X107" i="9"/>
  <c r="N107" i="1"/>
  <c r="K42" i="7"/>
  <c r="K42" i="1"/>
  <c r="L42" i="9"/>
  <c r="K42" i="9"/>
  <c r="L42" i="7"/>
  <c r="G34" i="9"/>
  <c r="J34" i="1"/>
  <c r="H34" i="9"/>
  <c r="H34" i="7"/>
  <c r="G34" i="7"/>
  <c r="H104" i="9"/>
  <c r="G104" i="9"/>
  <c r="G104" i="7"/>
  <c r="J104" i="1"/>
  <c r="H104" i="7"/>
  <c r="W100" i="7"/>
  <c r="N100" i="1"/>
  <c r="X100" i="9"/>
  <c r="W100" i="9"/>
  <c r="X100" i="7"/>
  <c r="L12" i="7"/>
  <c r="K12" i="7"/>
  <c r="L12" i="9"/>
  <c r="K12" i="1"/>
  <c r="K12" i="9"/>
  <c r="K7" i="1"/>
  <c r="K7" i="7"/>
  <c r="K7" i="9"/>
  <c r="L7" i="9"/>
  <c r="L7" i="7"/>
  <c r="L99" i="1"/>
  <c r="O99" i="9"/>
  <c r="P99" i="7"/>
  <c r="P99" i="9"/>
  <c r="O99" i="7"/>
  <c r="G42" i="9"/>
  <c r="G42" i="7"/>
  <c r="H42" i="7"/>
  <c r="H42" i="9"/>
  <c r="J42" i="1"/>
  <c r="L96" i="7"/>
  <c r="K96" i="1"/>
  <c r="K96" i="9"/>
  <c r="L96" i="9"/>
  <c r="K96" i="7"/>
  <c r="I50" i="1"/>
  <c r="C50" i="7"/>
  <c r="D50" i="9"/>
  <c r="C50" i="9"/>
  <c r="D50" i="7"/>
  <c r="I80" i="1"/>
  <c r="D80" i="7"/>
  <c r="C80" i="7"/>
  <c r="C80" i="9"/>
  <c r="D80" i="9"/>
  <c r="K114" i="1"/>
  <c r="K114" i="9"/>
  <c r="L114" i="7"/>
  <c r="L114" i="9"/>
  <c r="K114" i="7"/>
  <c r="K52" i="1"/>
  <c r="K52" i="7"/>
  <c r="K52" i="9"/>
  <c r="L52" i="7"/>
  <c r="L52" i="9"/>
  <c r="H105" i="7"/>
  <c r="H105" i="9"/>
  <c r="G105" i="9"/>
  <c r="G105" i="7"/>
  <c r="J105" i="1"/>
  <c r="L97" i="7"/>
  <c r="K97" i="7"/>
  <c r="K97" i="1"/>
  <c r="L97" i="9"/>
  <c r="K97" i="9"/>
  <c r="T130" i="9"/>
  <c r="T130" i="7"/>
  <c r="S130" i="9"/>
  <c r="S130" i="7"/>
  <c r="M130" i="1"/>
  <c r="C21" i="7"/>
  <c r="I21" i="1"/>
  <c r="C21" i="9"/>
  <c r="D21" i="9"/>
  <c r="D21" i="7"/>
  <c r="G114" i="7"/>
  <c r="G114" i="9"/>
  <c r="H114" i="9"/>
  <c r="H114" i="7"/>
  <c r="J114" i="1"/>
  <c r="G129" i="7"/>
  <c r="H129" i="9"/>
  <c r="G129" i="9"/>
  <c r="H129" i="7"/>
  <c r="J129" i="1"/>
  <c r="N33" i="1"/>
  <c r="W33" i="9"/>
  <c r="X33" i="7"/>
  <c r="X33" i="9"/>
  <c r="W33" i="7"/>
  <c r="W58" i="9"/>
  <c r="W58" i="7"/>
  <c r="X58" i="9"/>
  <c r="X58" i="7"/>
  <c r="N58" i="1"/>
  <c r="X81" i="7"/>
  <c r="W81" i="9"/>
  <c r="W81" i="7"/>
  <c r="X81" i="9"/>
  <c r="N81" i="1"/>
  <c r="T124" i="7"/>
  <c r="S124" i="9"/>
  <c r="M124" i="1"/>
  <c r="S124" i="7"/>
  <c r="T124" i="9"/>
  <c r="G24" i="9"/>
  <c r="G24" i="7"/>
  <c r="H24" i="7"/>
  <c r="H24" i="9"/>
  <c r="J24" i="1"/>
  <c r="K37" i="9"/>
  <c r="K37" i="7"/>
  <c r="L37" i="7"/>
  <c r="K37" i="1"/>
  <c r="L37" i="9"/>
  <c r="H136" i="7"/>
  <c r="G136" i="7"/>
  <c r="H136" i="9"/>
  <c r="G136" i="9"/>
  <c r="J136" i="1"/>
  <c r="X29" i="7"/>
  <c r="X29" i="9"/>
  <c r="N29" i="1"/>
  <c r="W29" i="7"/>
  <c r="W29" i="9"/>
  <c r="C128" i="9"/>
  <c r="I128" i="1"/>
  <c r="D128" i="7"/>
  <c r="D128" i="9"/>
  <c r="C128" i="7"/>
  <c r="D104" i="7"/>
  <c r="I104" i="1"/>
  <c r="C104" i="9"/>
  <c r="D104" i="9"/>
  <c r="C104" i="7"/>
  <c r="P61" i="9"/>
  <c r="O61" i="7"/>
  <c r="O61" i="9"/>
  <c r="L61" i="1"/>
  <c r="P61" i="7"/>
  <c r="W68" i="9"/>
  <c r="N68" i="1"/>
  <c r="W68" i="7"/>
  <c r="X68" i="9"/>
  <c r="X68" i="7"/>
  <c r="O80" i="9"/>
  <c r="P80" i="9"/>
  <c r="P80" i="7"/>
  <c r="L80" i="1"/>
  <c r="O80" i="7"/>
  <c r="O134" i="9"/>
  <c r="P134" i="7"/>
  <c r="L134" i="1"/>
  <c r="P134" i="9"/>
  <c r="O134" i="7"/>
  <c r="L29" i="9"/>
  <c r="L29" i="7"/>
  <c r="K29" i="7"/>
  <c r="K29" i="1"/>
  <c r="K29" i="9"/>
  <c r="S114" i="9"/>
  <c r="T114" i="7"/>
  <c r="S114" i="7"/>
  <c r="T114" i="9"/>
  <c r="M114" i="1"/>
  <c r="T72" i="9"/>
  <c r="S72" i="9"/>
  <c r="S72" i="7"/>
  <c r="T72" i="7"/>
  <c r="M72" i="1"/>
  <c r="X11" i="7"/>
  <c r="N11" i="1"/>
  <c r="W11" i="7"/>
  <c r="W11" i="9"/>
  <c r="X11" i="9"/>
  <c r="C108" i="9"/>
  <c r="D108" i="9"/>
  <c r="D108" i="7"/>
  <c r="C108" i="7"/>
  <c r="I108" i="1"/>
  <c r="D56" i="9"/>
  <c r="C56" i="9"/>
  <c r="I56" i="1"/>
  <c r="D56" i="7"/>
  <c r="C56" i="7"/>
  <c r="D24" i="7"/>
  <c r="I24" i="1"/>
  <c r="C24" i="7"/>
  <c r="D24" i="9"/>
  <c r="C24" i="9"/>
  <c r="K108" i="1"/>
  <c r="L108" i="7"/>
  <c r="L108" i="9"/>
  <c r="K108" i="9"/>
  <c r="K108" i="7"/>
  <c r="H77" i="9"/>
  <c r="H77" i="7"/>
  <c r="G77" i="7"/>
  <c r="J77" i="1"/>
  <c r="G77" i="9"/>
  <c r="O112" i="9"/>
  <c r="P112" i="7"/>
  <c r="O112" i="7"/>
  <c r="L112" i="1"/>
  <c r="P112" i="9"/>
  <c r="G59" i="7"/>
  <c r="G59" i="9"/>
  <c r="H59" i="7"/>
  <c r="J59" i="1"/>
  <c r="H59" i="9"/>
  <c r="H56" i="9"/>
  <c r="G56" i="9"/>
  <c r="H56" i="7"/>
  <c r="G56" i="7"/>
  <c r="J56" i="1"/>
  <c r="X12" i="7"/>
  <c r="N12" i="1"/>
  <c r="W12" i="9"/>
  <c r="X12" i="9"/>
  <c r="W12" i="7"/>
  <c r="H36" i="9"/>
  <c r="G36" i="9"/>
  <c r="J36" i="1"/>
  <c r="H36" i="7"/>
  <c r="G36" i="7"/>
  <c r="J62" i="1"/>
  <c r="H62" i="7"/>
  <c r="G62" i="7"/>
  <c r="G62" i="9"/>
  <c r="H62" i="9"/>
  <c r="O29" i="9"/>
  <c r="P29" i="9"/>
  <c r="P29" i="7"/>
  <c r="L29" i="1"/>
  <c r="O29" i="7"/>
  <c r="D121" i="7"/>
  <c r="C121" i="9"/>
  <c r="C121" i="7"/>
  <c r="I121" i="1"/>
  <c r="D121" i="9"/>
  <c r="L111" i="1"/>
  <c r="P111" i="9"/>
  <c r="O111" i="9"/>
  <c r="O111" i="7"/>
  <c r="P111" i="7"/>
  <c r="X104" i="9"/>
  <c r="W104" i="7"/>
  <c r="X104" i="7"/>
  <c r="N104" i="1"/>
  <c r="W104" i="9"/>
  <c r="P73" i="9"/>
  <c r="P73" i="7"/>
  <c r="L73" i="1"/>
  <c r="O73" i="7"/>
  <c r="O73" i="9"/>
  <c r="L103" i="7"/>
  <c r="K103" i="1"/>
  <c r="K103" i="7"/>
  <c r="K103" i="9"/>
  <c r="L103" i="9"/>
  <c r="K100" i="7"/>
  <c r="K100" i="9"/>
  <c r="L100" i="7"/>
  <c r="K100" i="1"/>
  <c r="L100" i="9"/>
  <c r="P104" i="9"/>
  <c r="O104" i="7"/>
  <c r="O104" i="9"/>
  <c r="P104" i="7"/>
  <c r="L104" i="1"/>
  <c r="T92" i="9"/>
  <c r="T92" i="7"/>
  <c r="S92" i="9"/>
  <c r="S92" i="7"/>
  <c r="M92" i="1"/>
  <c r="S129" i="9"/>
  <c r="T129" i="9"/>
  <c r="M129" i="1"/>
  <c r="S129" i="7"/>
  <c r="T129" i="7"/>
  <c r="S95" i="7"/>
  <c r="T95" i="9"/>
  <c r="S95" i="9"/>
  <c r="M95" i="1"/>
  <c r="T95" i="7"/>
  <c r="D94" i="7"/>
  <c r="D94" i="9"/>
  <c r="I94" i="1"/>
  <c r="C94" i="9"/>
  <c r="C94" i="7"/>
  <c r="N70" i="1"/>
  <c r="W70" i="9"/>
  <c r="W70" i="7"/>
  <c r="X70" i="9"/>
  <c r="X70" i="7"/>
  <c r="P39" i="9"/>
  <c r="L39" i="1"/>
  <c r="O39" i="9"/>
  <c r="P39" i="7"/>
  <c r="O39" i="7"/>
  <c r="M119" i="1"/>
  <c r="S119" i="7"/>
  <c r="T119" i="9"/>
  <c r="T119" i="7"/>
  <c r="S119" i="9"/>
  <c r="T80" i="9"/>
  <c r="S80" i="9"/>
  <c r="M80" i="1"/>
  <c r="S80" i="7"/>
  <c r="T80" i="7"/>
  <c r="L93" i="9"/>
  <c r="L93" i="7"/>
  <c r="K93" i="7"/>
  <c r="K93" i="9"/>
  <c r="K93" i="1"/>
  <c r="P45" i="7"/>
  <c r="O45" i="9"/>
  <c r="P45" i="9"/>
  <c r="O45" i="7"/>
  <c r="L45" i="1"/>
  <c r="P62" i="7"/>
  <c r="O62" i="9"/>
  <c r="O62" i="7"/>
  <c r="L62" i="1"/>
  <c r="P62" i="9"/>
  <c r="K15" i="7"/>
  <c r="L15" i="7"/>
  <c r="K15" i="1"/>
  <c r="K15" i="9"/>
  <c r="L15" i="9"/>
  <c r="C8" i="9"/>
  <c r="D8" i="9"/>
  <c r="D8" i="7"/>
  <c r="C8" i="7"/>
  <c r="I8" i="1"/>
  <c r="P57" i="7"/>
  <c r="P57" i="9"/>
  <c r="O57" i="7"/>
  <c r="O57" i="9"/>
  <c r="L57" i="1"/>
  <c r="T135" i="9"/>
  <c r="S135" i="9"/>
  <c r="M135" i="1"/>
  <c r="S135" i="7"/>
  <c r="T135" i="7"/>
  <c r="M69" i="1"/>
  <c r="T69" i="7"/>
  <c r="S69" i="9"/>
  <c r="S69" i="7"/>
  <c r="T69" i="9"/>
  <c r="M110" i="1"/>
  <c r="T110" i="7"/>
  <c r="S110" i="7"/>
  <c r="S110" i="9"/>
  <c r="T110" i="9"/>
  <c r="H21" i="9"/>
  <c r="J21" i="1"/>
  <c r="H21" i="7"/>
  <c r="G21" i="7"/>
  <c r="G21" i="9"/>
  <c r="T111" i="9"/>
  <c r="S111" i="7"/>
  <c r="M111" i="1"/>
  <c r="S111" i="9"/>
  <c r="T111" i="7"/>
  <c r="J133" i="1"/>
  <c r="H133" i="7"/>
  <c r="H133" i="9"/>
  <c r="G133" i="7"/>
  <c r="G133" i="9"/>
  <c r="L23" i="7"/>
  <c r="K23" i="1"/>
  <c r="L23" i="9"/>
  <c r="K23" i="9"/>
  <c r="K23" i="7"/>
  <c r="K64" i="1"/>
  <c r="L64" i="7"/>
  <c r="K64" i="9"/>
  <c r="K64" i="7"/>
  <c r="L64" i="9"/>
  <c r="S96" i="7"/>
  <c r="M96" i="1"/>
  <c r="T96" i="7"/>
  <c r="S96" i="9"/>
  <c r="T96" i="9"/>
  <c r="P26" i="9"/>
  <c r="P26" i="7"/>
  <c r="O26" i="9"/>
  <c r="L26" i="1"/>
  <c r="O26" i="7"/>
  <c r="J8" i="1"/>
  <c r="G8" i="7"/>
  <c r="H8" i="9"/>
  <c r="H8" i="7"/>
  <c r="G8" i="9"/>
  <c r="W131" i="7"/>
  <c r="N131" i="1"/>
  <c r="W131" i="9"/>
  <c r="X131" i="7"/>
  <c r="X131" i="9"/>
  <c r="D12" i="7"/>
  <c r="I12" i="1"/>
  <c r="D12" i="9"/>
  <c r="C12" i="9"/>
  <c r="C12" i="7"/>
  <c r="O65" i="7"/>
  <c r="P65" i="7"/>
  <c r="P65" i="9"/>
  <c r="L65" i="1"/>
  <c r="O65" i="9"/>
  <c r="K98" i="9"/>
  <c r="K98" i="1"/>
  <c r="L98" i="7"/>
  <c r="K98" i="7"/>
  <c r="L98" i="9"/>
  <c r="J82" i="1"/>
  <c r="G82" i="9"/>
  <c r="H82" i="9"/>
  <c r="H82" i="7"/>
  <c r="G82" i="7"/>
  <c r="O18" i="9"/>
  <c r="P18" i="9"/>
  <c r="P18" i="7"/>
  <c r="L18" i="1"/>
  <c r="O18" i="7"/>
  <c r="D118" i="7"/>
  <c r="C118" i="7"/>
  <c r="D118" i="9"/>
  <c r="C118" i="9"/>
  <c r="I118" i="1"/>
  <c r="O108" i="9"/>
  <c r="P108" i="7"/>
  <c r="L108" i="1"/>
  <c r="P108" i="9"/>
  <c r="O108" i="7"/>
  <c r="P10" i="7"/>
  <c r="O10" i="7"/>
  <c r="L10" i="1"/>
  <c r="P10" i="9"/>
  <c r="O10" i="9"/>
  <c r="L76" i="1"/>
  <c r="P76" i="7"/>
  <c r="O76" i="7"/>
  <c r="P76" i="9"/>
  <c r="O76" i="9"/>
  <c r="J39" i="1"/>
  <c r="G39" i="7"/>
  <c r="H39" i="9"/>
  <c r="G39" i="9"/>
  <c r="H39" i="7"/>
  <c r="C49" i="7"/>
  <c r="I49" i="1"/>
  <c r="D49" i="9"/>
  <c r="C49" i="9"/>
  <c r="D49" i="7"/>
  <c r="T115" i="9"/>
  <c r="T115" i="7"/>
  <c r="S115" i="9"/>
  <c r="M115" i="1"/>
  <c r="S115" i="7"/>
  <c r="S118" i="9"/>
  <c r="S118" i="7"/>
  <c r="T118" i="9"/>
  <c r="M118" i="1"/>
  <c r="T118" i="7"/>
  <c r="L63" i="9"/>
  <c r="K63" i="7"/>
  <c r="K63" i="9"/>
  <c r="K63" i="1"/>
  <c r="L63" i="7"/>
  <c r="P136" i="7"/>
  <c r="O136" i="7"/>
  <c r="O136" i="9"/>
  <c r="L136" i="1"/>
  <c r="P136" i="9"/>
  <c r="H33" i="7"/>
  <c r="H33" i="9"/>
  <c r="G33" i="9"/>
  <c r="J33" i="1"/>
  <c r="G33" i="7"/>
  <c r="T16" i="9"/>
  <c r="S16" i="9"/>
  <c r="S16" i="7"/>
  <c r="M16" i="1"/>
  <c r="T16" i="7"/>
  <c r="S43" i="9"/>
  <c r="S43" i="7"/>
  <c r="T43" i="9"/>
  <c r="M43" i="1"/>
  <c r="T43" i="7"/>
  <c r="G48" i="7"/>
  <c r="J48" i="1"/>
  <c r="G48" i="9"/>
  <c r="H48" i="7"/>
  <c r="H48" i="9"/>
  <c r="O16" i="9"/>
  <c r="P16" i="7"/>
  <c r="P16" i="9"/>
  <c r="O16" i="7"/>
  <c r="L16" i="1"/>
  <c r="K89" i="9"/>
  <c r="K89" i="1"/>
  <c r="L89" i="9"/>
  <c r="L89" i="7"/>
  <c r="K89" i="7"/>
  <c r="X10" i="9"/>
  <c r="N10" i="1"/>
  <c r="W10" i="7"/>
  <c r="X10" i="7"/>
  <c r="W10" i="9"/>
  <c r="P94" i="9"/>
  <c r="P94" i="7"/>
  <c r="O94" i="7"/>
  <c r="L94" i="1"/>
  <c r="O94" i="9"/>
  <c r="L130" i="7"/>
  <c r="K130" i="9"/>
  <c r="K130" i="7"/>
  <c r="L130" i="9"/>
  <c r="K130" i="1"/>
  <c r="O20" i="9"/>
  <c r="P20" i="7"/>
  <c r="P20" i="9"/>
  <c r="O20" i="7"/>
  <c r="L20" i="1"/>
  <c r="X64" i="9"/>
  <c r="W64" i="9"/>
  <c r="W64" i="7"/>
  <c r="N64" i="1"/>
  <c r="X64" i="7"/>
  <c r="W8" i="9"/>
  <c r="N8" i="1"/>
  <c r="X8" i="7"/>
  <c r="W8" i="7"/>
  <c r="X8" i="9"/>
  <c r="K101" i="9"/>
  <c r="K101" i="1"/>
  <c r="K101" i="7"/>
  <c r="L101" i="7"/>
  <c r="L101" i="9"/>
  <c r="J86" i="1"/>
  <c r="G86" i="7"/>
  <c r="H86" i="7"/>
  <c r="G86" i="9"/>
  <c r="H86" i="9"/>
  <c r="X78" i="9"/>
  <c r="N78" i="1"/>
  <c r="W78" i="7"/>
  <c r="X78" i="7"/>
  <c r="W78" i="9"/>
  <c r="W114" i="9"/>
  <c r="W114" i="7"/>
  <c r="N114" i="1"/>
  <c r="X114" i="7"/>
  <c r="X114" i="9"/>
  <c r="G94" i="7"/>
  <c r="G94" i="9"/>
  <c r="H94" i="9"/>
  <c r="J94" i="1"/>
  <c r="H94" i="7"/>
  <c r="S109" i="9"/>
  <c r="T109" i="9"/>
  <c r="M109" i="1"/>
  <c r="T109" i="7"/>
  <c r="S109" i="7"/>
  <c r="L91" i="9"/>
  <c r="K91" i="1"/>
  <c r="L91" i="7"/>
  <c r="K91" i="9"/>
  <c r="K91" i="7"/>
  <c r="C123" i="9"/>
  <c r="D123" i="7"/>
  <c r="C123" i="7"/>
  <c r="I123" i="1"/>
  <c r="D123" i="9"/>
  <c r="S37" i="7"/>
  <c r="S37" i="9"/>
  <c r="M37" i="1"/>
  <c r="T37" i="7"/>
  <c r="T37" i="9"/>
  <c r="J107" i="1"/>
  <c r="G107" i="9"/>
  <c r="H107" i="7"/>
  <c r="G107" i="7"/>
  <c r="H107" i="9"/>
  <c r="W56" i="9"/>
  <c r="W56" i="7"/>
  <c r="X56" i="9"/>
  <c r="X56" i="7"/>
  <c r="N56" i="1"/>
  <c r="C71" i="9"/>
  <c r="D71" i="7"/>
  <c r="D71" i="9"/>
  <c r="C71" i="7"/>
  <c r="I71" i="1"/>
  <c r="L61" i="9"/>
  <c r="K61" i="9"/>
  <c r="K61" i="7"/>
  <c r="L61" i="7"/>
  <c r="K61" i="1"/>
  <c r="N85" i="1"/>
  <c r="X85" i="9"/>
  <c r="X85" i="7"/>
  <c r="W85" i="7"/>
  <c r="W85" i="9"/>
  <c r="K132" i="1"/>
  <c r="L132" i="7"/>
  <c r="L132" i="9"/>
  <c r="K132" i="7"/>
  <c r="K132" i="9"/>
  <c r="K45" i="1"/>
  <c r="L45" i="9"/>
  <c r="K45" i="9"/>
  <c r="K45" i="7"/>
  <c r="L45" i="7"/>
  <c r="L11" i="1"/>
  <c r="O11" i="9"/>
  <c r="P11" i="7"/>
  <c r="O11" i="7"/>
  <c r="P11" i="9"/>
  <c r="J28" i="1"/>
  <c r="H28" i="7"/>
  <c r="G28" i="9"/>
  <c r="H28" i="9"/>
  <c r="G28" i="7"/>
  <c r="H97" i="9"/>
  <c r="H97" i="7"/>
  <c r="J97" i="1"/>
  <c r="G97" i="9"/>
  <c r="G97" i="7"/>
  <c r="K127" i="7"/>
  <c r="K127" i="1"/>
  <c r="L127" i="9"/>
  <c r="L127" i="7"/>
  <c r="K127" i="9"/>
  <c r="P105" i="7"/>
  <c r="O105" i="7"/>
  <c r="L105" i="1"/>
  <c r="P105" i="9"/>
  <c r="O105" i="9"/>
  <c r="L69" i="7"/>
  <c r="L69" i="9"/>
  <c r="K69" i="9"/>
  <c r="K69" i="1"/>
  <c r="K69" i="7"/>
  <c r="L27" i="9"/>
  <c r="K27" i="9"/>
  <c r="L27" i="7"/>
  <c r="K27" i="1"/>
  <c r="K27" i="7"/>
  <c r="O48" i="9"/>
  <c r="L48" i="1"/>
  <c r="O48" i="7"/>
  <c r="P48" i="7"/>
  <c r="P48" i="9"/>
  <c r="S113" i="9"/>
  <c r="T113" i="9"/>
  <c r="M113" i="1"/>
  <c r="S113" i="7"/>
  <c r="T113" i="7"/>
  <c r="T73" i="7"/>
  <c r="S73" i="9"/>
  <c r="S73" i="7"/>
  <c r="T73" i="9"/>
  <c r="M73" i="1"/>
  <c r="I78" i="1"/>
  <c r="D78" i="9"/>
  <c r="D78" i="7"/>
  <c r="C78" i="9"/>
  <c r="C78" i="7"/>
  <c r="J135" i="1"/>
  <c r="H135" i="9"/>
  <c r="G135" i="9"/>
  <c r="G135" i="7"/>
  <c r="H135" i="7"/>
  <c r="S10" i="7"/>
  <c r="T10" i="7"/>
  <c r="S10" i="9"/>
  <c r="T10" i="9"/>
  <c r="M10" i="1"/>
  <c r="X55" i="7"/>
  <c r="N55" i="1"/>
  <c r="X55" i="9"/>
  <c r="W55" i="7"/>
  <c r="W55" i="9"/>
  <c r="P54" i="7"/>
  <c r="L54" i="1"/>
  <c r="O54" i="9"/>
  <c r="P54" i="9"/>
  <c r="O54" i="7"/>
  <c r="H70" i="7"/>
  <c r="J70" i="1"/>
  <c r="H70" i="9"/>
  <c r="G70" i="9"/>
  <c r="G70" i="7"/>
  <c r="X23" i="7"/>
  <c r="N23" i="1"/>
  <c r="X23" i="9"/>
  <c r="W23" i="7"/>
  <c r="W23" i="9"/>
  <c r="O96" i="9"/>
  <c r="P96" i="9"/>
  <c r="O96" i="7"/>
  <c r="P96" i="7"/>
  <c r="L96" i="1"/>
  <c r="P131" i="7"/>
  <c r="L131" i="1"/>
  <c r="O131" i="9"/>
  <c r="P131" i="9"/>
  <c r="O131" i="7"/>
  <c r="W26" i="9"/>
  <c r="X26" i="7"/>
  <c r="X26" i="9"/>
  <c r="W26" i="7"/>
  <c r="N26" i="1"/>
  <c r="O103" i="7"/>
  <c r="O103" i="9"/>
  <c r="P103" i="7"/>
  <c r="L103" i="1"/>
  <c r="P103" i="9"/>
  <c r="H123" i="9"/>
  <c r="H123" i="7"/>
  <c r="G123" i="7"/>
  <c r="G123" i="9"/>
  <c r="J123" i="1"/>
  <c r="D19" i="7"/>
  <c r="D19" i="9"/>
  <c r="I19" i="1"/>
  <c r="C19" i="9"/>
  <c r="C19" i="7"/>
  <c r="D45" i="9"/>
  <c r="C45" i="7"/>
  <c r="I45" i="1"/>
  <c r="D45" i="7"/>
  <c r="C45" i="9"/>
  <c r="G60" i="7"/>
  <c r="J60" i="1"/>
  <c r="G60" i="9"/>
  <c r="H60" i="7"/>
  <c r="H60" i="9"/>
  <c r="X52" i="7"/>
  <c r="W52" i="9"/>
  <c r="X52" i="9"/>
  <c r="W52" i="7"/>
  <c r="N52" i="1"/>
  <c r="K102" i="1"/>
  <c r="K102" i="7"/>
  <c r="K102" i="9"/>
  <c r="L102" i="9"/>
  <c r="L102" i="7"/>
  <c r="O88" i="7"/>
  <c r="L88" i="1"/>
  <c r="O88" i="9"/>
  <c r="P88" i="9"/>
  <c r="P88" i="7"/>
  <c r="C32" i="7"/>
  <c r="D32" i="7"/>
  <c r="D32" i="9"/>
  <c r="I32" i="1"/>
  <c r="C32" i="9"/>
  <c r="P17" i="9"/>
  <c r="P17" i="7"/>
  <c r="O17" i="9"/>
  <c r="L17" i="1"/>
  <c r="O17" i="7"/>
  <c r="D25" i="7"/>
  <c r="I25" i="1"/>
  <c r="D25" i="9"/>
  <c r="C25" i="9"/>
  <c r="C25" i="7"/>
  <c r="L47" i="1"/>
  <c r="P47" i="9"/>
  <c r="O47" i="9"/>
  <c r="O47" i="7"/>
  <c r="P47" i="7"/>
  <c r="X43" i="9"/>
  <c r="X43" i="7"/>
  <c r="N43" i="1"/>
  <c r="W43" i="9"/>
  <c r="W43" i="7"/>
  <c r="K120" i="1"/>
  <c r="L120" i="7"/>
  <c r="K120" i="7"/>
  <c r="L120" i="9"/>
  <c r="K120" i="9"/>
  <c r="S9" i="7"/>
  <c r="T9" i="9"/>
  <c r="M9" i="1"/>
  <c r="S9" i="9"/>
  <c r="T9" i="7"/>
  <c r="W25" i="9"/>
  <c r="N25" i="1"/>
  <c r="W25" i="7"/>
  <c r="X25" i="9"/>
  <c r="X25" i="7"/>
  <c r="K26" i="7"/>
  <c r="K26" i="9"/>
  <c r="K26" i="1"/>
  <c r="L26" i="9"/>
  <c r="L26" i="7"/>
  <c r="M137" i="1"/>
  <c r="S137" i="9"/>
  <c r="T137" i="9"/>
  <c r="T137" i="7"/>
  <c r="S137" i="7"/>
  <c r="H14" i="9"/>
  <c r="G14" i="7"/>
  <c r="J14" i="1"/>
  <c r="G14" i="9"/>
  <c r="H14" i="7"/>
  <c r="X122" i="7"/>
  <c r="W122" i="9"/>
  <c r="W122" i="7"/>
  <c r="N122" i="1"/>
  <c r="X122" i="9"/>
  <c r="K105" i="7"/>
  <c r="K105" i="1"/>
  <c r="L105" i="9"/>
  <c r="L105" i="7"/>
  <c r="K105" i="9"/>
  <c r="K47" i="7"/>
  <c r="K47" i="1"/>
  <c r="L47" i="7"/>
  <c r="L47" i="9"/>
  <c r="K47" i="9"/>
  <c r="W44" i="9"/>
  <c r="W44" i="7"/>
  <c r="X44" i="7"/>
  <c r="N44" i="1"/>
  <c r="X44" i="9"/>
  <c r="X76" i="9"/>
  <c r="W76" i="9"/>
  <c r="N76" i="1"/>
  <c r="X76" i="7"/>
  <c r="W76" i="7"/>
  <c r="S24" i="7"/>
  <c r="T24" i="7"/>
  <c r="M24" i="1"/>
  <c r="S24" i="9"/>
  <c r="T24" i="9"/>
  <c r="P135" i="9"/>
  <c r="L135" i="1"/>
  <c r="O135" i="9"/>
  <c r="O135" i="7"/>
  <c r="P135" i="7"/>
  <c r="H69" i="7"/>
  <c r="G69" i="9"/>
  <c r="J69" i="1"/>
  <c r="H69" i="9"/>
  <c r="G69" i="7"/>
  <c r="D11" i="9"/>
  <c r="I11" i="1"/>
  <c r="C11" i="7"/>
  <c r="D11" i="7"/>
  <c r="C11" i="9"/>
  <c r="H95" i="7"/>
  <c r="J95" i="1"/>
  <c r="G95" i="9"/>
  <c r="G95" i="7"/>
  <c r="H95" i="9"/>
  <c r="C27" i="9"/>
  <c r="D27" i="7"/>
  <c r="D27" i="9"/>
  <c r="C27" i="7"/>
  <c r="I27" i="1"/>
  <c r="X74" i="7"/>
  <c r="N74" i="1"/>
  <c r="W74" i="7"/>
  <c r="X74" i="9"/>
  <c r="W74" i="9"/>
  <c r="H7" i="7"/>
  <c r="G7" i="9"/>
  <c r="J7" i="1"/>
  <c r="H7" i="9"/>
  <c r="G7" i="7"/>
  <c r="O56" i="7"/>
  <c r="P56" i="9"/>
  <c r="P56" i="7"/>
  <c r="O56" i="9"/>
  <c r="L56" i="1"/>
  <c r="G38" i="7"/>
  <c r="G38" i="9"/>
  <c r="H38" i="7"/>
  <c r="J38" i="1"/>
  <c r="H38" i="9"/>
  <c r="L40" i="7"/>
  <c r="L40" i="9"/>
  <c r="K40" i="1"/>
  <c r="K40" i="9"/>
  <c r="K40" i="7"/>
  <c r="X45" i="7"/>
  <c r="W45" i="9"/>
  <c r="X45" i="9"/>
  <c r="W45" i="7"/>
  <c r="N45" i="1"/>
  <c r="C48" i="7"/>
  <c r="D48" i="9"/>
  <c r="D48" i="7"/>
  <c r="C48" i="9"/>
  <c r="I48" i="1"/>
  <c r="H9" i="9"/>
  <c r="G9" i="9"/>
  <c r="J9" i="1"/>
  <c r="H9" i="7"/>
  <c r="G9" i="7"/>
  <c r="S38" i="9"/>
  <c r="S38" i="7"/>
  <c r="T38" i="7"/>
  <c r="T38" i="9"/>
  <c r="M38" i="1"/>
  <c r="K115" i="7"/>
  <c r="L115" i="7"/>
  <c r="L115" i="9"/>
  <c r="K115" i="1"/>
  <c r="K115" i="9"/>
  <c r="D23" i="9"/>
  <c r="I23" i="1"/>
  <c r="D23" i="7"/>
  <c r="C23" i="7"/>
  <c r="C23" i="9"/>
  <c r="W89" i="7"/>
  <c r="X89" i="9"/>
  <c r="W89" i="9"/>
  <c r="N89" i="1"/>
  <c r="X89" i="7"/>
  <c r="W123" i="7"/>
  <c r="X123" i="9"/>
  <c r="N123" i="1"/>
  <c r="W123" i="9"/>
  <c r="X123" i="7"/>
  <c r="N87" i="1"/>
  <c r="X87" i="9"/>
  <c r="X87" i="7"/>
  <c r="W87" i="9"/>
  <c r="W87" i="7"/>
  <c r="X112" i="7"/>
  <c r="N112" i="1"/>
  <c r="X112" i="9"/>
  <c r="W112" i="7"/>
  <c r="W112" i="9"/>
  <c r="L138" i="1"/>
  <c r="O138" i="7"/>
  <c r="O138" i="9"/>
  <c r="P138" i="7"/>
  <c r="P138" i="9"/>
  <c r="C86" i="9"/>
  <c r="I86" i="1"/>
  <c r="C86" i="7"/>
  <c r="D86" i="7"/>
  <c r="D86" i="9"/>
  <c r="T25" i="9"/>
  <c r="S25" i="9"/>
  <c r="M25" i="1"/>
  <c r="T25" i="7"/>
  <c r="S25" i="7"/>
  <c r="O114" i="9"/>
  <c r="O114" i="7"/>
  <c r="L114" i="1"/>
  <c r="P114" i="9"/>
  <c r="P114" i="7"/>
  <c r="W21" i="7"/>
  <c r="X21" i="9"/>
  <c r="N21" i="1"/>
  <c r="W21" i="9"/>
  <c r="X21" i="7"/>
  <c r="D42" i="9"/>
  <c r="I42" i="1"/>
  <c r="C42" i="7"/>
  <c r="D42" i="7"/>
  <c r="C42" i="9"/>
  <c r="L31" i="7"/>
  <c r="K31" i="9"/>
  <c r="K31" i="1"/>
  <c r="L31" i="9"/>
  <c r="K31" i="7"/>
  <c r="C70" i="7"/>
  <c r="D70" i="7"/>
  <c r="C70" i="9"/>
  <c r="D70" i="9"/>
  <c r="I70" i="1"/>
  <c r="H29" i="7"/>
  <c r="G29" i="9"/>
  <c r="G29" i="7"/>
  <c r="J29" i="1"/>
  <c r="H29" i="9"/>
  <c r="M66" i="1"/>
  <c r="S66" i="7"/>
  <c r="T66" i="7"/>
  <c r="S66" i="9"/>
  <c r="T66" i="9"/>
  <c r="D90" i="9"/>
  <c r="C90" i="7"/>
  <c r="D90" i="7"/>
  <c r="C90" i="9"/>
  <c r="I90" i="1"/>
  <c r="D107" i="7"/>
  <c r="C107" i="9"/>
  <c r="D107" i="9"/>
  <c r="I107" i="1"/>
  <c r="C107" i="7"/>
  <c r="H89" i="9"/>
  <c r="J89" i="1"/>
  <c r="H89" i="7"/>
  <c r="G89" i="7"/>
  <c r="G89" i="9"/>
  <c r="S60" i="9"/>
  <c r="T60" i="7"/>
  <c r="M60" i="1"/>
  <c r="T60" i="9"/>
  <c r="S60" i="7"/>
  <c r="L117" i="7"/>
  <c r="K117" i="9"/>
  <c r="L117" i="9"/>
  <c r="K117" i="1"/>
  <c r="K117" i="7"/>
  <c r="L67" i="7"/>
  <c r="K67" i="1"/>
  <c r="K67" i="7"/>
  <c r="K67" i="9"/>
  <c r="L67" i="9"/>
  <c r="C10" i="7"/>
  <c r="D10" i="9"/>
  <c r="D10" i="7"/>
  <c r="I10" i="1"/>
  <c r="C10" i="9"/>
  <c r="H55" i="7"/>
  <c r="G55" i="7"/>
  <c r="H55" i="9"/>
  <c r="J55" i="1"/>
  <c r="G55" i="9"/>
  <c r="X53" i="9"/>
  <c r="N53" i="1"/>
  <c r="W53" i="9"/>
  <c r="W53" i="7"/>
  <c r="X53" i="7"/>
  <c r="K73" i="7"/>
  <c r="L73" i="7"/>
  <c r="K73" i="9"/>
  <c r="K73" i="1"/>
  <c r="L73" i="9"/>
  <c r="T42" i="9"/>
  <c r="S42" i="9"/>
  <c r="S42" i="7"/>
  <c r="M42" i="1"/>
  <c r="T42" i="7"/>
  <c r="D7" i="9"/>
  <c r="C7" i="9"/>
  <c r="I7" i="1"/>
  <c r="D7" i="7"/>
  <c r="C7" i="7"/>
  <c r="M35" i="1"/>
  <c r="T35" i="7"/>
  <c r="T35" i="9"/>
  <c r="S35" i="7"/>
  <c r="S35" i="9"/>
  <c r="L66" i="7"/>
  <c r="K66" i="7"/>
  <c r="K66" i="1"/>
  <c r="L66" i="9"/>
  <c r="K66" i="9"/>
  <c r="O58" i="7"/>
  <c r="O58" i="9"/>
  <c r="L58" i="1"/>
  <c r="P58" i="7"/>
  <c r="P58" i="9"/>
  <c r="O64" i="9"/>
  <c r="O64" i="7"/>
  <c r="P64" i="9"/>
  <c r="L64" i="1"/>
  <c r="P64" i="7"/>
  <c r="S19" i="9"/>
  <c r="M19" i="1"/>
  <c r="S19" i="7"/>
  <c r="T19" i="9"/>
  <c r="T19" i="7"/>
  <c r="L88" i="9"/>
  <c r="L88" i="7"/>
  <c r="K88" i="7"/>
  <c r="K88" i="9"/>
  <c r="K88" i="1"/>
  <c r="S15" i="9"/>
  <c r="M15" i="1"/>
  <c r="T15" i="7"/>
  <c r="S15" i="7"/>
  <c r="T15" i="9"/>
  <c r="W69" i="7"/>
  <c r="W69" i="9"/>
  <c r="X69" i="9"/>
  <c r="N69" i="1"/>
  <c r="X69" i="7"/>
  <c r="C15" i="9"/>
  <c r="D15" i="9"/>
  <c r="D15" i="7"/>
  <c r="I15" i="1"/>
  <c r="C15" i="7"/>
  <c r="D83" i="9"/>
  <c r="C83" i="9"/>
  <c r="C83" i="7"/>
  <c r="D83" i="7"/>
  <c r="I83" i="1"/>
  <c r="H93" i="9"/>
  <c r="H93" i="7"/>
  <c r="G93" i="7"/>
  <c r="J93" i="1"/>
  <c r="G93" i="9"/>
  <c r="I84" i="1"/>
  <c r="D84" i="7"/>
  <c r="C84" i="7"/>
  <c r="C84" i="9"/>
  <c r="D84" i="9"/>
  <c r="T44" i="7"/>
  <c r="S44" i="7"/>
  <c r="S44" i="9"/>
  <c r="M44" i="1"/>
  <c r="T44" i="9"/>
  <c r="S94" i="9"/>
  <c r="T94" i="7"/>
  <c r="M94" i="1"/>
  <c r="S94" i="7"/>
  <c r="T94" i="9"/>
  <c r="I51" i="1"/>
  <c r="C51" i="7"/>
  <c r="D51" i="7"/>
  <c r="D51" i="9"/>
  <c r="C51" i="9"/>
  <c r="D135" i="7"/>
  <c r="I135" i="1"/>
  <c r="C135" i="9"/>
  <c r="C135" i="7"/>
  <c r="D135" i="9"/>
  <c r="P34" i="9"/>
  <c r="P34" i="7"/>
  <c r="L34" i="1"/>
  <c r="O34" i="9"/>
  <c r="O34" i="7"/>
  <c r="C18" i="7"/>
  <c r="D18" i="7"/>
  <c r="D18" i="9"/>
  <c r="I18" i="1"/>
  <c r="C18" i="9"/>
  <c r="C81" i="7"/>
  <c r="C81" i="9"/>
  <c r="D81" i="7"/>
  <c r="I81" i="1"/>
  <c r="D81" i="9"/>
  <c r="C132" i="9"/>
  <c r="D132" i="7"/>
  <c r="I132" i="1"/>
  <c r="D132" i="9"/>
  <c r="C132" i="7"/>
  <c r="I113" i="1"/>
  <c r="C113" i="9"/>
  <c r="D113" i="9"/>
  <c r="C113" i="7"/>
  <c r="D113" i="7"/>
  <c r="D30" i="9"/>
  <c r="C30" i="9"/>
  <c r="C30" i="7"/>
  <c r="I30" i="1"/>
  <c r="D30" i="7"/>
  <c r="O126" i="7"/>
  <c r="L126" i="1"/>
  <c r="P126" i="9"/>
  <c r="O126" i="9"/>
  <c r="P126" i="7"/>
  <c r="C66" i="7"/>
  <c r="C66" i="9"/>
  <c r="D66" i="7"/>
  <c r="D66" i="9"/>
  <c r="I66" i="1"/>
  <c r="W39" i="9"/>
  <c r="X39" i="9"/>
  <c r="W39" i="7"/>
  <c r="X39" i="7"/>
  <c r="N39" i="1"/>
  <c r="W127" i="7"/>
  <c r="N127" i="1"/>
  <c r="X127" i="7"/>
  <c r="W127" i="9"/>
  <c r="X127" i="9"/>
  <c r="K83" i="1"/>
  <c r="L83" i="9"/>
  <c r="K83" i="9"/>
  <c r="L83" i="7"/>
  <c r="K83" i="7"/>
  <c r="T28" i="9"/>
  <c r="M28" i="1"/>
  <c r="T28" i="7"/>
  <c r="S28" i="9"/>
  <c r="S28" i="7"/>
  <c r="G31" i="9"/>
  <c r="H31" i="9"/>
  <c r="H31" i="7"/>
  <c r="J31" i="1"/>
  <c r="G31" i="7"/>
  <c r="D109" i="9"/>
  <c r="I109" i="1"/>
  <c r="C109" i="9"/>
  <c r="C109" i="7"/>
  <c r="D109" i="7"/>
  <c r="P118" i="7"/>
  <c r="P118" i="9"/>
  <c r="L118" i="1"/>
  <c r="O118" i="9"/>
  <c r="O118" i="7"/>
  <c r="X102" i="9"/>
  <c r="N102" i="1"/>
  <c r="W102" i="9"/>
  <c r="X102" i="7"/>
  <c r="W102" i="7"/>
  <c r="K133" i="9"/>
  <c r="L133" i="7"/>
  <c r="L133" i="9"/>
  <c r="K133" i="1"/>
  <c r="K133" i="7"/>
  <c r="G130" i="7"/>
  <c r="J130" i="1"/>
  <c r="H130" i="9"/>
  <c r="G130" i="9"/>
  <c r="H130" i="7"/>
  <c r="H75" i="7"/>
  <c r="G75" i="7"/>
  <c r="J75" i="1"/>
  <c r="G75" i="9"/>
  <c r="H75" i="9"/>
  <c r="C85" i="9"/>
  <c r="I85" i="1"/>
  <c r="C85" i="7"/>
  <c r="D85" i="7"/>
  <c r="D85" i="9"/>
  <c r="D14" i="9"/>
  <c r="C14" i="7"/>
  <c r="C14" i="9"/>
  <c r="D14" i="7"/>
  <c r="I14" i="1"/>
  <c r="L98" i="1"/>
  <c r="O98" i="9"/>
  <c r="P98" i="7"/>
  <c r="O98" i="7"/>
  <c r="P98" i="9"/>
  <c r="S7" i="9"/>
  <c r="T7" i="7"/>
  <c r="S7" i="7"/>
  <c r="M7" i="1"/>
  <c r="T7" i="9"/>
  <c r="AA52" i="9"/>
  <c r="AB52" i="9"/>
  <c r="AD49" i="9"/>
  <c r="Z52" i="9"/>
  <c r="AB51" i="9"/>
  <c r="AA51" i="9"/>
  <c r="Z49" i="9"/>
  <c r="AE49" i="9"/>
  <c r="AB50" i="9"/>
  <c r="AC49" i="9"/>
  <c r="AD52" i="9"/>
  <c r="AA49" i="9"/>
  <c r="Z51" i="9"/>
  <c r="AE50" i="9"/>
  <c r="AA50" i="9"/>
  <c r="AD51" i="9"/>
  <c r="AC50" i="9"/>
  <c r="AE51" i="9"/>
  <c r="Z50" i="9"/>
  <c r="AE52" i="9"/>
  <c r="AB49" i="9"/>
  <c r="AC51" i="9"/>
  <c r="AC52" i="9"/>
  <c r="AD50" i="9"/>
  <c r="AA46" i="9"/>
  <c r="Z34" i="9"/>
  <c r="AE48" i="9"/>
  <c r="AC41" i="9"/>
  <c r="AE36" i="9"/>
  <c r="AB46" i="9"/>
  <c r="AE37" i="9"/>
  <c r="AA45" i="9"/>
  <c r="Z48" i="9"/>
  <c r="AB36" i="9"/>
  <c r="Z46" i="9"/>
  <c r="AB45" i="9"/>
  <c r="AE38" i="9"/>
  <c r="AA35" i="9"/>
  <c r="AD41" i="9"/>
  <c r="AC46" i="9"/>
  <c r="AB34" i="9"/>
  <c r="AE45" i="9"/>
  <c r="AC48" i="9"/>
  <c r="AE47" i="9"/>
  <c r="AD47" i="9"/>
  <c r="AC45" i="9"/>
  <c r="Z36" i="9"/>
  <c r="AD48" i="9"/>
  <c r="AC35" i="9"/>
  <c r="AD44" i="9"/>
  <c r="AE35" i="9"/>
  <c r="AD34" i="9"/>
  <c r="AA47" i="9"/>
  <c r="AC42" i="9"/>
  <c r="AC36" i="9"/>
  <c r="AB48" i="9"/>
  <c r="AD45" i="9"/>
  <c r="AC38" i="9"/>
  <c r="AA42" i="9"/>
  <c r="AB39" i="9"/>
  <c r="AD40" i="9"/>
  <c r="AA38" i="9"/>
  <c r="AC44" i="9"/>
  <c r="AE46" i="9"/>
  <c r="Z37" i="9"/>
  <c r="AB47" i="9"/>
  <c r="Z35" i="9"/>
  <c r="Z41" i="9"/>
  <c r="AE39" i="9"/>
  <c r="AA40" i="9"/>
  <c r="AC34" i="9"/>
  <c r="AA48" i="9"/>
  <c r="AC37" i="9"/>
  <c r="AA43" i="9"/>
  <c r="AA36" i="9"/>
  <c r="AA44" i="9"/>
  <c r="AB43" i="9"/>
  <c r="AA41" i="9"/>
  <c r="AE44" i="9"/>
  <c r="AD36" i="9"/>
  <c r="AE43" i="9"/>
  <c r="AE34" i="9"/>
  <c r="AD39" i="9"/>
  <c r="Z40" i="9"/>
  <c r="Z47" i="9"/>
  <c r="AD37" i="9"/>
  <c r="Z45" i="9"/>
  <c r="AB41" i="9"/>
  <c r="AB40" i="9"/>
  <c r="Z38" i="9"/>
  <c r="AA34" i="9"/>
  <c r="AB37" i="9"/>
  <c r="AB44" i="9"/>
  <c r="Z43" i="9"/>
  <c r="AD46" i="9"/>
  <c r="Z44" i="9"/>
  <c r="AC47" i="9"/>
  <c r="AE41" i="9"/>
  <c r="AD43" i="9"/>
  <c r="AC39" i="9"/>
  <c r="AA39" i="9"/>
  <c r="Z39" i="9"/>
  <c r="AA37" i="9"/>
  <c r="AD38" i="9"/>
  <c r="AC43" i="9"/>
  <c r="AB35" i="9"/>
  <c r="AD35" i="9"/>
  <c r="AC40" i="9"/>
  <c r="AD42" i="9"/>
  <c r="AB42" i="9"/>
  <c r="AB38" i="9"/>
  <c r="Z42" i="9"/>
  <c r="AE40" i="9"/>
  <c r="AE42" i="9"/>
  <c r="AF43" i="7"/>
  <c r="AE41" i="7"/>
  <c r="Z40" i="7"/>
  <c r="AE42" i="7"/>
  <c r="AB42" i="7"/>
  <c r="AD43" i="7"/>
  <c r="AF41" i="7"/>
  <c r="Z43" i="7"/>
  <c r="AA41" i="7"/>
  <c r="AC41" i="7"/>
  <c r="AB40" i="7"/>
  <c r="AG44" i="7"/>
  <c r="AC42" i="7"/>
  <c r="AE40" i="7"/>
  <c r="AG41" i="7"/>
  <c r="AB44" i="7"/>
  <c r="AA43" i="7"/>
  <c r="AA44" i="7"/>
  <c r="Z41" i="7"/>
  <c r="AB41" i="7"/>
  <c r="AA40" i="7"/>
  <c r="AD44" i="7"/>
  <c r="AE43" i="7"/>
  <c r="AF42" i="7"/>
  <c r="Z44" i="7"/>
  <c r="AD41" i="7"/>
  <c r="AG42" i="7"/>
  <c r="AF44" i="7"/>
  <c r="AD42" i="7"/>
  <c r="AG43" i="7"/>
  <c r="AC43" i="7"/>
  <c r="AG40" i="7"/>
  <c r="AC40" i="7"/>
  <c r="AC44" i="7"/>
  <c r="AB43" i="7"/>
  <c r="AE44" i="7"/>
  <c r="AF40" i="7"/>
  <c r="AD40" i="7"/>
  <c r="Z42" i="7"/>
  <c r="AA42" i="7"/>
  <c r="AD38" i="7"/>
  <c r="AC38" i="7"/>
  <c r="AE37" i="7"/>
  <c r="AF37" i="7"/>
  <c r="AG38" i="7"/>
  <c r="AB38" i="7"/>
  <c r="AB37" i="7"/>
  <c r="AE38" i="7"/>
  <c r="AF38" i="7"/>
  <c r="Z37" i="7"/>
  <c r="Z38" i="7"/>
  <c r="AA37" i="7"/>
  <c r="AD37" i="7"/>
  <c r="AA38" i="7"/>
  <c r="AC37" i="7"/>
  <c r="AG37" i="7"/>
  <c r="AA35" i="7"/>
  <c r="AC35" i="7"/>
  <c r="AD35" i="7"/>
  <c r="Z34" i="7"/>
  <c r="AE34" i="7"/>
  <c r="AG34" i="7"/>
  <c r="AF34" i="7"/>
  <c r="AG35" i="7"/>
  <c r="AD34" i="7"/>
  <c r="AB34" i="7"/>
  <c r="AF35" i="7"/>
  <c r="AC34" i="7"/>
  <c r="AB35" i="7"/>
  <c r="AE35" i="7"/>
  <c r="AA34" i="7"/>
  <c r="Z35" i="7"/>
  <c r="AF92" i="9"/>
  <c r="AJ118" i="7"/>
  <c r="AG89" i="7"/>
  <c r="AK97" i="9"/>
  <c r="AD49" i="7"/>
  <c r="AF46" i="7"/>
  <c r="AH97" i="9"/>
  <c r="AB128" i="9"/>
  <c r="AK105" i="7"/>
  <c r="Z46" i="7"/>
  <c r="Z98" i="9"/>
  <c r="AA100" i="9"/>
  <c r="AJ20" i="9"/>
  <c r="AE77" i="9"/>
  <c r="AJ84" i="9"/>
  <c r="AJ18" i="7"/>
  <c r="AG101" i="7"/>
  <c r="AF49" i="7"/>
  <c r="AK99" i="9"/>
  <c r="AC101" i="9"/>
  <c r="Z87" i="7"/>
  <c r="AB83" i="7"/>
  <c r="Z73" i="9"/>
  <c r="AB91" i="7"/>
  <c r="AH90" i="9"/>
  <c r="AJ108" i="7"/>
  <c r="AK19" i="7"/>
  <c r="AF86" i="7"/>
  <c r="AE118" i="9"/>
  <c r="AH107" i="9"/>
  <c r="AG93" i="9"/>
  <c r="AA138" i="9"/>
  <c r="AC100" i="9"/>
  <c r="Z91" i="9"/>
  <c r="AE82" i="7"/>
  <c r="AA92" i="9"/>
  <c r="AF100" i="9"/>
  <c r="AC85" i="9"/>
  <c r="AE138" i="9"/>
  <c r="AE48" i="7"/>
  <c r="AH91" i="9"/>
  <c r="AK138" i="7"/>
  <c r="AE86" i="7"/>
  <c r="AA17" i="7"/>
  <c r="AC88" i="9"/>
  <c r="AB19" i="7"/>
  <c r="AH88" i="9"/>
  <c r="AB96" i="9"/>
  <c r="AK17" i="9"/>
  <c r="AE33" i="7"/>
  <c r="AK128" i="9"/>
  <c r="AG107" i="7"/>
  <c r="AD17" i="7"/>
  <c r="AF128" i="7"/>
  <c r="AF81" i="9"/>
  <c r="AC15" i="7"/>
  <c r="AJ101" i="9"/>
  <c r="AF97" i="7"/>
  <c r="AK88" i="7"/>
  <c r="AG15" i="7"/>
  <c r="AJ77" i="7"/>
  <c r="AA13" i="7"/>
  <c r="AI83" i="9"/>
  <c r="AB138" i="9"/>
  <c r="Z77" i="7"/>
  <c r="AE10" i="7"/>
  <c r="AJ86" i="9"/>
  <c r="AK106" i="9"/>
  <c r="AE84" i="7"/>
  <c r="AJ13" i="9"/>
  <c r="AJ73" i="7"/>
  <c r="AD128" i="7"/>
  <c r="AI81" i="9"/>
  <c r="AF84" i="7"/>
  <c r="AB46" i="7"/>
  <c r="AJ14" i="9"/>
  <c r="AF82" i="7"/>
  <c r="AE87" i="9"/>
  <c r="AF91" i="9"/>
  <c r="AD90" i="9"/>
  <c r="AD107" i="9"/>
  <c r="AI82" i="9"/>
  <c r="AC98" i="7"/>
  <c r="AJ16" i="9"/>
  <c r="AC11" i="7"/>
  <c r="AJ95" i="9"/>
  <c r="AK107" i="7"/>
  <c r="AB104" i="9"/>
  <c r="AK100" i="7"/>
  <c r="AF92" i="7"/>
  <c r="AF83" i="7"/>
  <c r="Z16" i="7"/>
  <c r="AJ97" i="7"/>
  <c r="AE49" i="7"/>
  <c r="AC128" i="9"/>
  <c r="AJ105" i="9"/>
  <c r="AK22" i="7"/>
  <c r="Z100" i="9"/>
  <c r="AK20" i="7"/>
  <c r="AA33" i="7"/>
  <c r="AD16" i="7"/>
  <c r="AD77" i="9"/>
  <c r="AB16" i="7"/>
  <c r="AK18" i="7"/>
  <c r="AF101" i="9"/>
  <c r="AE81" i="9"/>
  <c r="AG49" i="7"/>
  <c r="AJ99" i="9"/>
  <c r="AC99" i="7"/>
  <c r="AK9" i="9"/>
  <c r="AC101" i="7"/>
  <c r="Z87" i="9"/>
  <c r="AA97" i="7"/>
  <c r="AC91" i="7"/>
  <c r="AA88" i="7"/>
  <c r="AI84" i="9"/>
  <c r="AK108" i="7"/>
  <c r="AJ19" i="7"/>
  <c r="AF86" i="9"/>
  <c r="AA138" i="7"/>
  <c r="Z91" i="7"/>
  <c r="AG23" i="7"/>
  <c r="AJ91" i="7"/>
  <c r="Z92" i="7"/>
  <c r="AG100" i="7"/>
  <c r="AD138" i="9"/>
  <c r="AK138" i="9"/>
  <c r="AD9" i="7"/>
  <c r="AD86" i="9"/>
  <c r="AC102" i="9"/>
  <c r="AC73" i="7"/>
  <c r="AG95" i="9"/>
  <c r="AC96" i="9"/>
  <c r="AD33" i="9"/>
  <c r="AK128" i="7"/>
  <c r="AF87" i="7"/>
  <c r="AF107" i="9"/>
  <c r="AK96" i="7"/>
  <c r="AG128" i="7"/>
  <c r="AF81" i="7"/>
  <c r="AF85" i="9"/>
  <c r="AK101" i="7"/>
  <c r="AG24" i="7"/>
  <c r="AG97" i="9"/>
  <c r="AC12" i="7"/>
  <c r="AH108" i="9"/>
  <c r="AH99" i="9"/>
  <c r="AF15" i="7"/>
  <c r="AK77" i="7"/>
  <c r="AB10" i="7"/>
  <c r="AJ15" i="7"/>
  <c r="AH87" i="9"/>
  <c r="AD24" i="7"/>
  <c r="AC138" i="9"/>
  <c r="AA77" i="7"/>
  <c r="AK86" i="7"/>
  <c r="AC118" i="7"/>
  <c r="AJ75" i="7"/>
  <c r="AG8" i="7"/>
  <c r="AK90" i="7"/>
  <c r="AE84" i="9"/>
  <c r="AJ93" i="9"/>
  <c r="AA82" i="7"/>
  <c r="Z105" i="9"/>
  <c r="AK73" i="7"/>
  <c r="AE128" i="7"/>
  <c r="AC17" i="7"/>
  <c r="AE85" i="7"/>
  <c r="AG84" i="7"/>
  <c r="AE104" i="7"/>
  <c r="AK14" i="9"/>
  <c r="AF90" i="9"/>
  <c r="AD87" i="7"/>
  <c r="AF91" i="7"/>
  <c r="AE90" i="9"/>
  <c r="AE107" i="9"/>
  <c r="AB98" i="9"/>
  <c r="AK16" i="7"/>
  <c r="AE92" i="7"/>
  <c r="AI101" i="9"/>
  <c r="AB90" i="9"/>
  <c r="AK95" i="9"/>
  <c r="AJ107" i="9"/>
  <c r="AB104" i="7"/>
  <c r="AE12" i="7"/>
  <c r="AF89" i="9"/>
  <c r="AG83" i="9"/>
  <c r="AJ97" i="9"/>
  <c r="AJ105" i="7"/>
  <c r="AJ22" i="7"/>
  <c r="AE16" i="7"/>
  <c r="AG77" i="7"/>
  <c r="AC87" i="7"/>
  <c r="AK18" i="9"/>
  <c r="AD81" i="9"/>
  <c r="AB103" i="7"/>
  <c r="AJ99" i="7"/>
  <c r="AH93" i="9"/>
  <c r="AB99" i="9"/>
  <c r="AJ9" i="9"/>
  <c r="AB101" i="9"/>
  <c r="AA87" i="9"/>
  <c r="AH105" i="9"/>
  <c r="AH102" i="9"/>
  <c r="Z97" i="9"/>
  <c r="AA73" i="9"/>
  <c r="Z88" i="9"/>
  <c r="AI104" i="9"/>
  <c r="AB106" i="9"/>
  <c r="Z39" i="7"/>
  <c r="AD118" i="7"/>
  <c r="Z138" i="7"/>
  <c r="AB100" i="7"/>
  <c r="AD82" i="7"/>
  <c r="AA92" i="7"/>
  <c r="AG100" i="9"/>
  <c r="AB85" i="9"/>
  <c r="AE138" i="7"/>
  <c r="AD48" i="7"/>
  <c r="AE86" i="9"/>
  <c r="Z17" i="7"/>
  <c r="AC88" i="7"/>
  <c r="AF95" i="7"/>
  <c r="AI88" i="9"/>
  <c r="AJ83" i="9"/>
  <c r="AC96" i="7"/>
  <c r="AJ17" i="9"/>
  <c r="AJ128" i="9"/>
  <c r="AG107" i="9"/>
  <c r="AJ96" i="7"/>
  <c r="AI98" i="9"/>
  <c r="AG81" i="7"/>
  <c r="AJ101" i="7"/>
  <c r="AE106" i="9"/>
  <c r="AI103" i="9"/>
  <c r="AB12" i="7"/>
  <c r="AB49" i="7"/>
  <c r="AG13" i="7"/>
  <c r="AJ77" i="9"/>
  <c r="Z93" i="9"/>
  <c r="AK15" i="7"/>
  <c r="AK103" i="7"/>
  <c r="AE24" i="7"/>
  <c r="AJ86" i="7"/>
  <c r="AC13" i="7"/>
  <c r="AD8" i="7"/>
  <c r="AB118" i="7"/>
  <c r="AF8" i="7"/>
  <c r="AD84" i="9"/>
  <c r="Z82" i="9"/>
  <c r="AD39" i="7"/>
  <c r="AJ73" i="9"/>
  <c r="AE85" i="9"/>
  <c r="AG102" i="9"/>
  <c r="AE104" i="9"/>
  <c r="AG90" i="9"/>
  <c r="AG33" i="7"/>
  <c r="AB84" i="9"/>
  <c r="Z99" i="7"/>
  <c r="AG91" i="7"/>
  <c r="AA96" i="7"/>
  <c r="AB23" i="7"/>
  <c r="AC98" i="9"/>
  <c r="AK16" i="9"/>
  <c r="AD92" i="7"/>
  <c r="Z95" i="7"/>
  <c r="AC90" i="7"/>
  <c r="AJ95" i="7"/>
  <c r="AJ107" i="7"/>
  <c r="AD12" i="7"/>
  <c r="AG92" i="9"/>
  <c r="AI106" i="9"/>
  <c r="AF89" i="7"/>
  <c r="AF83" i="9"/>
  <c r="AB128" i="7"/>
  <c r="AA46" i="7"/>
  <c r="AJ22" i="9"/>
  <c r="AA100" i="7"/>
  <c r="AE18" i="7"/>
  <c r="AA33" i="9"/>
  <c r="AK94" i="7"/>
  <c r="AD77" i="7"/>
  <c r="AF77" i="7"/>
  <c r="AB87" i="9"/>
  <c r="AF14" i="7"/>
  <c r="AC103" i="7"/>
  <c r="AJ82" i="7"/>
  <c r="AK9" i="7"/>
  <c r="AA87" i="7"/>
  <c r="AB81" i="7"/>
  <c r="Z97" i="7"/>
  <c r="Z73" i="7"/>
  <c r="AA88" i="9"/>
  <c r="AA101" i="9"/>
  <c r="AH104" i="9"/>
  <c r="AF12" i="7"/>
  <c r="AB106" i="7"/>
  <c r="AE46" i="7"/>
  <c r="AA39" i="7"/>
  <c r="AG86" i="9"/>
  <c r="AD118" i="9"/>
  <c r="AA103" i="9"/>
  <c r="AC100" i="7"/>
  <c r="AC85" i="7"/>
  <c r="AC47" i="7"/>
  <c r="AD86" i="7"/>
  <c r="AJ92" i="7"/>
  <c r="AB88" i="9"/>
  <c r="AB73" i="7"/>
  <c r="AF106" i="7"/>
  <c r="AC19" i="7"/>
  <c r="AG95" i="7"/>
  <c r="AK17" i="7"/>
  <c r="AE33" i="9"/>
  <c r="AF107" i="7"/>
  <c r="AJ96" i="9"/>
  <c r="AE36" i="7"/>
  <c r="AE99" i="7"/>
  <c r="AG81" i="9"/>
  <c r="AG85" i="7"/>
  <c r="AA106" i="9"/>
  <c r="AH85" i="9"/>
  <c r="AK101" i="9"/>
  <c r="AD106" i="7"/>
  <c r="AJ98" i="7"/>
  <c r="AF24" i="7"/>
  <c r="Z9" i="7"/>
  <c r="Z93" i="7"/>
  <c r="AJ15" i="9"/>
  <c r="AI89" i="9"/>
  <c r="AG92" i="7"/>
  <c r="AJ118" i="9"/>
  <c r="AG89" i="9"/>
  <c r="AA16" i="7"/>
  <c r="AK97" i="7"/>
  <c r="AK105" i="9"/>
  <c r="Z98" i="7"/>
  <c r="Z33" i="7"/>
  <c r="AJ94" i="7"/>
  <c r="AE77" i="7"/>
  <c r="AK84" i="7"/>
  <c r="AF77" i="9"/>
  <c r="AC87" i="9"/>
  <c r="AB103" i="9"/>
  <c r="AK82" i="9"/>
  <c r="AI93" i="9"/>
  <c r="AJ9" i="7"/>
  <c r="AH86" i="9"/>
  <c r="AB92" i="9"/>
  <c r="AB101" i="7"/>
  <c r="AI105" i="9"/>
  <c r="AC81" i="7"/>
  <c r="AD19" i="7"/>
  <c r="AA73" i="7"/>
  <c r="AA89" i="9"/>
  <c r="AA101" i="7"/>
  <c r="AG12" i="7"/>
  <c r="AC106" i="9"/>
  <c r="AE118" i="7"/>
  <c r="Z103" i="9"/>
  <c r="AG93" i="7"/>
  <c r="AB100" i="9"/>
  <c r="Z36" i="7"/>
  <c r="AB85" i="7"/>
  <c r="AI100" i="9"/>
  <c r="AK92" i="7"/>
  <c r="AB88" i="7"/>
  <c r="AB73" i="9"/>
  <c r="AG106" i="9"/>
  <c r="AJ83" i="7"/>
  <c r="AJ17" i="7"/>
  <c r="AD36" i="7"/>
  <c r="AD99" i="9"/>
  <c r="AH98" i="9"/>
  <c r="AE95" i="9"/>
  <c r="AG85" i="9"/>
  <c r="Z106" i="7"/>
  <c r="AI85" i="9"/>
  <c r="AD106" i="9"/>
  <c r="AK98" i="7"/>
  <c r="AC49" i="7"/>
  <c r="AF13" i="7"/>
  <c r="AK88" i="9"/>
  <c r="Z102" i="9"/>
  <c r="AK77" i="9"/>
  <c r="Z13" i="7"/>
  <c r="AK103" i="9"/>
  <c r="AK118" i="9"/>
  <c r="AH106" i="9"/>
  <c r="AA98" i="9"/>
  <c r="AK22" i="9"/>
  <c r="AD18" i="7"/>
  <c r="Z33" i="9"/>
  <c r="AK94" i="9"/>
  <c r="AK84" i="9"/>
  <c r="AG77" i="9"/>
  <c r="AF19" i="7"/>
  <c r="AB45" i="7"/>
  <c r="AB92" i="7"/>
  <c r="AB83" i="9"/>
  <c r="AC81" i="9"/>
  <c r="AA97" i="9"/>
  <c r="AC91" i="9"/>
  <c r="AA89" i="7"/>
  <c r="Z101" i="9"/>
  <c r="AC106" i="7"/>
  <c r="AD46" i="7"/>
  <c r="AG9" i="7"/>
  <c r="AH84" i="9"/>
  <c r="AA103" i="7"/>
  <c r="AF93" i="7"/>
  <c r="AA91" i="9"/>
  <c r="AK91" i="9"/>
  <c r="AH100" i="9"/>
  <c r="AI91" i="9"/>
  <c r="AB47" i="7"/>
  <c r="AE9" i="7"/>
  <c r="AB102" i="7"/>
  <c r="AD11" i="7"/>
  <c r="AC73" i="9"/>
  <c r="AF106" i="9"/>
  <c r="AF95" i="9"/>
  <c r="AK83" i="9"/>
  <c r="AF87" i="9"/>
  <c r="AK96" i="9"/>
  <c r="AD99" i="7"/>
  <c r="AD95" i="9"/>
  <c r="AF85" i="7"/>
  <c r="AE106" i="7"/>
  <c r="AK98" i="9"/>
  <c r="AG97" i="7"/>
  <c r="AJ88" i="7"/>
  <c r="AA102" i="7"/>
  <c r="AA93" i="9"/>
  <c r="AJ103" i="9"/>
  <c r="AG83" i="7"/>
  <c r="AG46" i="7"/>
  <c r="AC128" i="7"/>
  <c r="AA98" i="7"/>
  <c r="Z100" i="7"/>
  <c r="AJ20" i="7"/>
  <c r="AC16" i="7"/>
  <c r="AG19" i="7"/>
  <c r="AJ18" i="9"/>
  <c r="AF101" i="7"/>
  <c r="AG14" i="7"/>
  <c r="AE81" i="7"/>
  <c r="AJ82" i="9"/>
  <c r="AC99" i="9"/>
  <c r="AC92" i="9"/>
  <c r="AC83" i="7"/>
  <c r="AI102" i="9"/>
  <c r="AB91" i="9"/>
  <c r="Z88" i="7"/>
  <c r="Z89" i="9"/>
  <c r="Z101" i="7"/>
  <c r="AI90" i="9"/>
  <c r="AK108" i="9"/>
  <c r="AJ19" i="9"/>
  <c r="AG86" i="7"/>
  <c r="Z138" i="9"/>
  <c r="AA91" i="7"/>
  <c r="AF23" i="7"/>
  <c r="AE82" i="9"/>
  <c r="AJ91" i="9"/>
  <c r="Z92" i="9"/>
  <c r="AF100" i="7"/>
  <c r="AD138" i="7"/>
  <c r="AJ138" i="9"/>
  <c r="AB102" i="9"/>
  <c r="AJ92" i="9"/>
  <c r="AE11" i="7"/>
  <c r="AD33" i="7"/>
  <c r="AG87" i="9"/>
  <c r="AD13" i="7"/>
  <c r="AE17" i="7"/>
  <c r="AE99" i="9"/>
  <c r="AF128" i="9"/>
  <c r="AB15" i="7"/>
  <c r="AE95" i="7"/>
  <c r="Z106" i="9"/>
  <c r="AJ98" i="9"/>
  <c r="Z102" i="7"/>
  <c r="AC10" i="7"/>
  <c r="AK15" i="9"/>
  <c r="AD14" i="7"/>
  <c r="AC138" i="7"/>
  <c r="Z77" i="9"/>
  <c r="AK86" i="9"/>
  <c r="AB108" i="7"/>
  <c r="AB118" i="9"/>
  <c r="AK13" i="9"/>
  <c r="Z82" i="7"/>
  <c r="Z105" i="7"/>
  <c r="AC18" i="7"/>
  <c r="AI77" i="9"/>
  <c r="AE128" i="9"/>
  <c r="AH81" i="9"/>
  <c r="AG84" i="9"/>
  <c r="AI138" i="9"/>
  <c r="AJ14" i="7"/>
  <c r="AG90" i="7"/>
  <c r="AG91" i="9"/>
  <c r="AD90" i="7"/>
  <c r="AE107" i="7"/>
  <c r="AD94" i="7"/>
  <c r="AA47" i="7"/>
  <c r="AH101" i="9"/>
  <c r="AK95" i="7"/>
  <c r="AG36" i="7"/>
  <c r="AC104" i="9"/>
  <c r="AJ100" i="9"/>
  <c r="AF99" i="7"/>
  <c r="AH89" i="9"/>
  <c r="AJ106" i="7"/>
  <c r="AC108" i="9"/>
  <c r="AK75" i="7"/>
  <c r="AK90" i="9"/>
  <c r="AK13" i="7"/>
  <c r="AJ93" i="7"/>
  <c r="AK73" i="9"/>
  <c r="AD85" i="7"/>
  <c r="AG102" i="7"/>
  <c r="AD104" i="7"/>
  <c r="AH138" i="9"/>
  <c r="AI128" i="9"/>
  <c r="AC84" i="9"/>
  <c r="AG82" i="9"/>
  <c r="Z96" i="9"/>
  <c r="AD94" i="9"/>
  <c r="AD92" i="9"/>
  <c r="AA95" i="9"/>
  <c r="AJ100" i="7"/>
  <c r="AF99" i="9"/>
  <c r="AD97" i="7"/>
  <c r="Z128" i="9"/>
  <c r="AA104" i="9"/>
  <c r="AJ11" i="9"/>
  <c r="AB77" i="7"/>
  <c r="AK104" i="9"/>
  <c r="AF73" i="7"/>
  <c r="AD100" i="9"/>
  <c r="AA94" i="7"/>
  <c r="AD15" i="7"/>
  <c r="Z8" i="7"/>
  <c r="AD98" i="7"/>
  <c r="AB33" i="9"/>
  <c r="AC48" i="7"/>
  <c r="AJ10" i="9"/>
  <c r="AJ8" i="7"/>
  <c r="AB86" i="7"/>
  <c r="AC94" i="9"/>
  <c r="AE91" i="9"/>
  <c r="AB107" i="9"/>
  <c r="AD45" i="7"/>
  <c r="AB97" i="7"/>
  <c r="AG48" i="7"/>
  <c r="AH73" i="9"/>
  <c r="AG96" i="9"/>
  <c r="AG103" i="7"/>
  <c r="AA19" i="7"/>
  <c r="AA45" i="7"/>
  <c r="AE102" i="7"/>
  <c r="AF47" i="7"/>
  <c r="AA11" i="7"/>
  <c r="AA23" i="7"/>
  <c r="AJ87" i="9"/>
  <c r="AF138" i="7"/>
  <c r="AA86" i="9"/>
  <c r="AA107" i="9"/>
  <c r="AD73" i="9"/>
  <c r="AD88" i="7"/>
  <c r="AC93" i="7"/>
  <c r="AA84" i="9"/>
  <c r="Z81" i="9"/>
  <c r="AE83" i="9"/>
  <c r="AK102" i="9"/>
  <c r="AA85" i="9"/>
  <c r="AG98" i="7"/>
  <c r="Z14" i="7"/>
  <c r="AD89" i="7"/>
  <c r="AD91" i="9"/>
  <c r="AF88" i="9"/>
  <c r="AJ21" i="7"/>
  <c r="Z83" i="9"/>
  <c r="AK102" i="7"/>
  <c r="Z19" i="7"/>
  <c r="Z90" i="9"/>
  <c r="AJ102" i="7"/>
  <c r="AH83" i="9"/>
  <c r="AB138" i="7"/>
  <c r="AJ106" i="9"/>
  <c r="AB13" i="7"/>
  <c r="AJ90" i="9"/>
  <c r="AK93" i="9"/>
  <c r="AA105" i="7"/>
  <c r="AB18" i="7"/>
  <c r="AF84" i="9"/>
  <c r="AF102" i="7"/>
  <c r="AD104" i="9"/>
  <c r="AG82" i="7"/>
  <c r="AE87" i="7"/>
  <c r="AA99" i="9"/>
  <c r="AD107" i="7"/>
  <c r="AA96" i="9"/>
  <c r="AE94" i="9"/>
  <c r="AA95" i="7"/>
  <c r="AB90" i="7"/>
  <c r="AG99" i="7"/>
  <c r="AE96" i="7"/>
  <c r="Z104" i="7"/>
  <c r="AK11" i="9"/>
  <c r="AJ104" i="7"/>
  <c r="AF73" i="9"/>
  <c r="AE100" i="7"/>
  <c r="AI92" i="9"/>
  <c r="AA94" i="9"/>
  <c r="AE93" i="9"/>
  <c r="AF45" i="7"/>
  <c r="AE15" i="7"/>
  <c r="AD23" i="7"/>
  <c r="AE98" i="9"/>
  <c r="AG18" i="7"/>
  <c r="AF108" i="9"/>
  <c r="AB39" i="7"/>
  <c r="AA49" i="7"/>
  <c r="AI118" i="9"/>
  <c r="AE89" i="9"/>
  <c r="AG94" i="9"/>
  <c r="AK8" i="9"/>
  <c r="AC86" i="7"/>
  <c r="AC107" i="7"/>
  <c r="AE45" i="7"/>
  <c r="AG105" i="9"/>
  <c r="AF96" i="7"/>
  <c r="AF88" i="7"/>
  <c r="AG47" i="7"/>
  <c r="AB14" i="7"/>
  <c r="AE47" i="7"/>
  <c r="Z23" i="7"/>
  <c r="AJ87" i="7"/>
  <c r="AF138" i="9"/>
  <c r="AA90" i="9"/>
  <c r="AA10" i="7"/>
  <c r="AD88" i="9"/>
  <c r="Z15" i="7"/>
  <c r="AB93" i="7"/>
  <c r="AA81" i="7"/>
  <c r="AD83" i="9"/>
  <c r="AF98" i="7"/>
  <c r="AB82" i="9"/>
  <c r="AF94" i="7"/>
  <c r="AJ89" i="7"/>
  <c r="AC89" i="9"/>
  <c r="AG17" i="7"/>
  <c r="AE105" i="9"/>
  <c r="AK21" i="9"/>
  <c r="Z83" i="7"/>
  <c r="AK118" i="7"/>
  <c r="AI97" i="9"/>
  <c r="AK20" i="9"/>
  <c r="AJ94" i="9"/>
  <c r="AJ84" i="7"/>
  <c r="AB87" i="7"/>
  <c r="AG101" i="9"/>
  <c r="AD81" i="7"/>
  <c r="AC103" i="9"/>
  <c r="AK99" i="7"/>
  <c r="AK82" i="7"/>
  <c r="AC45" i="7"/>
  <c r="AB99" i="7"/>
  <c r="AI86" i="9"/>
  <c r="AC92" i="7"/>
  <c r="AC83" i="9"/>
  <c r="AB81" i="9"/>
  <c r="AE19" i="7"/>
  <c r="Z89" i="7"/>
  <c r="AF9" i="7"/>
  <c r="AJ108" i="9"/>
  <c r="AK19" i="9"/>
  <c r="AI107" i="9"/>
  <c r="Z103" i="7"/>
  <c r="AF93" i="9"/>
  <c r="AA36" i="7"/>
  <c r="AD82" i="9"/>
  <c r="AK91" i="7"/>
  <c r="AJ138" i="7"/>
  <c r="AC102" i="7"/>
  <c r="AK92" i="9"/>
  <c r="AG106" i="7"/>
  <c r="AK83" i="7"/>
  <c r="AB96" i="7"/>
  <c r="AJ128" i="7"/>
  <c r="AG87" i="7"/>
  <c r="AE13" i="7"/>
  <c r="AG128" i="9"/>
  <c r="AD95" i="7"/>
  <c r="AA106" i="7"/>
  <c r="AF97" i="9"/>
  <c r="AH103" i="9"/>
  <c r="AI108" i="9"/>
  <c r="AJ88" i="9"/>
  <c r="AI99" i="9"/>
  <c r="AA9" i="7"/>
  <c r="AA102" i="9"/>
  <c r="AA93" i="7"/>
  <c r="AI87" i="9"/>
  <c r="AJ103" i="7"/>
  <c r="AE14" i="7"/>
  <c r="AK106" i="7"/>
  <c r="AE8" i="7"/>
  <c r="AB108" i="9"/>
  <c r="AC118" i="9"/>
  <c r="AJ13" i="7"/>
  <c r="AA82" i="9"/>
  <c r="AA105" i="9"/>
  <c r="AH77" i="9"/>
  <c r="AC46" i="7"/>
  <c r="AK14" i="7"/>
  <c r="AH128" i="9"/>
  <c r="AF33" i="7"/>
  <c r="AC84" i="7"/>
  <c r="AF82" i="9"/>
  <c r="AD87" i="9"/>
  <c r="Z99" i="9"/>
  <c r="AE90" i="7"/>
  <c r="AH82" i="9"/>
  <c r="Z47" i="7"/>
  <c r="AJ16" i="7"/>
  <c r="Z95" i="9"/>
  <c r="AF36" i="7"/>
  <c r="AK100" i="9"/>
  <c r="AG99" i="9"/>
  <c r="AC105" i="7"/>
  <c r="AE97" i="9"/>
  <c r="AK81" i="7"/>
  <c r="AA128" i="7"/>
  <c r="Z108" i="9"/>
  <c r="AE108" i="7"/>
  <c r="AB77" i="9"/>
  <c r="AK12" i="7"/>
  <c r="AC36" i="7"/>
  <c r="AK104" i="7"/>
  <c r="AE103" i="7"/>
  <c r="AE93" i="7"/>
  <c r="AH96" i="9"/>
  <c r="AB8" i="7"/>
  <c r="AG108" i="7"/>
  <c r="AB33" i="7"/>
  <c r="AE89" i="7"/>
  <c r="AG94" i="7"/>
  <c r="AD101" i="9"/>
  <c r="AB86" i="9"/>
  <c r="AC94" i="7"/>
  <c r="AE91" i="7"/>
  <c r="AB107" i="7"/>
  <c r="AF105" i="9"/>
  <c r="AI73" i="9"/>
  <c r="AG96" i="7"/>
  <c r="AG103" i="9"/>
  <c r="AD105" i="7"/>
  <c r="AC95" i="7"/>
  <c r="Z48" i="7"/>
  <c r="AC9" i="7"/>
  <c r="AG138" i="7"/>
  <c r="Z90" i="7"/>
  <c r="Z107" i="7"/>
  <c r="AE73" i="9"/>
  <c r="AA83" i="9"/>
  <c r="AI94" i="9"/>
  <c r="Z18" i="7"/>
  <c r="AG138" i="9"/>
  <c r="AA81" i="9"/>
  <c r="AD83" i="7"/>
  <c r="AC97" i="9"/>
  <c r="AC14" i="7"/>
  <c r="AK76" i="7"/>
  <c r="AB95" i="9"/>
  <c r="AK74" i="7"/>
  <c r="AA48" i="7"/>
  <c r="AK89" i="9"/>
  <c r="Z86" i="9"/>
  <c r="AG118" i="9"/>
  <c r="Z85" i="9"/>
  <c r="AD96" i="9"/>
  <c r="AC105" i="9"/>
  <c r="AD97" i="9"/>
  <c r="AJ81" i="9"/>
  <c r="AA128" i="9"/>
  <c r="AA108" i="9"/>
  <c r="AE108" i="9"/>
  <c r="AE100" i="9"/>
  <c r="AH92" i="9"/>
  <c r="Z94" i="9"/>
  <c r="AD93" i="7"/>
  <c r="AI96" i="9"/>
  <c r="AF18" i="7"/>
  <c r="AE96" i="9"/>
  <c r="AB105" i="9"/>
  <c r="AJ81" i="7"/>
  <c r="Z128" i="7"/>
  <c r="AA108" i="7"/>
  <c r="AA24" i="7"/>
  <c r="AD108" i="9"/>
  <c r="AJ12" i="9"/>
  <c r="AJ104" i="9"/>
  <c r="AD103" i="7"/>
  <c r="AG104" i="9"/>
  <c r="AI95" i="9"/>
  <c r="Z94" i="7"/>
  <c r="AD93" i="9"/>
  <c r="AC8" i="7"/>
  <c r="AC82" i="9"/>
  <c r="AA118" i="7"/>
  <c r="AG108" i="9"/>
  <c r="AC39" i="7"/>
  <c r="AK10" i="9"/>
  <c r="AD101" i="7"/>
  <c r="AD91" i="7"/>
  <c r="AK85" i="9"/>
  <c r="AG11" i="7"/>
  <c r="AG88" i="9"/>
  <c r="AD96" i="7"/>
  <c r="AB105" i="7"/>
  <c r="AK81" i="9"/>
  <c r="AB24" i="7"/>
  <c r="AA104" i="7"/>
  <c r="AK11" i="7"/>
  <c r="Z108" i="7"/>
  <c r="AD108" i="7"/>
  <c r="AK12" i="9"/>
  <c r="AG73" i="9"/>
  <c r="AD103" i="9"/>
  <c r="AF104" i="7"/>
  <c r="AH95" i="9"/>
  <c r="AG39" i="7"/>
  <c r="AE23" i="7"/>
  <c r="AD98" i="9"/>
  <c r="AC82" i="7"/>
  <c r="Z118" i="7"/>
  <c r="AF108" i="7"/>
  <c r="Z49" i="7"/>
  <c r="AB48" i="7"/>
  <c r="AF16" i="7"/>
  <c r="AF94" i="9"/>
  <c r="AJ8" i="9"/>
  <c r="AE101" i="7"/>
  <c r="AK85" i="7"/>
  <c r="AF11" i="7"/>
  <c r="AC97" i="7"/>
  <c r="AD102" i="7"/>
  <c r="AG88" i="7"/>
  <c r="AE105" i="7"/>
  <c r="AJ76" i="7"/>
  <c r="AB95" i="7"/>
  <c r="AA77" i="9"/>
  <c r="AD10" i="7"/>
  <c r="AC108" i="7"/>
  <c r="AJ90" i="7"/>
  <c r="AD84" i="7"/>
  <c r="AK93" i="7"/>
  <c r="AE39" i="7"/>
  <c r="AD128" i="9"/>
  <c r="AB17" i="7"/>
  <c r="AD85" i="9"/>
  <c r="AF102" i="9"/>
  <c r="AF90" i="7"/>
  <c r="AB84" i="7"/>
  <c r="AA99" i="7"/>
  <c r="Z96" i="7"/>
  <c r="AE94" i="7"/>
  <c r="AC23" i="7"/>
  <c r="AB98" i="7"/>
  <c r="AE92" i="9"/>
  <c r="AB11" i="7"/>
  <c r="AC90" i="9"/>
  <c r="AK107" i="9"/>
  <c r="AC104" i="7"/>
  <c r="AE97" i="7"/>
  <c r="Z104" i="9"/>
  <c r="AJ11" i="7"/>
  <c r="AC77" i="7"/>
  <c r="AD100" i="7"/>
  <c r="AG104" i="7"/>
  <c r="AA8" i="7"/>
  <c r="Z12" i="7"/>
  <c r="AE98" i="7"/>
  <c r="Z118" i="9"/>
  <c r="AF10" i="7"/>
  <c r="AH118" i="9"/>
  <c r="AC33" i="9"/>
  <c r="AD89" i="9"/>
  <c r="AK10" i="7"/>
  <c r="AK8" i="7"/>
  <c r="AB94" i="9"/>
  <c r="AJ85" i="9"/>
  <c r="AB97" i="9"/>
  <c r="AF105" i="7"/>
  <c r="AF48" i="7"/>
  <c r="AF96" i="9"/>
  <c r="AF103" i="9"/>
  <c r="AE102" i="9"/>
  <c r="AF17" i="7"/>
  <c r="AD47" i="7"/>
  <c r="Z11" i="7"/>
  <c r="AK89" i="7"/>
  <c r="AK87" i="7"/>
  <c r="AA86" i="7"/>
  <c r="AK21" i="7"/>
  <c r="Z107" i="9"/>
  <c r="AB89" i="9"/>
  <c r="Z10" i="7"/>
  <c r="AE73" i="7"/>
  <c r="AE88" i="7"/>
  <c r="AA15" i="7"/>
  <c r="AC93" i="9"/>
  <c r="Z84" i="9"/>
  <c r="Z81" i="7"/>
  <c r="AF118" i="7"/>
  <c r="AA85" i="7"/>
  <c r="AF98" i="9"/>
  <c r="AE83" i="7"/>
  <c r="AJ102" i="9"/>
  <c r="AG98" i="9"/>
  <c r="AB36" i="7"/>
  <c r="AA12" i="7"/>
  <c r="AG16" i="7"/>
  <c r="AC86" i="9"/>
  <c r="AC107" i="9"/>
  <c r="AB9" i="7"/>
  <c r="AA90" i="7"/>
  <c r="AB93" i="9"/>
  <c r="AA18" i="7"/>
  <c r="AG118" i="7"/>
  <c r="AF118" i="9"/>
  <c r="AA14" i="7"/>
  <c r="AJ89" i="9"/>
  <c r="AC89" i="7"/>
  <c r="AA83" i="7"/>
  <c r="AA84" i="7"/>
  <c r="Z84" i="7"/>
  <c r="AC24" i="7"/>
  <c r="Z24" i="7"/>
  <c r="AC77" i="9"/>
  <c r="AJ12" i="7"/>
  <c r="AG73" i="7"/>
  <c r="AE103" i="9"/>
  <c r="AF104" i="9"/>
  <c r="AF39" i="7"/>
  <c r="AG45" i="7"/>
  <c r="AB82" i="7"/>
  <c r="AA118" i="9"/>
  <c r="AG10" i="7"/>
  <c r="AC33" i="7"/>
  <c r="AJ10" i="7"/>
  <c r="AE101" i="9"/>
  <c r="AB94" i="7"/>
  <c r="AJ85" i="7"/>
  <c r="AG105" i="7"/>
  <c r="AF103" i="7"/>
  <c r="Z45" i="7"/>
  <c r="AD102" i="9"/>
  <c r="AD105" i="9"/>
  <c r="AC95" i="9"/>
  <c r="AJ74" i="7"/>
  <c r="AK87" i="9"/>
  <c r="Z86" i="7"/>
  <c r="AJ21" i="9"/>
  <c r="AA107" i="7"/>
  <c r="AB89" i="7"/>
  <c r="AD73" i="7"/>
  <c r="AE88" i="9"/>
  <c r="AH94" i="9"/>
  <c r="Z85" i="7"/>
  <c r="E6" i="4"/>
  <c r="B6" i="4"/>
  <c r="D6" i="4"/>
  <c r="D6" i="1"/>
  <c r="D5" i="1"/>
  <c r="B6" i="1"/>
  <c r="E5" i="1"/>
  <c r="E6" i="1"/>
  <c r="C6" i="4"/>
  <c r="B5" i="1"/>
  <c r="C6" i="1"/>
  <c r="C5" i="1"/>
  <c r="G5" i="7"/>
  <c r="H6" i="9"/>
  <c r="L6" i="1"/>
  <c r="O5" i="9"/>
  <c r="L5" i="7"/>
  <c r="J5" i="1"/>
  <c r="G6" i="7"/>
  <c r="H5" i="9"/>
  <c r="I5" i="1"/>
  <c r="P5" i="7"/>
  <c r="K5" i="7"/>
  <c r="L6" i="9"/>
  <c r="G5" i="9"/>
  <c r="D5" i="7"/>
  <c r="L5" i="1"/>
  <c r="K5" i="1"/>
  <c r="H5" i="7"/>
  <c r="O6" i="9"/>
  <c r="C6" i="7"/>
  <c r="J6" i="1"/>
  <c r="P6" i="9"/>
  <c r="D6" i="9"/>
  <c r="G6" i="9"/>
  <c r="O5" i="7"/>
  <c r="K6" i="9"/>
  <c r="H6" i="7"/>
  <c r="I6" i="1"/>
  <c r="K6" i="7"/>
  <c r="C5" i="7"/>
  <c r="D6" i="7"/>
  <c r="C5" i="9"/>
  <c r="K6" i="1"/>
  <c r="D5" i="9"/>
  <c r="L6" i="7"/>
  <c r="P6" i="7"/>
  <c r="O6" i="7"/>
  <c r="P5" i="9"/>
  <c r="C6" i="9"/>
  <c r="L5" i="9"/>
  <c r="K5" i="9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<sst xmlns="http://schemas.openxmlformats.org/spreadsheetml/2006/main" count="1356" uniqueCount="678">
  <si>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</si>
  <si>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</si>
  <si>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</si>
  <si>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</si>
  <si>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</si>
  <si>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</si>
  <si>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</si>
  <si>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</si>
  <si>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</si>
  <si>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</si>
  <si>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</si>
  <si>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</si>
  <si>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</si>
  <si>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</si>
  <si>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</si>
  <si>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</si>
  <si>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</si>
  <si>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</si>
  <si>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</si>
  <si>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</si>
  <si>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</si>
  <si>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</si>
  <si>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</si>
  <si>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</si>
  <si>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</si>
  <si>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</si>
  <si>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</si>
  <si>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</si>
  <si>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</si>
  <si>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</si>
  <si>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</si>
  <si>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</si>
  <si>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</si>
  <si>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</si>
  <si>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</si>
  <si>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</si>
  <si>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</si>
  <si>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</si>
  <si>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</si>
  <si>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</si>
  <si>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</si>
  <si>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</si>
  <si>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</si>
  <si>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</si>
  <si>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</si>
  <si>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</si>
  <si>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</si>
  <si>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</si>
  <si>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</si>
  <si>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</si>
  <si>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</si>
  <si>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</si>
  <si>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</si>
  <si>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</si>
  <si>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</si>
  <si>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</si>
  <si>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</si>
  <si>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</si>
  <si>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</si>
  <si>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</si>
  <si>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</si>
  <si>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</si>
  <si>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</si>
  <si>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</si>
  <si>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</si>
  <si>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</si>
  <si>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</si>
  <si>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</si>
  <si>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</si>
  <si>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</si>
  <si>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</si>
  <si>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</si>
  <si>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</si>
  <si>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</si>
  <si>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</si>
  <si>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</si>
  <si>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</si>
  <si>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</si>
  <si>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</si>
  <si>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</si>
  <si>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</si>
  <si>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</si>
  <si>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</si>
  <si>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</si>
  <si>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</si>
  <si>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</si>
  <si>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</si>
  <si>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</si>
  <si>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</si>
  <si>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</si>
  <si>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</si>
  <si>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</si>
  <si>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</si>
  <si>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</si>
  <si>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</si>
  <si>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</si>
  <si>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</si>
  <si>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</si>
  <si>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</si>
  <si>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</si>
  <si>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</si>
  <si>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</si>
  <si>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</si>
  <si>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</si>
  <si>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</si>
  <si>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</si>
  <si>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</si>
  <si>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</si>
  <si>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</si>
  <si>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</si>
  <si>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</si>
  <si>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</si>
  <si>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</si>
  <si>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</si>
  <si>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</si>
  <si>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</si>
  <si>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</si>
  <si>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</si>
  <si>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</si>
  <si>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</si>
  <si>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</si>
  <si>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</si>
  <si>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</si>
  <si>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</si>
  <si>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</si>
  <si>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</si>
  <si>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</si>
  <si>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</si>
  <si>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</si>
  <si>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</si>
  <si>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</si>
  <si>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</si>
  <si>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</si>
  <si>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</si>
  <si>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</si>
  <si>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</si>
  <si>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</si>
  <si>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</si>
  <si>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</si>
  <si>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</si>
  <si>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</si>
  <si>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</si>
  <si>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</si>
  <si>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</si>
  <si>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</si>
  <si>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</si>
  <si>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</si>
  <si>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</si>
  <si>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</si>
  <si>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</si>
  <si>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</si>
  <si>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</si>
  <si>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</si>
  <si>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</si>
  <si>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</si>
  <si>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</si>
  <si>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</si>
  <si>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</si>
  <si>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</si>
  <si>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</si>
  <si>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</si>
  <si>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</si>
  <si>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</si>
  <si>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</si>
  <si>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</si>
  <si>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</si>
  <si>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</si>
  <si>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</si>
  <si>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</si>
  <si>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</si>
  <si>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</si>
  <si>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</si>
  <si>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</si>
  <si>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</si>
  <si>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</si>
  <si>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</si>
  <si>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</si>
  <si>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</si>
  <si>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</si>
  <si>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</si>
  <si>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</si>
  <si>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</si>
  <si>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</si>
  <si>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</si>
  <si>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</si>
  <si>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</si>
  <si>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</si>
  <si>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</si>
  <si>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</si>
  <si>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</si>
  <si>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</si>
  <si>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</si>
  <si>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</si>
  <si>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</si>
  <si>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</si>
  <si>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</si>
  <si>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</si>
  <si>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</si>
  <si>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</si>
  <si>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</si>
  <si>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</si>
  <si>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</si>
  <si>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</si>
  <si>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</si>
  <si>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</si>
  <si>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</si>
  <si>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</si>
  <si>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</si>
  <si>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</si>
  <si>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</si>
  <si>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</si>
  <si>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</si>
  <si>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</si>
  <si>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</si>
  <si>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</si>
  <si>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</si>
  <si>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</si>
  <si>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</si>
  <si>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</si>
  <si>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</si>
  <si>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</si>
  <si>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</si>
  <si>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</si>
  <si>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</si>
  <si>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</si>
  <si>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</si>
  <si>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</si>
  <si>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</si>
  <si>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</si>
  <si>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</si>
  <si>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</si>
  <si>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</si>
  <si>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</si>
  <si>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</si>
  <si>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</si>
  <si>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</si>
  <si>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</si>
  <si>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</si>
  <si>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</si>
  <si>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</si>
  <si>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</si>
  <si>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</si>
  <si>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</si>
  <si>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</si>
  <si>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</si>
  <si>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</si>
  <si>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</si>
  <si>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</si>
  <si>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</si>
  <si>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</si>
  <si>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</si>
  <si>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</si>
  <si>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</si>
  <si>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</si>
  <si>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</si>
  <si>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</si>
  <si>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</si>
  <si>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</si>
  <si>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</si>
  <si>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</si>
  <si>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</si>
  <si>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</si>
  <si>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</si>
  <si>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</si>
  <si>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</si>
  <si>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</si>
  <si>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</si>
  <si>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</si>
  <si>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</si>
  <si>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</si>
  <si>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</si>
  <si>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</si>
  <si>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</si>
  <si>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</si>
  <si>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</si>
  <si>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</si>
  <si>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</si>
  <si>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</si>
  <si>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</si>
  <si>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</si>
  <si>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</si>
  <si>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</si>
  <si>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</si>
  <si>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</si>
  <si>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</si>
  <si>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</si>
  <si>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</si>
  <si>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</si>
  <si>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</si>
  <si>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</si>
  <si>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</si>
  <si>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</si>
  <si>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</si>
  <si>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</si>
  <si>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</si>
  <si>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</si>
  <si>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</si>
  <si>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</si>
  <si>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</si>
  <si>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</si>
  <si>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</si>
  <si>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</si>
  <si>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</si>
  <si>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</si>
  <si>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</si>
  <si>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</si>
  <si>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</si>
  <si>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</si>
  <si>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</si>
  <si>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</si>
  <si>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</si>
  <si>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</si>
  <si>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</si>
  <si>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</si>
  <si>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</si>
  <si>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</si>
  <si>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</si>
  <si>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</si>
  <si>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</si>
  <si>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</si>
  <si>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</si>
  <si>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</si>
  <si>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</si>
  <si>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</si>
  <si>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</si>
  <si>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</si>
  <si>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</si>
  <si>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</si>
  <si>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</si>
  <si>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</si>
  <si>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</si>
  <si>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</si>
  <si>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</si>
  <si>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</si>
  <si>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</si>
  <si>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</si>
  <si>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</si>
  <si>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</si>
  <si>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</si>
  <si>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</si>
  <si>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</si>
  <si>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</si>
  <si>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</si>
  <si>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</si>
  <si>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</si>
  <si>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</si>
  <si>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</si>
  <si>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</si>
  <si>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</si>
  <si>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</si>
  <si>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</si>
  <si>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</si>
  <si>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</si>
  <si>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</si>
  <si>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</si>
  <si>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</si>
  <si>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</si>
  <si>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</si>
  <si>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</si>
  <si>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</si>
  <si>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</si>
  <si>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</si>
  <si>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</si>
  <si>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</si>
  <si>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</si>
  <si>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</si>
  <si>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</si>
  <si>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</si>
  <si>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</si>
  <si>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</si>
  <si>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</si>
  <si>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</si>
  <si>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</si>
  <si>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</si>
  <si>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</si>
  <si>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</si>
  <si>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</si>
  <si>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</si>
  <si>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</si>
  <si>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</si>
  <si>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</si>
  <si>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</si>
  <si>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</si>
  <si>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</si>
  <si>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</si>
  <si>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</si>
  <si>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</si>
  <si>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</si>
  <si>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</si>
  <si>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</si>
  <si>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</si>
  <si>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</si>
  <si>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</si>
  <si>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</si>
  <si>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</si>
  <si>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</si>
  <si>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</si>
  <si>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</si>
  <si>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</si>
  <si>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</si>
  <si>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</si>
  <si>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</si>
  <si>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</si>
  <si>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</si>
  <si>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</si>
  <si>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</si>
  <si>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</si>
  <si>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</si>
  <si>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</si>
  <si>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</si>
  <si>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</si>
  <si>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</si>
  <si>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</si>
  <si>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</si>
  <si>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</si>
  <si>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</si>
  <si>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</si>
  <si>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</si>
  <si>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</si>
  <si>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</si>
  <si>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</si>
  <si>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</si>
  <si>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</si>
  <si>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</si>
  <si>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</si>
  <si>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</si>
  <si>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</si>
  <si>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</si>
  <si>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</si>
  <si>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</si>
  <si>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</si>
  <si>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</si>
  <si>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</si>
  <si>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</si>
  <si>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</si>
  <si>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</si>
  <si>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</si>
  <si>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</si>
  <si>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</si>
  <si>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</si>
  <si>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</si>
  <si>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</si>
  <si>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</si>
  <si>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</si>
  <si>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</si>
  <si>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</si>
  <si>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</si>
  <si>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</si>
  <si>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</si>
  <si>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</si>
  <si>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</si>
  <si>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</si>
  <si>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</si>
  <si>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</si>
  <si>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</si>
  <si>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</si>
  <si>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</si>
  <si>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</si>
  <si>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</si>
  <si>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</si>
  <si>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</si>
  <si>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</si>
  <si>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</si>
  <si>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</si>
  <si>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</si>
  <si>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</si>
  <si>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</si>
  <si>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</si>
  <si>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</si>
  <si>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</si>
  <si>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</si>
  <si>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</si>
  <si>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</si>
  <si>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</si>
  <si>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</si>
  <si>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</si>
  <si>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</si>
  <si>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</si>
  <si>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</si>
  <si>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</si>
  <si>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</si>
  <si>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</si>
  <si>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</si>
  <si>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</si>
  <si>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</si>
  <si>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</si>
  <si>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</si>
  <si>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</si>
  <si>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</si>
  <si>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</si>
  <si>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</si>
  <si>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</si>
  <si>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</si>
  <si>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</si>
  <si>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</si>
  <si>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</si>
  <si>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</si>
  <si>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</si>
  <si>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</si>
  <si>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</si>
  <si>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</si>
  <si>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</si>
  <si>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</si>
  <si>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</si>
  <si>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</si>
  <si>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</si>
  <si>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</si>
  <si>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</si>
  <si>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</si>
  <si>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</si>
  <si>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</si>
  <si>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</si>
  <si>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</si>
  <si>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</si>
  <si>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</si>
  <si>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</si>
  <si>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</si>
  <si>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</si>
  <si>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</si>
  <si>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</si>
  <si>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</si>
  <si>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</si>
  <si>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</si>
  <si>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</si>
  <si>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</si>
  <si>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</si>
  <si>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</si>
  <si>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</si>
  <si>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</si>
  <si>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</si>
  <si>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</si>
  <si>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</si>
  <si>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</si>
  <si>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</si>
  <si>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</si>
  <si>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</si>
  <si>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</si>
  <si>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</si>
  <si>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</si>
  <si>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</si>
  <si>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</si>
  <si>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</si>
  <si>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</si>
  <si>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</si>
  <si>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</si>
  <si>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</si>
  <si>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</si>
  <si>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</si>
  <si>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</si>
  <si>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</si>
  <si>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</si>
  <si>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</si>
  <si>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</si>
  <si>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</si>
  <si>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</si>
  <si>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</si>
  <si>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</si>
  <si>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</si>
  <si>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</si>
  <si>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</si>
  <si>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</si>
  <si>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</si>
  <si>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</si>
  <si>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</si>
  <si>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</si>
  <si>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</si>
  <si>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</si>
  <si>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</si>
  <si>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</si>
  <si>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</si>
  <si>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</si>
  <si>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</si>
  <si>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</si>
  <si>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</si>
  <si>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</si>
  <si>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</si>
  <si>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</si>
  <si>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</si>
  <si>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</si>
  <si>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</si>
  <si>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</si>
  <si>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</si>
  <si>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</si>
  <si>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</si>
  <si>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</si>
  <si>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</si>
  <si>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</si>
  <si>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</si>
  <si>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</si>
  <si>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</si>
  <si>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</si>
  <si>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</si>
  <si>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</si>
  <si>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</si>
  <si>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</si>
  <si>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</si>
  <si>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</si>
  <si>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</si>
  <si>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</si>
  <si>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</si>
  <si>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</si>
  <si>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</si>
  <si>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</si>
  <si>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</si>
  <si>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</si>
  <si>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</si>
  <si>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</si>
  <si>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</si>
  <si>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</si>
  <si>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</si>
  <si>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</si>
  <si>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</si>
  <si>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</si>
  <si>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</si>
  <si>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</si>
  <si>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</si>
  <si>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</si>
  <si>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</si>
  <si>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</si>
  <si>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</si>
  <si>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</si>
  <si>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</si>
  <si>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</si>
  <si>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</si>
  <si>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</si>
  <si>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</si>
  <si>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</si>
  <si>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</si>
  <si>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</si>
  <si>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</si>
  <si>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</si>
  <si>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</si>
  <si>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</si>
  <si>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</si>
  <si>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</si>
  <si>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</si>
  <si>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</si>
  <si>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</si>
  <si>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</si>
  <si>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</si>
  <si>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</si>
  <si>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</si>
  <si>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</si>
  <si>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</si>
  <si>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</si>
  <si>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</si>
  <si>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</si>
  <si>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</si>
  <si>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</si>
  <si>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</si>
  <si>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</si>
  <si>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</si>
  <si>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</si>
  <si>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</si>
  <si>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</si>
  <si>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</si>
  <si>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</si>
  <si>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</si>
  <si>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</si>
  <si>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</si>
  <si>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</si>
  <si>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</si>
  <si>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</si>
  <si>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</si>
  <si>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</si>
  <si>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</si>
  <si>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</si>
  <si>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</si>
  <si>
    <t>Libor Calendar</t>
  </si>
  <si>
    <t>Local Calendar</t>
  </si>
  <si>
    <t>HolidayCheck</t>
  </si>
  <si>
    <t>UnitedKingdom::Exchange</t>
  </si>
  <si>
    <t>UnitedStates::Settlement</t>
  </si>
  <si>
    <t>On Fixing Date</t>
  </si>
  <si>
    <t>Join Calendar Rule</t>
  </si>
  <si>
    <t>Join Calendar</t>
  </si>
  <si>
    <t>JoinHolidays</t>
  </si>
  <si>
    <t>Contribution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</si>
</sst>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210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164" fontId="4" fillId="0" borderId="1" xfId="0" applyNumberFormat="1" applyFont="1" applyBorder="1"/>
    <xf numFmtId="164" fontId="4" fillId="0" borderId="5" xfId="0" applyNumberFormat="1" applyFont="1" applyBorder="1"/>
    <xf numFmtId="0" fontId="5" fillId="0" borderId="11" xfId="0" applyFont="1" applyFill="1" applyBorder="1" applyAlignment="1">
      <alignment horizontal="centerContinuous"/>
    </xf>
    <xf numFmtId="0" fontId="4" fillId="0" borderId="11" xfId="0" applyFont="1" applyFill="1" applyBorder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5" fillId="7" borderId="24" xfId="0" applyFont="1" applyFill="1" applyBorder="1" applyAlignment="1">
      <alignment horizontal="centerContinuous" vertical="center"/>
    </xf>
    <xf numFmtId="0" fontId="5" fillId="7" borderId="25" xfId="0" applyFont="1" applyFill="1" applyBorder="1" applyAlignment="1">
      <alignment horizontal="centerContinuous" vertical="center"/>
    </xf>
    <xf numFmtId="0" fontId="5" fillId="7" borderId="26" xfId="0" applyFont="1" applyFill="1" applyBorder="1" applyAlignment="1">
      <alignment horizontal="centerContinuous" vertical="center"/>
    </xf>
    <xf numFmtId="167" fontId="4" fillId="0" borderId="24" xfId="0" applyNumberFormat="1" applyFont="1" applyBorder="1"/>
    <xf numFmtId="167" fontId="4" fillId="0" borderId="26" xfId="0" applyNumberFormat="1" applyFont="1" applyBorder="1"/>
    <xf numFmtId="167" fontId="4" fillId="0" borderId="0" xfId="0" applyNumberFormat="1" applyFont="1" applyBorder="1"/>
    <xf numFmtId="167" fontId="4" fillId="0" borderId="17" xfId="0" applyNumberFormat="1" applyFont="1" applyBorder="1"/>
    <xf numFmtId="167" fontId="4" fillId="0" borderId="16" xfId="0" applyNumberFormat="1" applyFont="1" applyBorder="1"/>
    <xf numFmtId="167" fontId="4" fillId="0" borderId="18" xfId="0" applyNumberFormat="1" applyFont="1" applyBorder="1"/>
    <xf numFmtId="167" fontId="4" fillId="0" borderId="20" xfId="0" applyNumberFormat="1" applyFont="1" applyBorder="1"/>
    <xf numFmtId="167" fontId="4" fillId="0" borderId="19" xfId="0" applyNumberFormat="1" applyFont="1" applyBorder="1"/>
    <xf numFmtId="0" fontId="5" fillId="7" borderId="27" xfId="0" applyFont="1" applyFill="1" applyBorder="1"/>
    <xf numFmtId="0" fontId="5" fillId="7" borderId="28" xfId="0" applyFont="1" applyFill="1" applyBorder="1"/>
    <xf numFmtId="0" fontId="5" fillId="7" borderId="29" xfId="0" applyFont="1" applyFill="1" applyBorder="1"/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1.9159929430000002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9"/>
      </tp>
      <tp>
        <v>2.1229714460000002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9"/>
      </tp>
      <tp>
        <v>2.3418886680000002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2" s="9"/>
      </tp>
      <tp>
        <v>2.1629453999999999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2" s="9"/>
      </tp>
      <tp>
        <v>1.8740000000000001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9"/>
      </tp>
      <tp>
        <v>2.113325906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9"/>
      </tp>
      <tp>
        <v>2.351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3" s="9"/>
      </tp>
      <tp>
        <v>2.1989999999999998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3" s="9"/>
      </tp>
      <tp>
        <v>1.824992417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9"/>
      </tp>
      <tp>
        <v>2.1021534260000001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9"/>
      </tp>
      <tp>
        <v>2.3570815540000001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4" s="9"/>
      </tp>
      <tp>
        <v>2.2205553259999999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4" s="9"/>
      </tp>
      <tp>
        <v>0.255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9"/>
      </tp>
      <tp>
        <v>1.768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9"/>
      </tp>
      <tp>
        <v>2.089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9"/>
      </tp>
      <tp>
        <v>2.1670000000000003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9"/>
      </tp>
      <tp>
        <v>2.1819999999999999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9"/>
      </tp>
      <tp>
        <v>2.1619999999999999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9"/>
      </tp>
      <tp>
        <v>2.1437234140000001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9"/>
      </tp>
      <tp>
        <v>2.3630070550000002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5" s="9"/>
      </tp>
      <tp>
        <v>2.2417645429999999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5" s="9"/>
      </tp>
      <tp>
        <v>0.23500000000000001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9"/>
      </tp>
      <tp>
        <v>2.03446894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9"/>
      </tp>
      <tp>
        <v>2.1520400510000002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9"/>
      </tp>
      <tp>
        <v>2.3602948230000003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8" s="9"/>
      </tp>
      <tp>
        <v>2.38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8" s="9"/>
      </tp>
      <tp>
        <v>2.403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8" s="9"/>
      </tp>
      <tp>
        <v>2.38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8" s="9"/>
      </tp>
      <tp>
        <v>2.3029999999999999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8" s="9"/>
      </tp>
      <tp>
        <v>1.9790000000000001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8" s="9"/>
      </tp>
      <tp>
        <v>2.0103934530000003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9"/>
      </tp>
      <tp>
        <v>2.145843223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9"/>
      </tp>
      <tp>
        <v>2.3130721330000004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9" s="9"/>
      </tp>
      <tp>
        <v>2.0343944039999999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9" s="9"/>
      </tp>
      <tp>
        <v>1.9276862400000001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9"/>
      </tp>
      <tp>
        <v>1.8059739420000001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9"/>
      </tp>
      <tp>
        <v>1.6594993280000001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9"/>
      </tp>
      <tp>
        <v>1.476878439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9"/>
      </tp>
      <tp>
        <v>1.24799192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9"/>
      </tp>
      <tp>
        <v>0.97356578700000007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9"/>
      </tp>
      <tp>
        <v>0.69400000000000006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9"/>
      </tp>
      <tp>
        <v>2.114984797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9"/>
      </tp>
      <tp>
        <v>2.0295595670000002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9"/>
      </tp>
      <tp>
        <v>1.9830000000000001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9"/>
      </tp>
      <tp>
        <v>2.1390000000000002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9"/>
      </tp>
      <tp>
        <v>2.3228692460000002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0" s="9"/>
      </tp>
      <tp>
        <v>2.089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0" s="9"/>
      </tp>
      <tp>
        <v>1.9517762040000002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9"/>
      </tp>
      <tp>
        <v>2.131476776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9"/>
      </tp>
      <tp>
        <v>2.3324414600000001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1" s="9"/>
      </tp>
      <tp>
        <v>2.1264289890000003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1" s="9"/>
      </tp>
      <tp>
        <v>2.0735547489999999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9"/>
      </tp>
      <tp>
        <v>2.1626285599999999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9"/>
      </tp>
      <tp>
        <v>2.114984797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9"/>
      </tp>
      <tp>
        <v>2.0295595670000002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9"/>
      </tp>
      <tp>
        <v>1.6594993280000001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9"/>
      </tp>
      <tp>
        <v>1.476878439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9"/>
      </tp>
      <tp>
        <v>1.9276862400000001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9"/>
      </tp>
      <tp>
        <v>1.8059739420000001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9"/>
      </tp>
      <tp>
        <v>0.69400000000000006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9"/>
      </tp>
      <tp>
        <v>1.24799192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9"/>
      </tp>
      <tp>
        <v>0.97356578700000007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9"/>
      </tp>
      <tp>
        <v>2.055511021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9"/>
      </tp>
      <tp>
        <v>2.1576135610000002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9"/>
      </tp>
      <tp>
        <v>2.3687874230000001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6" s="9"/>
      </tp>
      <tp>
        <v>2.2626511040000001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6" s="9"/>
      </tp>
      <tp>
        <v>2.3744839660000001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7" s="9"/>
      </tp>
      <tp>
        <v>2.2830553980000001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7" s="9"/>
      </tp>
      <tp>
        <v>2.1626285599999999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9"/>
      </tp>
      <tp>
        <v>2.0735547489999999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9"/>
      </tp>
      <tp>
        <v>2.1576135610000002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9"/>
      </tp>
      <tp>
        <v>2.055511021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9"/>
      </tp>
    </main>
    <main first="pldatasource.rtgetrtdserver">
      <tp>
        <v>2.2626511040000001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9"/>
      </tp>
      <tp>
        <v>2.3687874230000001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9"/>
      </tp>
      <tp>
        <v>2.2830553980000001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9"/>
      </tp>
      <tp>
        <v>2.3744839660000001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9"/>
      </tp>
      <tp>
        <v>2.1021534260000001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9"/>
      </tp>
      <tp>
        <v>1.824992417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9"/>
      </tp>
      <tp>
        <v>0.255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9"/>
      </tp>
      <tp>
        <v>2.2205553259999999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9"/>
      </tp>
      <tp>
        <v>2.3570815540000001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9"/>
      </tp>
      <tp>
        <v>2.1670000000000003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9"/>
      </tp>
      <tp>
        <v>2.089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9"/>
      </tp>
      <tp>
        <v>1.768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9"/>
      </tp>
      <tp>
        <v>2.1437234140000001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9"/>
      </tp>
      <tp>
        <v>2.1619999999999999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9"/>
      </tp>
      <tp>
        <v>2.1819999999999999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9"/>
      </tp>
      <tp>
        <v>0.23500000000000001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9"/>
      </tp>
      <tp>
        <v>2.2417645429999999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9"/>
      </tp>
      <tp>
        <v>2.3630070550000002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9"/>
      </tp>
      <tp>
        <v>2.1229714460000002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9"/>
      </tp>
      <tp>
        <v>1.9159929430000002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9"/>
      </tp>
      <tp>
        <v>2.1629453999999999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9"/>
      </tp>
      <tp>
        <v>2.3418886680000002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9"/>
      </tp>
    </main>
    <main first="pldatasource.rtgetrtdserver">
      <tp>
        <v>2.113325906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9"/>
      </tp>
      <tp>
        <v>1.8740000000000001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9"/>
      </tp>
      <tp>
        <v>2.1989999999999998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9"/>
      </tp>
      <tp>
        <v>2.351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9"/>
      </tp>
      <tp>
        <v>2.1390000000000002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9"/>
      </tp>
      <tp>
        <v>1.9830000000000001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9"/>
      </tp>
      <tp>
        <v>2.089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9"/>
      </tp>
      <tp>
        <v>2.3228692460000002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9"/>
      </tp>
      <tp>
        <v>2.131476776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9"/>
      </tp>
      <tp>
        <v>1.9517762040000002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9"/>
      </tp>
      <tp>
        <v>2.1264289890000003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9"/>
      </tp>
      <tp>
        <v>2.3324414600000001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9"/>
      </tp>
      <tp>
        <v>2.1520400510000002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9"/>
      </tp>
      <tp>
        <v>2.03446894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9"/>
      </tp>
    </main>
    <main first="pldatasource.rtgetrtdserver">
      <tp>
        <v>2.403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9"/>
      </tp>
      <tp>
        <v>2.38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9"/>
      </tp>
      <tp>
        <v>2.3602948230000003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8" s="9"/>
      </tp>
      <tp>
        <v>1.9790000000000001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9"/>
      </tp>
      <tp>
        <v>2.3029999999999999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9"/>
      </tp>
      <tp>
        <v>2.38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9"/>
      </tp>
    </main>
    <main first="pldatasource.rtgetrtdserver">
      <tp>
        <v>2.145843223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9"/>
      </tp>
      <tp>
        <v>2.0103934530000003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9"/>
      </tp>
    </main>
    <main first="pldatasource.rtgetrtdserver">
      <tp>
        <v>2.0343944039999999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9"/>
      </tp>
      <tp>
        <v>2.3130721330000004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9"/>
      </tp>
      <tp>
        <v>2.5394143490000003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2.2445435819999999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2.605603758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2.5272841720000003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2.18415436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2.5833333250000003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7"/>
      </tp>
      <tp>
        <v>2.6055937470000003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2.628612569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2.5585738500000001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2.3459356820000004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2.5496583050000003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2.2980076030000003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2.5740619790000001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2.421942359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0.17525235900000002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0.26875499899999999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0.552650592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0.2676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0.18011570100000002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0.47700000000000004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0.17756871100000002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0.26850371100000003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0.54607494300000003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0.272337832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0.18200751600000001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>
        <v>0.43780000000000002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0.1726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0.26890294800000003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0.55658326400000002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0.26790000000000003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0.1797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0.53039999999999998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0.30144679700000004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0.211019439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>
        <v>0.40010000000000001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2.5666570650000002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2.387705484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0.32001184900000001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0.227454657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>
        <v>0.41682620400000003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0.27841321499999999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0.18840232200000001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>
        <v>0.40890000000000004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0.28735629100000004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0.198085382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>
        <v>0.39490000000000003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0.34013887200000004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>
        <v>0.24549046600000002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>
        <v>0.44576369200000004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0.36365992900000005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0.26703718800000004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>
        <v>0.46582092700000005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2.5879694950000003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2.474915695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0.44576369200000004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0.24549046600000002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8" s="7"/>
      </tp>
      <tp>
        <v>0.34013887200000004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0.46582092700000005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0.26703718800000004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0.36365992900000005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0.55658326400000002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0.26890294800000003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0.1726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0.53039999999999998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0.1797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0.26790000000000003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0.552650592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0.26875499899999999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0.17525235900000002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0.47700000000000004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0.18011570100000002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0.2676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0.54607494300000003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0.26850371100000003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0.17756871100000002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0.43780000000000002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0.18200751600000001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0.272337832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0.40890000000000004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0.18840232200000001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0.27841321499999999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0.39490000000000003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0.198085382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  <tp>
        <v>0.28735629100000004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0.40010000000000001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0.211019439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6" s="7"/>
      </tp>
      <tp>
        <v>0.30144679700000004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0.41682620400000003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0.227454657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7" s="7"/>
      </tp>
      <tp>
        <v>0.32001184900000001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2.581190549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2.4505775720000003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2.600258679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2.5128690920000003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2.5943272200000003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2.4955656570000002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RIC Not Found</v>
        <stp/>
        <stp>_x0019_USD_CURVE_DEP1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RIC Not Found</v>
        <stp/>
        <stp>_x0019_USD_CURVE_DEP3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RIC Not Found</v>
        <stp/>
        <stp>_x0019_USD_CURVE_DEP6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0.24992942000000001</v>
        <stp/>
        <stp>_x0019_USD_CURVE_DEP1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0.34502948300000003</v>
        <stp/>
        <stp>_x0019_USD_CURVE_DEP3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3" s="7"/>
      </tp>
      <tp>
        <v>0.45118065000000002</v>
        <stp/>
        <stp>_x0019_USD_CURVE_DEP6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</main>
    <main first="pldatasource.rtgetrtdserver">
      <tp>
        <v>0.24992942000000001</v>
        <stp/>
        <stp>_x0019_USD_CURVE_DEP1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>
        <v>0.34502948300000003</v>
        <stp/>
        <stp>_x0019_USD_CURVE_DEP3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0.45118065000000002</v>
        <stp/>
        <stp>_x0019_USD_CURVE_DEP6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3" s="7"/>
      </tp>
      <tp t="s">
        <v>#N/A RIC Not Found</v>
        <stp/>
        <stp>_x0019_USD_CURVE_DEP1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7"/>
      </tp>
      <tp t="s">
        <v>#N/A RIC Not Found</v>
        <stp/>
        <stp>_x0019_USD_CURVE_DEP3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RIC Not Found</v>
        <stp/>
        <stp>_x0019_USD_CURVE_DEP6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2.5128690920000003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2.600258679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</main>
    <main first="pldatasource.rtgetrtdserver">
      <tp>
        <v>2.4955656570000002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2.5943272200000003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2.0295595670000002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2.114984797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1.8059739420000001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1.9276862400000001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1.476878439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1.6594993280000001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0.97356578700000007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1.24799192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0.69400000000000006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</main>
    <main first="pldatasource.rtgetrtdserver">
      <tp t="s">
        <v>#N/A RIC Not Found</v>
        <stp/>
        <stp>_x0012_USD_CURVE_FUT3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#N/A RIC Not Found</v>
        <stp/>
        <stp>_x0012_USD_CURVE_FUT1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 t="s">
        <v>#N/A RIC Not Found</v>
        <stp/>
        <stp>_x0012_USD_CURVE_FUT6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99.559093291000011</v>
        <stp/>
        <stp>_x0012_USD_CURVE_FUT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99.008628607000006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6" s="7"/>
      </tp>
      <tp>
        <v>99.664022473000003</v>
        <stp/>
        <stp>_x0012_USD_CURVE_FUT1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98.878095221000009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7"/>
      </tp>
      <tp>
        <v>99.450525775000003</v>
        <stp/>
        <stp>_x0012_USD_CURVE_FUT6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98.797033895000013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 t="s">
        <v>#N/A RIC Not Found</v>
        <stp/>
        <stp>_x0012_USD_CURVE_FUT3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#N/A RIC Not Found</v>
        <stp/>
        <stp>_x0012_USD_CURVE_FUT1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 t="s">
        <v>#N/A RIC Not Found</v>
        <stp/>
        <stp>_x0012_USD_CURVE_FUT6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99.400625413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98.856733872000007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7" s="7"/>
      </tp>
      <tp>
        <v>99.512711830000001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98.706351628000007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7" s="7"/>
      </tp>
      <tp>
        <v>99.368254523000004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98.642860456000008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 t="s">
        <v>#N/A RIC Not Found</v>
        <stp/>
        <stp>_x0012_USD_CURVE_FUT3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 t="s">
        <v>#N/A RIC Not Found</v>
        <stp/>
        <stp>_x0012_USD_CURVE_FUT1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 t="s">
        <v>#N/A RIC Not Found</v>
        <stp/>
        <stp>_x0012_USD_CURVE_FUT6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RIC Not Found</v>
        <stp/>
        <stp>_x0012_USD_CURVE_FUT1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 t="s">
        <v>#N/A RIC Not Found</v>
        <stp/>
        <stp>_x0012_USD_CURVE_FUT3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 t="s">
        <v>#N/A RIC Not Found</v>
        <stp/>
        <stp>_x0012_USD_CURVE_FUT6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 t="s">
        <v>#N/A RIC Not Found</v>
        <stp/>
        <stp>_x0012_USD_CURVE_FUT1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 t="s">
        <v>#N/A RIC Not Found</v>
        <stp/>
        <stp>_x0012_USD_CURVE_FUT3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 t="s">
        <v>#N/A RIC Not Found</v>
        <stp/>
        <stp>_x0012_USD_CURVE_FUT6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 t="s">
        <v>#N/A RIC Not Found</v>
        <stp/>
        <stp>_x0012_USD_CURVE_FUT3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#N/A RIC Not Found</v>
        <stp/>
        <stp>_x0012_USD_CURVE_FUT1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 t="s">
        <v>#N/A RIC Not Found</v>
        <stp/>
        <stp>_x0012_USD_CURVE_FUT6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RIC Not Found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9" s="7"/>
      </tp>
      <tp>
        <v>99.69302097100001</v>
        <stp/>
        <stp>_x0012_USD_CURVE_FUT3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99.179912025000007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7"/>
      </tp>
      <tp>
        <v>99.783140723000002</v>
        <stp/>
        <stp>_x0012_USD_CURVE_FUT1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 t="s">
        <v>#N/A RIC Not Found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99.060042101000008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7"/>
      </tp>
      <tp>
        <v>99.658097542000007</v>
        <stp/>
        <stp>_x0012_USD_CURVE_FUT6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98.981590639000004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 t="s">
        <v>#N/A RIC Not Found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 t="s">
        <v>#N/A RIC Not Found</v>
        <stp/>
        <stp>_x0012_USD_CURVE_FUT3M_J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RIC Not Found</v>
        <stp/>
        <stp>_x0012_USD_CURVE_FUT1M_J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 t="s">
        <v>#N/A RIC Not Found</v>
        <stp/>
        <stp>_x0012_USD_CURVE_FUT6M_J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RIC Not Found</v>
        <stp/>
        <stp>_x0012_USD_CURVE_FUT3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RIC Not Found</v>
        <stp/>
        <stp>_x0012_USD_CURVE_FUT1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7"/>
      </tp>
      <tp t="s">
        <v>#N/A RIC Not Found</v>
        <stp/>
        <stp>_x0012_USD_CURVE_FUT6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98.720781875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8" s="7"/>
      </tp>
      <tp>
        <v>99.346814331000004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7"/>
      </tp>
      <tp>
        <v>98.564823083000007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99.232622701000011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7"/>
      </tp>
      <tp>
        <v>99.172273908000008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98.512680123999999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</main>
    <main first="pldatasource.rtgetrtdserver">
      <tp t="s">
        <v>#N/A RIC Not Found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98.981590639000004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99.658097542000007</v>
        <stp/>
        <stp>_x0012_USD_CURVE_FUT6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99.060042101000008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99.783140723000002</v>
        <stp/>
        <stp>_x0012_USD_CURVE_FUT1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 t="s">
        <v>#N/A RIC Not Found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99.179912025000007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7"/>
      </tp>
      <tp t="s">
        <v>#N/A RIC Not Found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99.69302097100001</v>
        <stp/>
        <stp>_x0012_USD_CURVE_FUT3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RIC Not Found</v>
        <stp/>
        <stp>_x0012_USD_CURVE_FUT6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 t="s">
        <v>#N/A RIC Not Found</v>
        <stp/>
        <stp>_x0012_USD_CURVE_FUT1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 t="s">
        <v>#N/A RIC Not Found</v>
        <stp/>
        <stp>_x0012_USD_CURVE_FUT3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98.512680123999999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99.172273908000008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99.232622701000011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98.564823083000007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99.346814331000004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7"/>
      </tp>
      <tp>
        <v>98.720781875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 t="s">
        <v>#N/A RIC Not Found</v>
        <stp/>
        <stp>_x0012_USD_CURVE_FUT6M_J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RIC Not Found</v>
        <stp/>
        <stp>_x0012_USD_CURVE_FUT1M_J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#N/A RIC Not Found</v>
        <stp/>
        <stp>_x0012_USD_CURVE_FUT3M_J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RIC Not Found</v>
        <stp/>
        <stp>_x0012_USD_CURVE_FUT6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>_x0012_USD_CURVE_FUT1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#N/A RIC Not Found</v>
        <stp/>
        <stp>_x0012_USD_CURVE_FUT3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RIC Not Found</v>
        <stp/>
        <stp>_x0012_USD_CURVE_FUT6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 t="s">
        <v>#N/A RIC Not Found</v>
        <stp/>
        <stp>_x0012_USD_CURVE_FUT3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 t="s">
        <v>#N/A RIC Not Found</v>
        <stp/>
        <stp>_x0012_USD_CURVE_FUT1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 t="s">
        <v>#N/A RIC Not Found</v>
        <stp/>
        <stp>_x0012_USD_CURVE_FUT6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 t="s">
        <v>#N/A RIC Not Found</v>
        <stp/>
        <stp>_x0012_USD_CURVE_FUT3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 t="s">
        <v>#N/A RIC Not Found</v>
        <stp/>
        <stp>_x0012_USD_CURVE_FUT1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 t="s">
        <v>#N/A RIC Not Found</v>
        <stp/>
        <stp>_x0012_USD_CURVE_FUT6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 t="s">
        <v>#N/A RIC Not Found</v>
        <stp/>
        <stp>_x0012_USD_CURVE_FUT1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 t="s">
        <v>#N/A RIC Not Found</v>
        <stp/>
        <stp>_x0012_USD_CURVE_FUT3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98.642860456000008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99.368254523000004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98.706351628000007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99.512711830000001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98.856733872000007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7" s="7"/>
      </tp>
      <tp>
        <v>99.400625413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98.797033895000013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99.450525775000003</v>
        <stp/>
        <stp>_x0012_USD_CURVE_FUT6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98.878095221000009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99.664022473000003</v>
        <stp/>
        <stp>_x0012_USD_CURVE_FUT1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99.008628607000006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7"/>
      </tp>
      <tp>
        <v>99.559093291000011</v>
        <stp/>
        <stp>_x0012_USD_CURVE_FUT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RIC Not Found</v>
        <stp/>
        <stp>_x0012_USD_CURVE_FUT6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 t="s">
        <v>#N/A RIC Not Found</v>
        <stp/>
        <stp>_x0012_USD_CURVE_FUT1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 t="s">
        <v>#N/A RIC Not Found</v>
        <stp/>
        <stp>_x0012_USD_CURVE_FUT3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RIC Not Found</v>
        <stp/>
        <stp>_x0012_USD_CURVE_FUT6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 t="s">
        <v>#N/A RIC Not Found</v>
        <stp/>
        <stp>_x0012_USD_CURVE_FUT1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 t="s">
        <v>#N/A RIC Not Found</v>
        <stp/>
        <stp>_x0012_USD_CURVE_FUT3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2.3459356820000004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2.5585738500000001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2.2980076030000003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2.5496583050000003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</main>
    <main first="pldatasource.rtgetrtdserver">
      <tp>
        <v>2.2445435819999999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2.5394143490000003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</main>
    <main first="pldatasource.rtgetrtdserver">
      <tp>
        <v>2.18415436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2.5272841720000003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2.605603758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2.628612569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2.6055937470000003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2.5833333250000003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7"/>
      </tp>
    </main>
    <main first="pldatasource.rtgetrtdserver">
      <tp>
        <v>1.476878439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1.6594993280000001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1.8059739420000001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1.9276862400000001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0.69400000000000006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7"/>
      </tp>
      <tp>
        <v>0.97356578700000007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7"/>
      </tp>
      <tp>
        <v>1.24799192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2.0295595670000002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2.114984797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2.474915695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2.5879694950000003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</main>
    <main first="pldatasource.rtgetrtdserver">
      <tp t="s">
        <v>#N/A RIC Not Found</v>
        <stp/>
        <stp>_x001A_USD_CURVE_DEP12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2.4505775720000003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2.581190549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</main>
    <main first="pldatasource.rtgetrtdserver">
      <tp>
        <v>0.64197257100000005</v>
        <stp/>
        <stp>_x001A_USD_CURVE_DEP12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2.421942359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2.5740619790000001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0.64197257100000005</v>
        <stp/>
        <stp>_x001A_USD_CURVE_DEP12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2.387705484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2.5666570650000002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</main>
    <main first="pldatasource.rtgetrtdserver">
      <tp t="s">
        <v>#N/A RIC Not Found</v>
        <stp/>
        <stp>_x001A_USD_CURVE_DEP12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0.23500000000000001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2.1437234140000001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7"/>
      </tp>
      <tp>
        <v>2.1819999999999999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7"/>
      </tp>
      <tp>
        <v>2.1619999999999999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7"/>
      </tp>
      <tp>
        <v>2.089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7"/>
      </tp>
      <tp>
        <v>2.1670000000000003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7"/>
      </tp>
      <tp>
        <v>1.768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7"/>
      </tp>
      <tp>
        <v>1.613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7"/>
      </tp>
      <tp>
        <v>1.7000000000000002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7"/>
      </tp>
      <tp>
        <v>0.56600000000000006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7"/>
      </tp>
      <tp>
        <v>0.84299999999999997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7"/>
      </tp>
      <tp>
        <v>0.27900000000000003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7"/>
        <tr r="AJ73" s="7"/>
      </tp>
      <tp>
        <v>1.397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7"/>
      </tp>
      <tp>
        <v>1.516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7"/>
      </tp>
      <tp>
        <v>1.0640000000000001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7"/>
      </tp>
      <tp>
        <v>1.2490000000000001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7"/>
      </tp>
      <tp>
        <v>0.49099999999999999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6" s="7"/>
      </tp>
      <tp>
        <v>0.255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2.1021534260000001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7"/>
      </tp>
      <tp>
        <v>1.824992417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7"/>
      </tp>
      <tp>
        <v>0.11700000000000001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7"/>
      </tp>
      <tp>
        <v>0.11800000000000001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  <tp>
        <v>0.121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2.113325906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7"/>
      </tp>
      <tp>
        <v>1.8740000000000001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7"/>
      </tp>
    </main>
    <main first="pldatasource.rtgetrtdserver">
      <tp>
        <v>2.1229714460000002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7"/>
      </tp>
      <tp>
        <v>1.9159929430000002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7"/>
      </tp>
    </main>
    <main first="pldatasource.rtgetrtdserver">
      <tp>
        <v>2.131476776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7"/>
      </tp>
      <tp>
        <v>1.9517762040000002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7"/>
      </tp>
    </main>
    <main first="pldatasource.rtgetrtdserver">
      <tp>
        <v>2.4848616350000001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2.2789882110000002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2.38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2.241550401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2.3577064340000002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2.4402121860000001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2.2489900469999999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2.3639109550000001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2.4307990859999999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2.2559155130000001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2.3437541630000003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2.41983704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2.2623470290000003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2.351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2.4068259310000002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2.200001699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2.3263605940000001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2.4688112210000002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2.2129070550000001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2.3355787399999999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2.4625975800000002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2.2238011540000002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2.3029999999999999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2.4558517320000002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2.2331963890000002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2.3156633449999999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2.4485240830000001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2.47992093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2.4745523620000003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2.2683125690000003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2.2738860670000003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2.3696607869999999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2.375044929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2.0607568280000002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2.226070236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2.230985633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2.0930203500000002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2.2497790010000003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2.1867047589999999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2.1210541580000002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2.1679990890000003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2.1338832569999999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2.1454955940000002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2.1989999999999998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2.0726410080000002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1.8620261499999999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2.089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2.352015336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1.9241917310000001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2.132042121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2.3276051570000003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1.9780258320000002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1.9790000000000001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2.2997649080000002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2.0231718510000003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2.0378315140000001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2.2679213659999999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2.3914599750000001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2.3732744450000003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2.1666870060000001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2.1847581440000003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2.270415549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2.2880701020000003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2.4626053780000001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7"/>
      </tp>
      <tp>
        <v>2.2568380600000002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7"/>
      </tp>
      <tp>
        <v>2.3577560540000002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7"/>
      </tp>
      <tp>
        <v>2.4848569820000002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2.2789932740000003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2.38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2.5078657300000002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2.3019831290000003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2.403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0.34600000000000003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4" s="7"/>
      </tp>
      <tp>
        <v>2.1390000000000002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7"/>
      </tp>
      <tp>
        <v>1.9830000000000001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7"/>
      </tp>
    </main>
    <main first="pldatasource.rtgetrtdserver">
      <tp>
        <v>2.145843223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7"/>
      </tp>
      <tp>
        <v>2.0103934530000003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7"/>
      </tp>
    </main>
    <main first="pldatasource.rtgetrtdserver">
      <tp>
        <v>2.1520400510000002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7"/>
      </tp>
      <tp>
        <v>2.03446894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7"/>
      </tp>
    </main>
    <main first="pldatasource.rtgetrtdserver">
      <tp>
        <v>0.41799999999999998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5" s="7"/>
      </tp>
      <tp>
        <v>2.1576135610000002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7"/>
      </tp>
      <tp>
        <v>2.055511021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7"/>
      </tp>
      <tp>
        <v>2.1626285599999999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7"/>
      </tp>
      <tp>
        <v>2.0735547489999999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7"/>
      </tp>
    </main>
    <main first="pldatasource.rtgetrtdserver">
      <tp>
        <v>2.3914599750000001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2.3732744450000003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2.270415549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2.2880701020000003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2.1666870060000001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2.1847581440000003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2.1210541580000002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2.1679990890000003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2.1338832569999999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2.1454955940000002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2.1989999999999998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2.0726410080000002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2.0607568280000002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2.226070236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2.230985633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2.0930203500000002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2.2497790010000003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2.1867047589999999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1.9780258320000002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1.9790000000000001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2.2997649080000002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2.0231718510000003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2.0378315140000001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2.2679213659999999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1.8620261499999999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2.089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2.352015336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1.9241917310000001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2.132042121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2.3276051570000003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2.47992093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2.4745523620000003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2.3696607869999999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2.375044929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2.2683125690000003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2.2738860670000003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2.2559155130000001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2.3437541630000003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2.41983704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2.2623470290000003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2.351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2.4068259310000002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2.241550401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2.3577064340000002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2.4402121860000001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2.2489900469999999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2.3639109550000001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2.4307990859999999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2.2238011540000002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2.3029999999999999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2.4558517320000002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2.2331963890000002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2.3156633449999999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2.4485240830000001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2.200001699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2.3263605940000001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2.4688112210000002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2.2129070550000001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2.3355787399999999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2.4625975800000002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2.4848616350000001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2.38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2.2789882110000002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2.5078657300000002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2.403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2.3019831290000003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2.4848569820000002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2.38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2.2789932740000003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2.4626053780000001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7"/>
      </tp>
      <tp>
        <v>2.3577560540000002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7"/>
      </tp>
      <tp>
        <v>2.2568380600000002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7"/>
      </tp>
    </main>
    <main first="pldatasource.rtgetrtdserver">
      <tp>
        <v>0.11800000000000001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0.121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0.11700000000000001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7"/>
      </tp>
    </main>
    <main first="pldatasource.rtgetrtdserver">
      <tp>
        <v>0.27900000000000003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3" s="7"/>
        <tr r="AK22" s="7"/>
      </tp>
      <tp>
        <v>0.56600000000000006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7"/>
      </tp>
      <tp>
        <v>0.84299999999999997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7"/>
      </tp>
      <tp>
        <v>1.0640000000000001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7"/>
      </tp>
      <tp>
        <v>1.2490000000000001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7"/>
      </tp>
      <tp>
        <v>1.397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7"/>
      </tp>
      <tp>
        <v>1.516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7"/>
      </tp>
      <tp>
        <v>1.613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7"/>
      </tp>
      <tp>
        <v>1.7000000000000002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7"/>
      </tp>
      <tp>
        <v>0.41799999999999998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5" s="7"/>
      </tp>
      <tp>
        <v>2.055511021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7"/>
      </tp>
      <tp>
        <v>2.1576135610000002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7"/>
      </tp>
      <tp>
        <v>2.0735547489999999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7"/>
      </tp>
      <tp>
        <v>2.1626285599999999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7"/>
      </tp>
      <tp>
        <v>0.193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0.215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0.122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0.128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0.121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0.159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0.17699999999999999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0.13500000000000001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0.14300000000000002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1.8740000000000001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7"/>
      </tp>
      <tp>
        <v>2.113325906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7"/>
      </tp>
      <tp>
        <v>1.9159929430000002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7"/>
      </tp>
      <tp>
        <v>2.1229714460000002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7"/>
      </tp>
      <tp>
        <v>0.23500000000000001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2.1619999999999999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7"/>
      </tp>
      <tp>
        <v>2.1819999999999999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7"/>
      </tp>
      <tp>
        <v>2.1437234140000001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7"/>
      </tp>
      <tp>
        <v>1.768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7"/>
      </tp>
      <tp>
        <v>2.1670000000000003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7"/>
      </tp>
      <tp>
        <v>2.089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7"/>
      </tp>
      <tp>
        <v>0.255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7"/>
      </tp>
      <tp>
        <v>0.49099999999999999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6" s="7"/>
      </tp>
      <tp>
        <v>1.824992417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7"/>
      </tp>
      <tp>
        <v>2.1021534260000001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7"/>
      </tp>
      <tp>
        <v>0.121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0.122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0.128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0.13500000000000001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0.14300000000000002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0.159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0.17699999999999999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0.193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0.215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2.0103934530000003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7"/>
      </tp>
      <tp>
        <v>2.145843223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7"/>
      </tp>
      <tp>
        <v>2.03446894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7"/>
      </tp>
      <tp>
        <v>2.1520400510000002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7"/>
      </tp>
      <tp>
        <v>1.9517762040000002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7"/>
      </tp>
      <tp>
        <v>2.131476776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7"/>
      </tp>
      <tp>
        <v>0.34600000000000003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4" s="7"/>
      </tp>
      <tp>
        <v>1.9830000000000001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7"/>
      </tp>
      <tp>
        <v>2.1390000000000002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7"/>
      </tp>
      <tp>
        <v>2.2980076030000003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9"/>
      </tp>
      <tp>
        <v>2.5496583050000003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9"/>
      </tp>
    </main>
    <main first="pldatasource.rtgetrtdserver">
      <tp>
        <v>2.3459356820000004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9"/>
      </tp>
      <tp>
        <v>2.5585738500000001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9"/>
      </tp>
      <tp>
        <v>2.6055937470000003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9"/>
      </tp>
      <tp>
        <v>2.628612569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9"/>
      </tp>
      <tp>
        <v>2.5833333250000003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9"/>
      </tp>
      <tp>
        <v>2.18415436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9"/>
      </tp>
      <tp>
        <v>2.605603758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9"/>
      </tp>
      <tp>
        <v>2.5272841720000003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9"/>
      </tp>
    </main>
    <main first="pldatasource.rtgetrtdserver">
      <tp>
        <v>2.2445435819999999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9"/>
      </tp>
      <tp>
        <v>2.5394143490000003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9"/>
      </tp>
      <tp>
        <v>1.4610000000000001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3" s="9"/>
      </tp>
      <tp>
        <v>1.276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2" s="9"/>
      </tp>
      <tp>
        <v>1.7290000000000001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5" s="9"/>
      </tp>
      <tp>
        <v>1.6080000000000001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4" s="9"/>
      </tp>
      <tp>
        <v>0.54675891200000004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3" s="9"/>
      </tp>
      <tp>
        <v>1.0409999999999999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1" s="9"/>
      </tp>
      <tp>
        <v>0.80589600900000002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7" s="9"/>
      </tp>
      <tp>
        <v>1.9120000000000001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7" s="9"/>
      </tp>
      <tp>
        <v>1.829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6" s="9"/>
      </tp>
      <tp>
        <v>2.4505775720000003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9"/>
      </tp>
      <tp>
        <v>2.581190549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9"/>
      </tp>
      <tp>
        <v>2.474915695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9"/>
      </tp>
      <tp>
        <v>2.5879694950000003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9"/>
      </tp>
      <tp>
        <v>0.128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9"/>
      </tp>
      <tp>
        <v>0.122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9"/>
      </tp>
      <tp>
        <v>0.121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9"/>
      </tp>
      <tp>
        <v>0.17699999999999999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9"/>
      </tp>
      <tp>
        <v>0.159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9"/>
      </tp>
      <tp>
        <v>0.14300000000000002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9"/>
      </tp>
      <tp>
        <v>0.13500000000000001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9"/>
      </tp>
      <tp>
        <v>0.215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9"/>
      </tp>
      <tp>
        <v>0.193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9"/>
      </tp>
    </main>
    <main first="pldatasource.rtgetrtdserver">
      <tp>
        <v>2.387705484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9"/>
      </tp>
      <tp>
        <v>2.5666570650000002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9"/>
      </tp>
      <tp>
        <v>2.421942359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9"/>
      </tp>
      <tp>
        <v>2.5740619790000001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9"/>
      </tp>
      <tp>
        <v>2.4955656570000002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9"/>
      </tp>
      <tp>
        <v>2.5943272200000003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9"/>
      </tp>
      <tp>
        <v>0.215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9"/>
      </tp>
      <tp>
        <v>0.193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9"/>
      </tp>
      <tp>
        <v>0.121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9"/>
      </tp>
      <tp>
        <v>0.128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9"/>
      </tp>
      <tp>
        <v>0.122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9"/>
      </tp>
      <tp>
        <v>0.14300000000000002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9"/>
      </tp>
      <tp>
        <v>0.13500000000000001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9"/>
      </tp>
      <tp>
        <v>0.17699999999999999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9"/>
      </tp>
      <tp>
        <v>0.159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9"/>
      </tp>
      <tp>
        <v>2.5128690920000003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9"/>
      </tp>
      <tp>
        <v>2.600258679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9"/>
      </tp>
      <tp>
        <v>1.9120000000000001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9"/>
      </tp>
      <tp>
        <v>1.829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9"/>
      </tp>
      <tp>
        <v>1.7290000000000001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9"/>
      </tp>
      <tp>
        <v>1.6080000000000001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9"/>
      </tp>
      <tp>
        <v>1.4610000000000001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9"/>
      </tp>
      <tp>
        <v>1.276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9"/>
      </tp>
      <tp>
        <v>1.0409999999999999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9"/>
      </tp>
      <tp>
        <v>0.80589600900000002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9"/>
      </tp>
      <tp>
        <v>0.54675891200000004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9"/>
      </tp>
    </main>
    <main first="pldatasource.rtgetrtdserver">
      <tp>
        <v>2.5943272200000003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9"/>
      </tp>
      <tp>
        <v>2.4955656570000002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9"/>
      </tp>
      <tp>
        <v>0.11700000000000001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9"/>
      </tp>
      <tp>
        <v>0.121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9"/>
      </tp>
      <tp>
        <v>0.11800000000000001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9"/>
      </tp>
      <tp>
        <v>2.600258679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9"/>
      </tp>
      <tp>
        <v>2.5128690920000003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9"/>
      </tp>
      <tp>
        <v>0.84299999999999997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9"/>
      </tp>
      <tp>
        <v>0.56600000000000006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9"/>
      </tp>
      <tp>
        <v>0.27900000000000003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9"/>
        <tr r="AJ73" s="9"/>
      </tp>
      <tp>
        <v>1.516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9"/>
      </tp>
      <tp>
        <v>1.397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9"/>
      </tp>
      <tp>
        <v>1.2490000000000001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9"/>
      </tp>
      <tp>
        <v>1.0640000000000001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9"/>
      </tp>
      <tp>
        <v>1.7000000000000002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9"/>
      </tp>
      <tp>
        <v>1.613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9"/>
      </tp>
      <tp>
        <v>2.4626053780000001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9"/>
      </tp>
      <tp>
        <v>2.2568380600000002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9"/>
      </tp>
      <tp>
        <v>2.3577560540000002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9"/>
      </tp>
      <tp>
        <v>2.5078657300000002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9"/>
      </tp>
      <tp>
        <v>2.3019831290000003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9"/>
      </tp>
      <tp>
        <v>2.403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9"/>
      </tp>
      <tp>
        <v>2.4848569820000002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9"/>
      </tp>
      <tp>
        <v>2.2789932740000003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9"/>
      </tp>
      <tp>
        <v>2.38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9"/>
      </tp>
      <tp>
        <v>2.4745523620000003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9"/>
      </tp>
      <tp>
        <v>2.47992093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9"/>
      </tp>
      <tp>
        <v>2.2738860670000003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9"/>
      </tp>
      <tp>
        <v>2.2683125690000003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9"/>
      </tp>
      <tp>
        <v>2.375044929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9"/>
      </tp>
      <tp>
        <v>2.3696607869999999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9"/>
      </tp>
      <tp>
        <v>2.2489900469999999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9"/>
      </tp>
      <tp>
        <v>2.3639109550000001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9"/>
      </tp>
      <tp>
        <v>2.4307990859999999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9"/>
      </tp>
      <tp>
        <v>2.241550401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9"/>
      </tp>
      <tp>
        <v>2.3577064340000002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9"/>
      </tp>
      <tp>
        <v>2.4402121860000001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9"/>
      </tp>
      <tp>
        <v>2.2623470290000003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9"/>
      </tp>
      <tp>
        <v>2.351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9"/>
      </tp>
      <tp>
        <v>2.4068259310000002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9"/>
      </tp>
      <tp>
        <v>2.2559155130000001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9"/>
      </tp>
      <tp>
        <v>2.3437541630000003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9"/>
      </tp>
      <tp>
        <v>2.41983704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9"/>
      </tp>
      <tp>
        <v>2.2129070550000001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9"/>
      </tp>
      <tp>
        <v>2.3355787399999999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9"/>
      </tp>
      <tp>
        <v>2.4625975800000002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9"/>
      </tp>
      <tp>
        <v>2.200001699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9"/>
      </tp>
      <tp>
        <v>2.3263605940000001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9"/>
      </tp>
      <tp>
        <v>2.4688112210000002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9"/>
      </tp>
      <tp>
        <v>2.2331963890000002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9"/>
      </tp>
      <tp>
        <v>2.3156633449999999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9"/>
      </tp>
      <tp>
        <v>2.4485240830000001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9"/>
      </tp>
      <tp>
        <v>2.2238011540000002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9"/>
      </tp>
      <tp>
        <v>2.3029999999999999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9"/>
      </tp>
      <tp>
        <v>2.4558517320000002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9"/>
      </tp>
      <tp>
        <v>2.4848616350000001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9"/>
      </tp>
      <tp>
        <v>2.2789882110000002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9"/>
      </tp>
      <tp>
        <v>2.38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9"/>
      </tp>
      <tp>
        <v>2.3732744450000003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9"/>
      </tp>
      <tp>
        <v>2.3914599750000001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9"/>
      </tp>
      <tp>
        <v>2.1847581440000003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9"/>
      </tp>
      <tp>
        <v>2.1666870060000001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9"/>
      </tp>
      <tp>
        <v>2.2880701020000003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9"/>
      </tp>
      <tp>
        <v>2.270415549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9"/>
      </tp>
      <tp>
        <v>2.0930203500000002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9"/>
      </tp>
      <tp>
        <v>2.2497790010000003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9"/>
      </tp>
      <tp>
        <v>2.1867047589999999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9"/>
      </tp>
      <tp>
        <v>2.0607568280000002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9"/>
      </tp>
      <tp>
        <v>2.226070236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9"/>
      </tp>
      <tp>
        <v>2.230985633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9"/>
      </tp>
      <tp>
        <v>2.1454955940000002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9"/>
      </tp>
      <tp>
        <v>2.1989999999999998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9"/>
      </tp>
      <tp>
        <v>2.0726410080000002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9"/>
      </tp>
      <tp>
        <v>2.1210541580000002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9"/>
      </tp>
      <tp>
        <v>2.1679990890000003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9"/>
      </tp>
      <tp>
        <v>2.1338832569999999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9"/>
      </tp>
      <tp>
        <v>1.9241917310000001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9"/>
      </tp>
      <tp>
        <v>2.132042121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9"/>
      </tp>
      <tp>
        <v>2.3276051570000003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9"/>
      </tp>
      <tp>
        <v>1.8620261499999999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9"/>
      </tp>
      <tp>
        <v>2.089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9"/>
      </tp>
      <tp>
        <v>2.352015336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9"/>
      </tp>
      <tp>
        <v>2.0231718510000003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9"/>
      </tp>
      <tp>
        <v>2.0378315140000001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9"/>
      </tp>
      <tp>
        <v>2.2679213659999999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9"/>
      </tp>
      <tp>
        <v>1.9780258320000002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9"/>
      </tp>
      <tp>
        <v>1.9790000000000001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9"/>
      </tp>
      <tp>
        <v>2.2997649080000002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9"/>
      </tp>
      <tp t="s">
        <v>#N/A RIC Not Found</v>
        <stp/>
        <stp>_x0012_USD_CURVE_FUT3M_N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9"/>
      </tp>
      <tp t="s">
        <v>#N/A RIC Not Found</v>
        <stp/>
        <stp>_x0012_USD_CURVE_FUT1M_N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9"/>
      </tp>
      <tp t="s">
        <v>#N/A RIC Not Found</v>
        <stp/>
        <stp>_x0012_USD_CURVE_FUT6M_N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9"/>
      </tp>
      <tp t="s">
        <v>#N/A RIC Not Found</v>
        <stp/>
        <stp>_x0012_USD_CURVE_FUT1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9"/>
      </tp>
      <tp t="s">
        <v>#N/A RIC Not Found</v>
        <stp/>
        <stp>_x0012_USD_CURVE_FUT1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9" s="9"/>
      </tp>
      <tp>
        <v>99.69302097100001</v>
        <stp/>
        <stp>_x0012_USD_CURVE_FUT3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9"/>
      </tp>
      <tp t="s">
        <v>#N/A RIC Not Found</v>
        <stp/>
        <stp>_x0012_USD_CURVE_FUT3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9"/>
      </tp>
      <tp>
        <v>99.783140723000002</v>
        <stp/>
        <stp>_x0012_USD_CURVE_FUT1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9"/>
      </tp>
      <tp t="s">
        <v>#N/A RIC Not Found</v>
        <stp/>
        <stp>_x0012_USD_CURVE_FUT3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9"/>
      </tp>
      <tp>
        <v>99.658097542000007</v>
        <stp/>
        <stp>_x0012_USD_CURVE_FUT6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9"/>
      </tp>
      <tp t="s">
        <v>#N/A RIC Not Found</v>
        <stp/>
        <stp>_x0012_USD_CURVE_FUT6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9"/>
      </tp>
      <tp t="s">
        <v>#N/A RIC Not Found</v>
        <stp/>
        <stp>_x0012_USD_CURVE_FUT6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9"/>
      </tp>
      <tp t="s">
        <v>#N/A RIC Not Found</v>
        <stp/>
        <stp>_x0012_USD_CURVE_FUT3M_K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9"/>
      </tp>
      <tp t="s">
        <v>#N/A RIC Not Found</v>
        <stp/>
        <stp>_x0012_USD_CURVE_FUT1M_K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9"/>
      </tp>
      <tp t="s">
        <v>#N/A RIC Not Found</v>
        <stp/>
        <stp>_x0012_USD_CURVE_FUT6M_K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9"/>
      </tp>
      <tp t="s">
        <v>#N/A RIC Not Found</v>
        <stp/>
        <stp>_x0012_USD_CURVE_FUT3M_J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9"/>
      </tp>
      <tp t="s">
        <v>#N/A RIC Not Found</v>
        <stp/>
        <stp>_x0012_USD_CURVE_FUT1M_J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9"/>
      </tp>
      <tp t="s">
        <v>#N/A RIC Not Found</v>
        <stp/>
        <stp>_x0012_USD_CURVE_FUT6M_J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9"/>
      </tp>
      <tp t="s">
        <v>#N/A RIC Not Found</v>
        <stp/>
        <stp>_x0012_USD_CURVE_FUT6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9"/>
      </tp>
      <tp t="s">
        <v>#N/A RIC Not Found</v>
        <stp/>
        <stp>_x0012_USD_CURVE_FUT3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9"/>
      </tp>
      <tp t="s">
        <v>#N/A RIC Not Found</v>
        <stp/>
        <stp>_x0012_USD_CURVE_FUT1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9"/>
      </tp>
      <tp t="s">
        <v>#N/A RIC Not Found</v>
        <stp/>
        <stp>_x0012_USD_CURVE_FUT1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9"/>
      </tp>
      <tp t="s">
        <v>#N/A RIC Not Found</v>
        <stp/>
        <stp>_x0012_USD_CURVE_FUT1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8" s="9"/>
      </tp>
      <tp t="s">
        <v>#N/A RIC Not Found</v>
        <stp/>
        <stp>_x0012_USD_CURVE_FUT3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9"/>
      </tp>
      <tp t="s">
        <v>#N/A RIC Not Found</v>
        <stp/>
        <stp>_x0012_USD_CURVE_FUT3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9"/>
      </tp>
      <tp t="s">
        <v>#N/A RIC Not Found</v>
        <stp/>
        <stp>_x0012_USD_CURVE_FUT6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9"/>
      </tp>
      <tp t="s">
        <v>#N/A RIC Not Found</v>
        <stp/>
        <stp>_x0012_USD_CURVE_FUT6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9"/>
      </tp>
      <tp t="s">
        <v>#N/A RIC Not Found</v>
        <stp/>
        <stp>_x0012_USD_CURVE_FUT1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9"/>
      </tp>
      <tp t="s">
        <v>#N/A RIC Not Found</v>
        <stp/>
        <stp>_x0012_USD_CURVE_FUT3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9"/>
      </tp>
      <tp t="s">
        <v>#N/A RIC Not Found</v>
        <stp/>
        <stp>_x0012_USD_CURVE_FUT6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9"/>
      </tp>
      <tp t="s">
        <v>#N/A RIC Not Found</v>
        <stp/>
        <stp>_x0012_USD_CURVE_FUT1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9"/>
      </tp>
      <tp t="s">
        <v>#N/A RIC Not Found</v>
        <stp/>
        <stp>_x0012_USD_CURVE_FUT3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9"/>
      </tp>
      <tp t="s">
        <v>#N/A RIC Not Found</v>
        <stp/>
        <stp>_x0012_USD_CURVE_FUT6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9"/>
      </tp>
      <tp t="s">
        <v>#N/A RIC Not Found</v>
        <stp/>
        <stp>_x0012_USD_CURVE_FUT1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7" s="9"/>
      </tp>
      <tp t="s">
        <v>#N/A RIC Not Found</v>
        <stp/>
        <stp>_x0012_USD_CURVE_FUT1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9"/>
      </tp>
      <tp t="s">
        <v>#N/A RIC Not Found</v>
        <stp/>
        <stp>_x0012_USD_CURVE_FUT3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9"/>
      </tp>
      <tp t="s">
        <v>#N/A RIC Not Found</v>
        <stp/>
        <stp>_x0012_USD_CURVE_FUT3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7" s="9"/>
      </tp>
      <tp t="s">
        <v>#N/A RIC Not Found</v>
        <stp/>
        <stp>_x0012_USD_CURVE_FUT1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9"/>
      </tp>
      <tp t="s">
        <v>#N/A RIC Not Found</v>
        <stp/>
        <stp>_x0012_USD_CURVE_FUT3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9"/>
      </tp>
      <tp t="s">
        <v>#N/A RIC Not Found</v>
        <stp/>
        <stp>_x0012_USD_CURVE_FUT6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9"/>
      </tp>
      <tp t="s">
        <v>#N/A RIC Not Found</v>
        <stp/>
        <stp>_x0012_USD_CURVE_FUT6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9"/>
      </tp>
      <tp t="s">
        <v>#N/A RIC Not Found</v>
        <stp/>
        <stp>_x0012_USD_CURVE_FUT6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9"/>
      </tp>
      <tp>
        <v>2.5833333250000003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9"/>
      </tp>
      <tp>
        <v>2.628612569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9"/>
      </tp>
      <tp>
        <v>2.6055937470000003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9"/>
      </tp>
      <tp>
        <v>2.5272841720000003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9"/>
      </tp>
      <tp>
        <v>2.605603758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9"/>
      </tp>
      <tp>
        <v>2.18415436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9"/>
      </tp>
      <tp t="s">
        <v>#N/A RIC Not Found</v>
        <stp/>
        <stp>_x0012_USD_CURVE_FUT3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9"/>
      </tp>
      <tp t="s">
        <v>#N/A RIC Not Found</v>
        <stp/>
        <stp>_x0012_USD_CURVE_FUT1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9"/>
      </tp>
      <tp t="s">
        <v>#N/A RIC Not Found</v>
        <stp/>
        <stp>_x0012_USD_CURVE_FUT6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9"/>
      </tp>
      <tp t="s">
        <v>#N/A RIC Not Found</v>
        <stp/>
        <stp>_x0012_USD_CURVE_FUT3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9"/>
      </tp>
      <tp t="s">
        <v>#N/A RIC Not Found</v>
        <stp/>
        <stp>_x0012_USD_CURVE_FUT1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9"/>
      </tp>
      <tp t="s">
        <v>#N/A RIC Not Found</v>
        <stp/>
        <stp>_x0012_USD_CURVE_FUT6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9"/>
      </tp>
      <tp t="s">
        <v>#N/A RIC Not Found</v>
        <stp/>
        <stp>_x0012_USD_CURVE_FUT1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6" s="9"/>
      </tp>
      <tp t="s">
        <v>#N/A RIC Not Found</v>
        <stp/>
        <stp>_x0012_USD_CURVE_FUT1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0" s="9"/>
      </tp>
      <tp t="s">
        <v>#N/A RIC Not Found</v>
        <stp/>
        <stp>_x0012_USD_CURVE_FUT3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9"/>
      </tp>
      <tp t="s">
        <v>#N/A RIC Not Found</v>
        <stp/>
        <stp>_x0012_USD_CURVE_FUT3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9"/>
      </tp>
      <tp t="s">
        <v>#N/A RIC Not Found</v>
        <stp/>
        <stp>_x0012_USD_CURVE_FUT1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9"/>
      </tp>
      <tp t="s">
        <v>#N/A RIC Not Found</v>
        <stp/>
        <stp>_x0012_USD_CURVE_FUT3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9"/>
      </tp>
      <tp t="s">
        <v>#N/A RIC Not Found</v>
        <stp/>
        <stp>_x0012_USD_CURVE_FUT6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9"/>
      </tp>
      <tp t="s">
        <v>#N/A RIC Not Found</v>
        <stp/>
        <stp>_x0012_USD_CURVE_FUT6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9"/>
      </tp>
      <tp t="s">
        <v>#N/A RIC Not Found</v>
        <stp/>
        <stp>_x0012_USD_CURVE_FUT6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9"/>
      </tp>
      <tp t="s">
        <v>#N/A RIC Not Found</v>
        <stp/>
        <stp>_x0012_USD_CURVE_FUT3M_Q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9"/>
      </tp>
      <tp t="s">
        <v>#N/A RIC Not Found</v>
        <stp/>
        <stp>_x0012_USD_CURVE_FUT1M_Q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9"/>
      </tp>
      <tp t="s">
        <v>#N/A RIC Not Found</v>
        <stp/>
        <stp>_x0012_USD_CURVE_FUT6M_Q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9"/>
      </tp>
      <tp>
        <v>2.5394143490000003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9"/>
      </tp>
      <tp>
        <v>2.2445435819999999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9"/>
      </tp>
      <tp>
        <v>2.5496583050000003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9"/>
      </tp>
      <tp>
        <v>2.2980076030000003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9"/>
      </tp>
      <tp>
        <v>2.4848569820000002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9"/>
      </tp>
      <tp>
        <v>2.38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9"/>
      </tp>
      <tp>
        <v>2.2789932740000003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9"/>
      </tp>
      <tp>
        <v>2.5078657300000002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9"/>
      </tp>
      <tp>
        <v>2.403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9"/>
      </tp>
      <tp>
        <v>2.3019831290000003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9"/>
      </tp>
      <tp>
        <v>2.4626053780000001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9"/>
      </tp>
      <tp>
        <v>2.3577560540000002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9"/>
      </tp>
      <tp>
        <v>2.2568380600000002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9"/>
      </tp>
      <tp>
        <v>2.1454955940000002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9"/>
      </tp>
      <tp>
        <v>2.1989999999999998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9"/>
      </tp>
      <tp>
        <v>2.0726410080000002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9"/>
      </tp>
      <tp>
        <v>2.1210541580000002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9"/>
      </tp>
      <tp>
        <v>2.1679990890000003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9"/>
      </tp>
      <tp>
        <v>2.1338832569999999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9"/>
      </tp>
      <tp>
        <v>2.0930203500000002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9"/>
      </tp>
      <tp>
        <v>2.2497790010000003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9"/>
      </tp>
      <tp>
        <v>2.1867047589999999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9"/>
      </tp>
      <tp>
        <v>2.0607568280000002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9"/>
      </tp>
      <tp>
        <v>2.226070236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9"/>
      </tp>
      <tp>
        <v>2.230985633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9"/>
      </tp>
      <tp>
        <v>2.0231718510000003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9"/>
      </tp>
      <tp>
        <v>2.0378315140000001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9"/>
      </tp>
      <tp>
        <v>2.2679213659999999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9"/>
      </tp>
      <tp>
        <v>1.9780258320000002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9"/>
      </tp>
      <tp>
        <v>1.9790000000000001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9"/>
      </tp>
      <tp>
        <v>2.2997649080000002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9"/>
      </tp>
      <tp>
        <v>1.9241917310000001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9"/>
      </tp>
      <tp>
        <v>2.132042121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9"/>
      </tp>
      <tp>
        <v>2.3276051570000003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9"/>
      </tp>
      <tp>
        <v>1.8620261499999999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9"/>
      </tp>
      <tp>
        <v>2.089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9"/>
      </tp>
      <tp>
        <v>2.352015336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9"/>
      </tp>
      <tp>
        <v>2.3732744450000003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9"/>
      </tp>
      <tp>
        <v>2.3914599750000001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9"/>
      </tp>
      <tp>
        <v>2.2880701020000003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9"/>
      </tp>
      <tp>
        <v>2.270415549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9"/>
      </tp>
      <tp>
        <v>2.1847581440000003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9"/>
      </tp>
      <tp>
        <v>2.1666870060000001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9"/>
      </tp>
      <tp>
        <v>2.4848616350000001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9"/>
      </tp>
      <tp>
        <v>2.38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9"/>
      </tp>
      <tp>
        <v>2.2789882110000002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9"/>
      </tp>
      <tp>
        <v>2.2623470290000003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9"/>
      </tp>
      <tp>
        <v>2.351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9"/>
      </tp>
      <tp>
        <v>2.4068259310000002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9"/>
      </tp>
      <tp>
        <v>2.2559155130000001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9"/>
      </tp>
      <tp>
        <v>2.3437541630000003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9"/>
      </tp>
      <tp>
        <v>2.41983704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9"/>
      </tp>
      <tp>
        <v>2.2489900469999999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9"/>
      </tp>
      <tp>
        <v>2.3639109550000001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9"/>
      </tp>
      <tp>
        <v>2.4307990859999999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9"/>
      </tp>
      <tp>
        <v>2.241550401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9"/>
      </tp>
      <tp>
        <v>2.3577064340000002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9"/>
      </tp>
      <tp>
        <v>2.4402121860000001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9"/>
      </tp>
      <tp>
        <v>2.2331963890000002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9"/>
      </tp>
      <tp>
        <v>2.3156633449999999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9"/>
      </tp>
      <tp>
        <v>2.4485240830000001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9"/>
      </tp>
      <tp>
        <v>2.2238011540000002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9"/>
      </tp>
      <tp>
        <v>2.3029999999999999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9"/>
      </tp>
      <tp>
        <v>2.4558517320000002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9"/>
      </tp>
      <tp>
        <v>2.2129070550000001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9"/>
      </tp>
      <tp>
        <v>2.3355787399999999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9"/>
      </tp>
      <tp>
        <v>2.4625975800000002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9"/>
      </tp>
      <tp>
        <v>2.200001699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9"/>
      </tp>
      <tp>
        <v>2.3263605940000001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9"/>
      </tp>
      <tp>
        <v>2.4688112210000002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9"/>
      </tp>
      <tp>
        <v>2.4745523620000003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9"/>
      </tp>
      <tp>
        <v>2.47992093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9"/>
      </tp>
      <tp>
        <v>2.375044929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9"/>
      </tp>
      <tp>
        <v>2.3696607869999999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9"/>
      </tp>
      <tp>
        <v>2.2738860670000003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9"/>
      </tp>
      <tp>
        <v>2.2683125690000003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9"/>
      </tp>
      <tp t="s">
        <v>#N/A RIC Not Found</v>
        <stp/>
        <stp>_x0012_USD_CURVE_FUT6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9"/>
      </tp>
      <tp t="s">
        <v>#N/A RIC Not Found</v>
        <stp/>
        <stp>_x0012_USD_CURVE_FUT6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9"/>
      </tp>
      <tp t="s">
        <v>#N/A RIC Not Found</v>
        <stp/>
        <stp>_x0012_USD_CURVE_FUT6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9"/>
      </tp>
      <tp t="s">
        <v>#N/A RIC Not Found</v>
        <stp/>
        <stp>_x0012_USD_CURVE_FUT1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9"/>
      </tp>
      <tp t="s">
        <v>#N/A RIC Not Found</v>
        <stp/>
        <stp>_x0012_USD_CURVE_FUT3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9"/>
      </tp>
      <tp t="s">
        <v>#N/A RIC Not Found</v>
        <stp/>
        <stp>_x0012_USD_CURVE_FUT3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9"/>
      </tp>
      <tp t="s">
        <v>#N/A RIC Not Found</v>
        <stp/>
        <stp>_x0012_USD_CURVE_FUT1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9"/>
      </tp>
      <tp t="s">
        <v>#N/A RIC Not Found</v>
        <stp/>
        <stp>_x0012_USD_CURVE_FUT3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9"/>
      </tp>
      <tp t="s">
        <v>#N/A RIC Not Found</v>
        <stp/>
        <stp>_x0012_USD_CURVE_FUT1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9"/>
      </tp>
      <tp t="s">
        <v>#N/A RIC Not Found</v>
        <stp/>
        <stp>_x0012_USD_CURVE_FUT6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9"/>
      </tp>
      <tp t="s">
        <v>#N/A RIC Not Found</v>
        <stp/>
        <stp>_x0012_USD_CURVE_FUT1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9"/>
      </tp>
      <tp t="s">
        <v>#N/A RIC Not Found</v>
        <stp/>
        <stp>_x0012_USD_CURVE_FUT3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9"/>
      </tp>
      <tp t="s">
        <v>#N/A RIC Not Found</v>
        <stp/>
        <stp>_x0012_USD_CURVE_FUT6M_Q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9"/>
      </tp>
      <tp t="s">
        <v>#N/A RIC Not Found</v>
        <stp/>
        <stp>_x0012_USD_CURVE_FUT1M_Q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9"/>
      </tp>
      <tp t="s">
        <v>#N/A RIC Not Found</v>
        <stp/>
        <stp>_x0012_USD_CURVE_FUT3M_Q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9"/>
      </tp>
      <tp t="s">
        <v>#N/A RIC Not Found</v>
        <stp/>
        <stp>_x0012_USD_CURVE_FUT6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9"/>
      </tp>
      <tp t="s">
        <v>#N/A RIC Not Found</v>
        <stp/>
        <stp>_x0012_USD_CURVE_FUT1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9"/>
      </tp>
      <tp t="s">
        <v>#N/A RIC Not Found</v>
        <stp/>
        <stp>_x0012_USD_CURVE_FUT3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9"/>
      </tp>
      <tp t="s">
        <v>#N/A RIC Not Found</v>
        <stp/>
        <stp>_x0012_USD_CURVE_FUT6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9"/>
      </tp>
      <tp t="s">
        <v>#N/A RIC Not Found</v>
        <stp/>
        <stp>_x0012_USD_CURVE_FUT6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9"/>
      </tp>
      <tp t="s">
        <v>#N/A RIC Not Found</v>
        <stp/>
        <stp>_x0012_USD_CURVE_FUT6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9"/>
      </tp>
      <tp t="s">
        <v>#N/A RIC Not Found</v>
        <stp/>
        <stp>_x0012_USD_CURVE_FUT1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9"/>
      </tp>
      <tp t="s">
        <v>#N/A RIC Not Found</v>
        <stp/>
        <stp>_x0012_USD_CURVE_FUT3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9"/>
      </tp>
      <tp t="s">
        <v>#N/A RIC Not Found</v>
        <stp/>
        <stp>_x0012_USD_CURVE_FUT3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9"/>
      </tp>
      <tp t="s">
        <v>#N/A RIC Not Found</v>
        <stp/>
        <stp>_x0012_USD_CURVE_FUT1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9"/>
      </tp>
      <tp t="s">
        <v>#N/A RIC Not Found</v>
        <stp/>
        <stp>_x0012_USD_CURVE_FUT3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9"/>
      </tp>
      <tp t="s">
        <v>#N/A RIC Not Found</v>
        <stp/>
        <stp>_x0012_USD_CURVE_FUT1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7" s="9"/>
      </tp>
      <tp t="s">
        <v>#N/A RIC Not Found</v>
        <stp/>
        <stp>_x0012_USD_CURVE_FUT6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9"/>
      </tp>
      <tp t="s">
        <v>#N/A RIC Not Found</v>
        <stp/>
        <stp>_x0012_USD_CURVE_FUT3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9"/>
      </tp>
      <tp t="s">
        <v>#N/A RIC Not Found</v>
        <stp/>
        <stp>_x0012_USD_CURVE_FUT1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9"/>
      </tp>
      <tp t="s">
        <v>#N/A RIC Not Found</v>
        <stp/>
        <stp>_x0012_USD_CURVE_FUT6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9"/>
      </tp>
      <tp t="s">
        <v>#N/A RIC Not Found</v>
        <stp/>
        <stp>_x0012_USD_CURVE_FUT3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9"/>
      </tp>
      <tp t="s">
        <v>#N/A RIC Not Found</v>
        <stp/>
        <stp>_x0012_USD_CURVE_FUT1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9"/>
      </tp>
      <tp>
        <v>2.5585738500000001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9"/>
      </tp>
      <tp>
        <v>2.3459356820000004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9"/>
      </tp>
      <tp t="s">
        <v>#N/A RIC Not Found</v>
        <stp/>
        <stp>_x0012_USD_CURVE_FUT6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9"/>
      </tp>
      <tp t="s">
        <v>#N/A RIC Not Found</v>
        <stp/>
        <stp>_x0012_USD_CURVE_FUT6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9"/>
      </tp>
      <tp>
        <v>99.658097542000007</v>
        <stp/>
        <stp>_x0012_USD_CURVE_FUT6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9"/>
      </tp>
      <tp>
        <v>99.783140723000002</v>
        <stp/>
        <stp>_x0012_USD_CURVE_FUT1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9"/>
      </tp>
      <tp t="s">
        <v>#N/A RIC Not Found</v>
        <stp/>
        <stp>_x0012_USD_CURVE_FUT3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9"/>
      </tp>
      <tp t="s">
        <v>#N/A RIC Not Found</v>
        <stp/>
        <stp>_x0012_USD_CURVE_FUT3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9"/>
      </tp>
      <tp t="s">
        <v>#N/A RIC Not Found</v>
        <stp/>
        <stp>_x0012_USD_CURVE_FUT1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9"/>
      </tp>
      <tp>
        <v>99.69302097100001</v>
        <stp/>
        <stp>_x0012_USD_CURVE_FUT3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9"/>
      </tp>
      <tp t="s">
        <v>#N/A RIC Not Found</v>
        <stp/>
        <stp>_x0012_USD_CURVE_FUT1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9"/>
      </tp>
      <tp t="s">
        <v>#N/A RIC Not Found</v>
        <stp/>
        <stp>_x0012_USD_CURVE_FUT6M_N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9"/>
      </tp>
      <tp t="s">
        <v>#N/A RIC Not Found</v>
        <stp/>
        <stp>_x0012_USD_CURVE_FUT1M_N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9"/>
      </tp>
      <tp t="s">
        <v>#N/A RIC Not Found</v>
        <stp/>
        <stp>_x0012_USD_CURVE_FUT3M_N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9"/>
      </tp>
      <tp t="s">
        <v>#N/A RIC Not Found</v>
        <stp/>
        <stp>_x0012_USD_CURVE_FUT6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9"/>
      </tp>
      <tp t="s">
        <v>#N/A RIC Not Found</v>
        <stp/>
        <stp>_x0012_USD_CURVE_FUT6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9"/>
      </tp>
      <tp t="s">
        <v>#N/A RIC Not Found</v>
        <stp/>
        <stp>_x0012_USD_CURVE_FUT3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9"/>
      </tp>
      <tp t="s">
        <v>#N/A RIC Not Found</v>
        <stp/>
        <stp>_x0012_USD_CURVE_FUT3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9"/>
      </tp>
      <tp t="s">
        <v>#N/A RIC Not Found</v>
        <stp/>
        <stp>_x0012_USD_CURVE_FUT1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9"/>
      </tp>
      <tp t="s">
        <v>#N/A RIC Not Found</v>
        <stp/>
        <stp>_x0012_USD_CURVE_FUT1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9"/>
      </tp>
      <tp t="s">
        <v>#N/A RIC Not Found</v>
        <stp/>
        <stp>_x0012_USD_CURVE_FUT1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9"/>
      </tp>
      <tp t="s">
        <v>#N/A RIC Not Found</v>
        <stp/>
        <stp>_x0012_USD_CURVE_FUT3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9"/>
      </tp>
      <tp t="s">
        <v>#N/A RIC Not Found</v>
        <stp/>
        <stp>_x0012_USD_CURVE_FUT6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9"/>
      </tp>
      <tp t="s">
        <v>#N/A RIC Not Found</v>
        <stp/>
        <stp>_x0012_USD_CURVE_FUT6M_K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9"/>
      </tp>
      <tp t="s">
        <v>#N/A RIC Not Found</v>
        <stp/>
        <stp>_x0012_USD_CURVE_FUT1M_K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9"/>
      </tp>
      <tp t="s">
        <v>#N/A RIC Not Found</v>
        <stp/>
        <stp>_x0012_USD_CURVE_FUT3M_K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9"/>
      </tp>
      <tp t="s">
        <v>#N/A RIC Not Found</v>
        <stp/>
        <stp>_x0012_USD_CURVE_FUT6M_J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9"/>
      </tp>
      <tp t="s">
        <v>#N/A RIC Not Found</v>
        <stp/>
        <stp>_x0012_USD_CURVE_FUT1M_J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9"/>
      </tp>
      <tp t="s">
        <v>#N/A RIC Not Found</v>
        <stp/>
        <stp>_x0012_USD_CURVE_FUT3M_J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9"/>
      </tp>
      <tp>
        <v>2.5666570650000002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9"/>
      </tp>
      <tp>
        <v>2.387705484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9"/>
      </tp>
      <tp>
        <v>2.5740619790000001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9"/>
      </tp>
      <tp>
        <v>2.421942359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9"/>
      </tp>
      <tp>
        <v>2.581190549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9"/>
      </tp>
      <tp>
        <v>2.4505775720000003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9"/>
      </tp>
      <tp>
        <v>1.7000000000000002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9"/>
      </tp>
      <tp>
        <v>1.613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9"/>
      </tp>
      <tp>
        <v>0.27900000000000003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3" s="9"/>
        <tr r="AK22" s="9"/>
      </tp>
      <tp>
        <v>0.84299999999999997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9"/>
      </tp>
      <tp>
        <v>0.56600000000000006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9"/>
      </tp>
      <tp>
        <v>1.2490000000000001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9"/>
      </tp>
      <tp>
        <v>1.0640000000000001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9"/>
      </tp>
      <tp>
        <v>1.516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9"/>
      </tp>
      <tp>
        <v>1.397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9"/>
      </tp>
      <tp>
        <v>2.5879694950000003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9"/>
      </tp>
      <tp>
        <v>2.474915695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9"/>
      </tp>
      <tp>
        <v>0.121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9"/>
      </tp>
      <tp>
        <v>0.11800000000000001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9"/>
      </tp>
      <tp>
        <v>0.11700000000000001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9"/>
      </tp>
      <tp>
        <v>1.4781257730000001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1.6080000000000001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1.690457718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1.6010727410000001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1.7290000000000001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1.8145105340000001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1.150336316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1.276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1.354342591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1.332215092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1.4610000000000001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1.5414047910000002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0.63565416800000007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0.75174375500000001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0.82994542100000002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7"/>
      </tp>
      <tp>
        <v>0.92048035800000005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1.0409999999999999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1.1182769830000001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0.33300000000000002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0.43368464800000001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7"/>
      </tp>
      <tp>
        <v>0.51758918200000004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7"/>
      </tp>
      <tp>
        <v>1.70404165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1.829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1.9175590690000002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1.7910275420000001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1.9120000000000001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2.002599139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1.9175590690000002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1.829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1.70404165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2.002599139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1.9120000000000001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1.7910275420000001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1.354342591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1.276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1.150336316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1.5414047910000002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1.4610000000000001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1.332215092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1.690457718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1.6080000000000001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1.4781257730000001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1.8145105340000001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1.7290000000000001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1.6010727410000001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0.51758918200000004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7"/>
      </tp>
      <tp>
        <v>0.43368464800000001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0.33300000000000002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0.82994542100000002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0.75174375500000001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0.63565416800000007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1.1182769830000001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1.0409999999999999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0.92048035800000005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0.62989212500000002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0.62090000000000001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0.61260000000000003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0.61220000000000008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0.62361375299999999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0.61340000000000006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0.62453092799999999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0.61499999999999999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0.62506592999999999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0.62140000000000006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0.65300000000000002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0.63941783299999999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0.65300000000000002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0.63941783299999999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0.61260000000000003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0.61220000000000008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0.62989212500000002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0.62090000000000001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0.62506592999999999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0.62140000000000006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0.62361375299999999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0.61340000000000006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0.62453092799999999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0.61499999999999999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1.7910275420000001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9"/>
      </tp>
      <tp>
        <v>1.9120000000000001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9"/>
      </tp>
      <tp>
        <v>2.002599139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9"/>
      </tp>
      <tp>
        <v>1.70404165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9"/>
      </tp>
      <tp>
        <v>1.829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9"/>
      </tp>
      <tp>
        <v>1.9175590690000002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9"/>
      </tp>
      <tp>
        <v>1.6010727410000001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9"/>
      </tp>
      <tp>
        <v>1.7290000000000001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9"/>
      </tp>
      <tp>
        <v>1.8145105340000001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9"/>
      </tp>
      <tp>
        <v>1.4781257730000001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9"/>
      </tp>
      <tp>
        <v>1.6080000000000001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9"/>
      </tp>
      <tp>
        <v>1.690457718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9"/>
      </tp>
      <tp>
        <v>1.332215092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9"/>
      </tp>
      <tp>
        <v>1.4610000000000001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9"/>
      </tp>
      <tp>
        <v>1.5414047910000002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9"/>
      </tp>
      <tp>
        <v>1.150336316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9"/>
      </tp>
      <tp>
        <v>1.276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9"/>
      </tp>
      <tp>
        <v>1.354342591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9"/>
      </tp>
      <tp>
        <v>0.92048035800000005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9"/>
      </tp>
      <tp>
        <v>1.0409999999999999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9"/>
      </tp>
      <tp>
        <v>1.1182769830000001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9"/>
      </tp>
      <tp>
        <v>0.63565416800000007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9"/>
      </tp>
      <tp>
        <v>0.75174375500000001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9"/>
      </tp>
      <tp>
        <v>0.82994542100000002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9"/>
      </tp>
      <tp>
        <v>0.33300000000000002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9"/>
      </tp>
      <tp>
        <v>0.43368464800000001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9"/>
      </tp>
      <tp>
        <v>0.51758918200000004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9"/>
      </tp>
      <tp>
        <v>1.5414047910000002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9"/>
      </tp>
      <tp>
        <v>1.4610000000000001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9"/>
      </tp>
      <tp>
        <v>1.332215092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9"/>
      </tp>
      <tp>
        <v>1.354342591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9"/>
      </tp>
      <tp>
        <v>1.276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9"/>
      </tp>
      <tp>
        <v>1.150336316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9"/>
      </tp>
      <tp>
        <v>1.8145105340000001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9"/>
      </tp>
      <tp>
        <v>1.7290000000000001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9"/>
      </tp>
      <tp>
        <v>1.6010727410000001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9"/>
      </tp>
      <tp>
        <v>1.690457718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9"/>
      </tp>
      <tp>
        <v>1.6080000000000001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9"/>
      </tp>
      <tp>
        <v>1.4781257730000001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9"/>
      </tp>
      <tp>
        <v>0.51758918200000004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9"/>
      </tp>
      <tp>
        <v>0.43368464800000001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9"/>
      </tp>
      <tp>
        <v>0.33300000000000002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9"/>
      </tp>
      <tp>
        <v>1.1182769830000001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9"/>
      </tp>
      <tp>
        <v>1.0409999999999999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9"/>
      </tp>
      <tp>
        <v>0.92048035800000005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9"/>
      </tp>
      <tp>
        <v>0.82994542100000002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9"/>
      </tp>
      <tp>
        <v>0.75174375500000001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9"/>
      </tp>
      <tp>
        <v>0.63565416800000007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9"/>
      </tp>
      <tp>
        <v>2.002599139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9"/>
      </tp>
      <tp>
        <v>1.9120000000000001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9"/>
      </tp>
      <tp>
        <v>1.7910275420000001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9"/>
      </tp>
      <tp>
        <v>1.9175590690000002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9"/>
      </tp>
      <tp>
        <v>1.829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9"/>
      </tp>
      <tp>
        <v>1.70404165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9"/>
      </tp>
      <tp t="s">
        <v>#N/A RIC Not Found</v>
        <stp/>
        <stp>_x0013_USD_CURVE_FUT12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99.310804397000013</v>
        <stp/>
        <stp>_x0013_USD_CURVE_FUT12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98.630311538000001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 t="s">
        <v>#N/A RIC Not Found</v>
        <stp/>
        <stp>_x0013_USD_CURVE_FUT12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99.19939135700001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98.691214381000009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 t="s">
        <v>#N/A RIC Not Found</v>
        <stp/>
        <stp>_x0013_USD_CURVE_FUT12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 t="s">
        <v>#N/A RIC Not Found</v>
        <stp/>
        <stp>_x0013_USD_CURVE_FUT12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 t="s">
        <v>#N/A RIC Not Found</v>
        <stp/>
        <stp>_x0013_USD_CURVE_FUT12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 t="s">
        <v>#N/A RIC Not Found</v>
        <stp/>
        <stp>_x0013_USD_CURVE_FUT12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99.386389948000001</v>
        <stp/>
        <stp>_x0013_USD_CURVE_FUT12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98.76931972300001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 t="s">
        <v>#N/A RIC Not Found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RIC Not Found</v>
        <stp/>
        <stp>_x0013_USD_CURVE_FUT12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 t="s">
        <v>#N/A RIC Not Found</v>
        <stp/>
        <stp>_x0013_USD_CURVE_FUT12M_J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99.044546703000009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98.570211916000005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RIC Not Found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98.76931972300001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99.386389948000001</v>
        <stp/>
        <stp>_x0013_USD_CURVE_FUT12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RIC Not Found</v>
        <stp/>
        <stp>_x0013_USD_CURVE_FUT12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98.570211916000005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99.044546703000009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 t="s">
        <v>#N/A RIC Not Found</v>
        <stp/>
        <stp>_x0013_USD_CURVE_FUT12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>_x0013_USD_CURVE_FUT12M_J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RIC Not Found</v>
        <stp/>
        <stp>_x0013_USD_CURVE_FUT12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 t="s">
        <v>#N/A RIC Not Found</v>
        <stp/>
        <stp>_x0013_USD_CURVE_FUT12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 t="s">
        <v>#N/A RIC Not Found</v>
        <stp/>
        <stp>_x0013_USD_CURVE_FUT12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98.691214381000009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99.19939135700001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98.630311538000001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99.310804397000013</v>
        <stp/>
        <stp>_x0013_USD_CURVE_FUT12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RIC Not Found</v>
        <stp/>
        <stp>_x0013_USD_CURVE_FUT12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 t="s">
        <v>#N/A RIC Not Found</v>
        <stp/>
        <stp>_x0013_USD_CURVE_FUT12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TriggerCounter" refersTo="='General Settings'!$D$7"/>
    </definedNames>
    <sheetDataSet>
      <sheetData sheetId="0">
        <row r="7">
          <cell r="D7">
            <v>190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M5</v>
          </cell>
        </row>
      </sheetData>
      <sheetData sheetId="6">
        <row r="7">
          <cell r="D7" t="str">
            <v>X1S</v>
          </cell>
        </row>
      </sheetData>
      <sheetData sheetId="7">
        <row r="7">
          <cell r="D7" t="str">
            <v>3L</v>
          </cell>
        </row>
      </sheetData>
      <sheetData sheetId="8">
        <row r="7">
          <cell r="D7">
            <v>12</v>
          </cell>
        </row>
      </sheetData>
      <sheetData sheetId="9">
        <row r="7">
          <cell r="D7" t="str">
            <v>1L</v>
          </cell>
        </row>
      </sheetData>
      <sheetData sheetId="10">
        <row r="7">
          <cell r="D7" t="str">
            <v>3L</v>
          </cell>
        </row>
      </sheetData>
      <sheetData sheetId="11">
        <row r="7">
          <cell r="D7" t="str">
            <v>3L</v>
          </cell>
        </row>
      </sheetData>
      <sheetData sheetId="12"/>
      <sheetData sheetId="13"/>
      <sheetData sheetId="14">
        <row r="7">
          <cell r="D7" t="str">
            <v>USDSWD_Mx_Quote#0000</v>
          </cell>
        </row>
      </sheetData>
      <sheetData sheetId="15">
        <row r="7">
          <cell r="D7" t="str">
            <v>USD_CURVE_3M_21M_Quote#0000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2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30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1.5.0 - MS VC++ 9.0 - Multithreaded Dynamic Runtime library - Release Configuration - Jun 25 2014 10:33:09</v>
      </c>
    </row>
    <row r="2" spans="2:22" ht="16.5" x14ac:dyDescent="0.3">
      <c r="B2" s="204" t="s">
        <v>69</v>
      </c>
      <c r="C2" s="205"/>
      <c r="D2" s="205"/>
      <c r="E2" s="206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668</v>
      </c>
      <c r="D6" s="122" t="s">
        <v>671</v>
      </c>
      <c r="E6" s="120"/>
    </row>
    <row r="7" spans="2:22" x14ac:dyDescent="0.2">
      <c r="B7" s="118"/>
      <c r="C7" s="121" t="s">
        <v>669</v>
      </c>
      <c r="D7" s="122" t="s">
        <v>672</v>
      </c>
      <c r="E7" s="120"/>
    </row>
    <row r="8" spans="2:22" x14ac:dyDescent="0.2">
      <c r="B8" s="118"/>
      <c r="C8" s="121" t="s">
        <v>670</v>
      </c>
      <c r="D8" s="122" t="b">
        <f>_xll.qlCalendarIsHoliday(LocalCalendar,_xll.qlCalendarAdvance(LiborCalendar,EvaluationDate,SettlementDays&amp;"D","f",FALSE,Trigger))</f>
        <v>0</v>
      </c>
      <c r="E8" s="120"/>
    </row>
    <row r="9" spans="2:22" x14ac:dyDescent="0.2">
      <c r="B9" s="118"/>
      <c r="C9" s="121" t="s">
        <v>674</v>
      </c>
      <c r="D9" s="122" t="s">
        <v>676</v>
      </c>
      <c r="E9" s="120"/>
    </row>
    <row r="10" spans="2:22" x14ac:dyDescent="0.2">
      <c r="B10" s="118"/>
      <c r="C10" s="121" t="s">
        <v>675</v>
      </c>
      <c r="D10" s="122" t="str">
        <f>D9&amp;"("&amp;LocalCalendar&amp;","&amp;LiborCalendar&amp;")"</f>
        <v>JoinHolidays(UnitedStates::Settlement,UnitedKingdom::Exchange)</v>
      </c>
      <c r="E10" s="120"/>
    </row>
    <row r="11" spans="2:22" x14ac:dyDescent="0.2">
      <c r="B11" s="118"/>
      <c r="C11" s="121" t="s">
        <v>62</v>
      </c>
      <c r="D11" s="122" t="str">
        <f>IF(D8,JoinCalendar,LiborCalendar)</f>
        <v>UnitedKingdom::Exchange</v>
      </c>
      <c r="E11" s="120"/>
      <c r="V11" s="117" t="s">
        <v>60</v>
      </c>
    </row>
    <row r="12" spans="2:22" ht="12" thickBot="1" x14ac:dyDescent="0.25">
      <c r="B12" s="123"/>
      <c r="C12" s="124"/>
      <c r="D12" s="124"/>
      <c r="E12" s="125"/>
    </row>
    <row r="13" spans="2:22" ht="12" thickBot="1" x14ac:dyDescent="0.25"/>
    <row r="14" spans="2:22" ht="16.5" x14ac:dyDescent="0.3">
      <c r="B14" s="204" t="s">
        <v>71</v>
      </c>
      <c r="C14" s="205"/>
      <c r="D14" s="205"/>
      <c r="E14" s="206"/>
    </row>
    <row r="15" spans="2:22" x14ac:dyDescent="0.2">
      <c r="B15" s="118"/>
      <c r="C15" s="119"/>
      <c r="D15" s="119"/>
      <c r="E15" s="120"/>
    </row>
    <row r="16" spans="2:22" x14ac:dyDescent="0.2">
      <c r="B16" s="118"/>
      <c r="C16" s="121" t="s">
        <v>667</v>
      </c>
      <c r="D16" s="131">
        <v>42101.388657407406</v>
      </c>
      <c r="E16" s="120"/>
    </row>
    <row r="17" spans="2:5" x14ac:dyDescent="0.2">
      <c r="B17" s="118"/>
      <c r="C17" s="121" t="s">
        <v>68</v>
      </c>
      <c r="D17" s="131">
        <f>_xll.qlSettingsEvaluationDate(Trigger)</f>
        <v>42101</v>
      </c>
      <c r="E17" s="120"/>
    </row>
    <row r="18" spans="2:5" x14ac:dyDescent="0.2">
      <c r="B18" s="118"/>
      <c r="C18" s="121" t="s">
        <v>105</v>
      </c>
      <c r="D18" s="113">
        <f>_xll.qlCalendarAdvance(Calendar,EvaluationDate,"1d","following",FALSE)</f>
        <v>42102</v>
      </c>
      <c r="E18" s="120"/>
    </row>
    <row r="19" spans="2:5" x14ac:dyDescent="0.2">
      <c r="B19" s="118"/>
      <c r="C19" s="121" t="s">
        <v>78</v>
      </c>
      <c r="D19" s="126">
        <f>_xll.qlInterestRateIndexFixingDays(IborIndexFamily&amp;"3M")</f>
        <v>2</v>
      </c>
      <c r="E19" s="120"/>
    </row>
    <row r="20" spans="2:5" x14ac:dyDescent="0.2">
      <c r="B20" s="118"/>
      <c r="C20" s="121" t="s">
        <v>67</v>
      </c>
      <c r="D20" s="113">
        <f>_xll.qlCalendarAdvance(Calendar,EvaluationDate,SettlementDays&amp;"d","following",FALSE)</f>
        <v>42103</v>
      </c>
      <c r="E20" s="120"/>
    </row>
    <row r="21" spans="2:5" x14ac:dyDescent="0.2">
      <c r="B21" s="118"/>
      <c r="C21" s="127" t="s">
        <v>70</v>
      </c>
      <c r="D21" s="182">
        <f>[1]!TriggerCounter</f>
        <v>190</v>
      </c>
      <c r="E21" s="120"/>
    </row>
    <row r="22" spans="2:5" ht="12" thickBot="1" x14ac:dyDescent="0.25">
      <c r="B22" s="123"/>
      <c r="C22" s="124"/>
      <c r="D22" s="124"/>
      <c r="E22" s="125"/>
    </row>
  </sheetData>
  <mergeCells count="2">
    <mergeCell ref="B2:E2"/>
    <mergeCell ref="B14:E14"/>
  </mergeCells>
  <phoneticPr fontId="2" type="noConversion"/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6 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9">
      <formula1>"JoinBusinessDays,JoinHolidays"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S139"/>
  <sheetViews>
    <sheetView workbookViewId="0">
      <selection activeCell="A3" sqref="A3"/>
    </sheetView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9" width="17.28515625" style="3" bestFit="1" customWidth="1"/>
    <col min="20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207" t="s">
        <v>73</v>
      </c>
      <c r="I3" s="208"/>
      <c r="J3" s="209"/>
    </row>
    <row r="4" spans="1:10" ht="26.25" customHeight="1" x14ac:dyDescent="0.2">
      <c r="A4" s="7" t="s">
        <v>66</v>
      </c>
      <c r="B4" s="8" t="str">
        <f>Index1M</f>
        <v>obj_0059f#0000</v>
      </c>
      <c r="C4" s="8" t="str">
        <f>Index3M</f>
        <v>obj_00573#0000</v>
      </c>
      <c r="D4" s="8" t="str">
        <f>Index6M</f>
        <v>obj_00669#0000</v>
      </c>
      <c r="E4" s="8" t="str">
        <f>Index1Y</f>
        <v>obj_00568#0000</v>
      </c>
      <c r="F4" s="8" t="str">
        <f>F13</f>
        <v>obj_00577#0000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obj_0055f#0000</v>
      </c>
      <c r="G5" s="10" t="str">
        <f>IF(PROPER(Currency)="Eur",_xll.qlEuribor(,$A5,G$2,,EvaluationDate),_xll.qlLibor(,Currency,$A5,G$2,,EvaluationDate))</f>
        <v>obj_0055c#0000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obj_00703#0184</v>
      </c>
      <c r="C6" s="16" t="str">
        <f>_xll.qlInterpolation(,C5,$H$7:$H$11,Pricing!C7:C11)</f>
        <v>obj_0070c#0182</v>
      </c>
      <c r="D6" s="16" t="str">
        <f>_xll.qlInterpolation(,D5,$H$7:$H$11,Pricing!D7:D11)</f>
        <v>obj_0070b#0182</v>
      </c>
      <c r="E6" s="17" t="str">
        <f>_xll.qlInterpolation(,E5,$H$7:$H$11,Pricing!E7:E11)</f>
        <v>obj_0070a#0182</v>
      </c>
      <c r="F6" s="16" t="str">
        <f>IF(PROPER(Currency)="Eur",_xll.qlEuribor(,$A6,F$2,,EvaluationDate),_xll.qlLibor(,Currency,$A6,F$2,,EvaluationDate))</f>
        <v>obj_00560#0000</v>
      </c>
      <c r="G6" s="17" t="str">
        <f>IF(PROPER(Currency)="Eur",_xll.qlEuribor(,$A6,G$2,,EvaluationDate),_xll.qlLibor(,Currency,$A6,G$2,,EvaluationDate))</f>
        <v>obj_00574#0000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obj_005f8#0000</v>
      </c>
      <c r="C7" s="48" t="str">
        <f>IF(PROPER(Currency)="Eur",_xll.qlEuribor(,$A7,C$2,,EvaluationDate),_xll.qlLibor(,Currency,$A7,C$2,,EvaluationDate))</f>
        <v>obj_00587#0000</v>
      </c>
      <c r="D7" s="48" t="str">
        <f>IF(PROPER(Currency)="Eur",_xll.qlEuribor(,$A7,D$2,,EvaluationDate),_xll.qlLibor(,Currency,$A7,D$2,,EvaluationDate))</f>
        <v>obj_0062a#0000</v>
      </c>
      <c r="E7" s="49" t="str">
        <f>IF(PROPER(Currency)="Eur",_xll.qlEuribor(,$A7,E$2,,EvaluationDate),_xll.qlLibor(,Currency,$A7,E$2,,EvaluationDate))</f>
        <v>obj_00576#0000</v>
      </c>
      <c r="F7" s="48" t="str">
        <f>IF(PROPER(Currency)="Eur",_xll.qlEuribor(,$A7,F$2,,EvaluationDate),_xll.qlLibor(,Currency,$A7,F$2,,EvaluationDate))</f>
        <v>obj_0058e#0000</v>
      </c>
      <c r="G7" s="48" t="str">
        <f>IF(PROPER(Currency)="Eur",_xll.qlEuribor(,$A7,G$2,,EvaluationDate),_xll.qlLibor(,Currency,$A7,G$2,,EvaluationDate))</f>
        <v>obj_00559#0000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obj_00627#0000</v>
      </c>
      <c r="C8" s="24" t="str">
        <f>IF(PROPER(Currency)="Eur",_xll.qlEuribor(,$A8,C$2,,EvaluationDate),_xll.qlLibor(,Currency,$A8,C$2,,EvaluationDate))</f>
        <v>obj_0056e#0000</v>
      </c>
      <c r="D8" s="24" t="str">
        <f>IF(PROPER(Currency)="Eur",_xll.qlEuribor(,$A8,D$2,,EvaluationDate),_xll.qlLibor(,Currency,$A8,D$2,,EvaluationDate))</f>
        <v>obj_00632#0000</v>
      </c>
      <c r="E8" s="25" t="str">
        <f>IF(PROPER(Currency)="Eur",_xll.qlEuribor(,$A8,E$2,,EvaluationDate),_xll.qlLibor(,Currency,$A8,E$2,,EvaluationDate))</f>
        <v>obj_00561#0000</v>
      </c>
      <c r="F8" s="24" t="str">
        <f>IF(PROPER(Currency)="Eur",_xll.qlEuribor(,$A8,F$2,,EvaluationDate),_xll.qlLibor(,Currency,$A8,F$2,,EvaluationDate))</f>
        <v>obj_00563#0000</v>
      </c>
      <c r="G8" s="24" t="str">
        <f>IF(PROPER(Currency)="Eur",_xll.qlEuribor(,$A8,G$2,,EvaluationDate),_xll.qlLibor(,Currency,$A8,G$2,,EvaluationDate))</f>
        <v>obj_00575#0000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obj_00661#0000</v>
      </c>
      <c r="C9" s="24" t="str">
        <f>IF(PROPER(Currency)="Eur",_xll.qlEuribor(,$A9,C$2,,EvaluationDate),_xll.qlLibor(,Currency,$A9,C$2,,EvaluationDate))</f>
        <v>obj_0056f#0000</v>
      </c>
      <c r="D9" s="24" t="str">
        <f>IF(PROPER(Currency)="Eur",_xll.qlEuribor(,$A9,D$2,,EvaluationDate),_xll.qlLibor(,Currency,$A9,D$2,,EvaluationDate))</f>
        <v>obj_005a8#0000</v>
      </c>
      <c r="E9" s="25" t="str">
        <f>IF(PROPER(Currency)="Eur",_xll.qlEuribor(,$A9,E$2,,EvaluationDate),_xll.qlLibor(,Currency,$A9,E$2,,EvaluationDate))</f>
        <v>obj_00597#0000</v>
      </c>
      <c r="F9" s="24" t="str">
        <f>IF(PROPER(Currency)="Eur",_xll.qlEuribor(,$A9,F$2,,EvaluationDate),_xll.qlLibor(,Currency,$A9,F$2,,EvaluationDate))</f>
        <v>obj_00570#0000</v>
      </c>
      <c r="G9" s="24" t="str">
        <f>IF(PROPER(Currency)="Eur",_xll.qlEuribor(,$A9,G$2,,EvaluationDate),_xll.qlLibor(,Currency,$A9,G$2,,EvaluationDate))</f>
        <v>obj_00580#0000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obj_00649#0000</v>
      </c>
      <c r="C10" s="24" t="str">
        <f>IF(PROPER(Currency)="Eur",_xll.qlEuribor(,$A10,C$2,,EvaluationDate),_xll.qlLibor(,Currency,$A10,C$2,,EvaluationDate))</f>
        <v>obj_00554#0000</v>
      </c>
      <c r="D10" s="24" t="str">
        <f>IF(PROPER(Currency)="Eur",_xll.qlEuribor(,$A10,D$2,,EvaluationDate),_xll.qlLibor(,Currency,$A10,D$2,,EvaluationDate))</f>
        <v>obj_0062f#0000</v>
      </c>
      <c r="E10" s="25" t="str">
        <f>IF(PROPER(Currency)="Eur",_xll.qlEuribor(,$A10,E$2,,EvaluationDate),_xll.qlLibor(,Currency,$A10,E$2,,EvaluationDate))</f>
        <v>obj_0057a#0000</v>
      </c>
      <c r="F10" s="24" t="str">
        <f>IF(PROPER(Currency)="Eur",_xll.qlEuribor(,$A10,F$2,,EvaluationDate),_xll.qlLibor(,Currency,$A10,F$2,,EvaluationDate))</f>
        <v>obj_00572#0000</v>
      </c>
      <c r="G10" s="24" t="str">
        <f>IF(PROPER(Currency)="Eur",_xll.qlEuribor(,$A10,G$2,,EvaluationDate),_xll.qlLibor(,Currency,$A10,G$2,,EvaluationDate))</f>
        <v>obj_0055d#0000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obj_0059f#0000</v>
      </c>
      <c r="C11" s="24" t="str">
        <f>IF(PROPER(Currency)="Eur",_xll.qlEuribor(,$A11,C$2,,EvaluationDate),_xll.qlLibor(,Currency,$A11,C$2,,EvaluationDate))</f>
        <v>obj_00562#0000</v>
      </c>
      <c r="D11" s="24" t="str">
        <f>IF(PROPER(Currency)="Eur",_xll.qlEuribor(,$A11,D$2,,EvaluationDate),_xll.qlLibor(,Currency,$A11,D$2,,EvaluationDate))</f>
        <v>obj_00625#0000</v>
      </c>
      <c r="E11" s="25" t="str">
        <f>IF(PROPER(Currency)="Eur",_xll.qlEuribor(,$A11,E$2,,EvaluationDate),_xll.qlLibor(,Currency,$A11,E$2,,EvaluationDate))</f>
        <v>obj_00584#0000</v>
      </c>
      <c r="F11" s="24" t="str">
        <f>IF(PROPER(Currency)="Eur",_xll.qlEuribor(,$A11,F$2,,EvaluationDate),_xll.qlLibor(,Currency,$A11,F$2,,EvaluationDate))</f>
        <v>obj_00579#0000</v>
      </c>
      <c r="G11" s="24" t="str">
        <f>IF(PROPER(Currency)="Eur",_xll.qlEuribor(,$A11,G$2,,EvaluationDate),_xll.qlLibor(,Currency,$A11,G$2,,EvaluationDate))</f>
        <v>obj_00555#0000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obj_0067c#0000</v>
      </c>
      <c r="C12" s="24" t="str">
        <f>IF(PROPER(Currency)="Eur",_xll.qlEuribor(,$A12,C$2,,EvaluationDate),_xll.qlLibor(,Currency,$A12,C$2,,EvaluationDate))</f>
        <v>obj_0057c#0000</v>
      </c>
      <c r="D12" s="24" t="str">
        <f>IF(PROPER(Currency)="Eur",_xll.qlEuribor(,$A12,D$2,,EvaluationDate),_xll.qlLibor(,Currency,$A12,D$2,,EvaluationDate))</f>
        <v>obj_00600#0000</v>
      </c>
      <c r="E12" s="25" t="str">
        <f>IF(PROPER(Currency)="Eur",_xll.qlEuribor(,$A12,E$2,,EvaluationDate),_xll.qlLibor(,Currency,$A12,E$2,,EvaluationDate))</f>
        <v>obj_00593#0000</v>
      </c>
      <c r="F12" s="24" t="str">
        <f>IF(PROPER(Currency)="Eur",_xll.qlEuribor(,$A12,F$2,,EvaluationDate),_xll.qlLibor(,Currency,$A12,F$2,,EvaluationDate))</f>
        <v>obj_0057e#0000</v>
      </c>
      <c r="G12" s="24" t="str">
        <f>IF(PROPER(Currency)="Eur",_xll.qlEuribor(,$A12,G$2,,EvaluationDate),_xll.qlLibor(,Currency,$A12,G$2,,EvaluationDate))</f>
        <v>obj_00558#0000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obj_005ab#0000</v>
      </c>
      <c r="C13" s="26" t="str">
        <f>IF(PROPER(Currency)="Eur",_xll.qlEuribor(,$A13,C$2,,EvaluationDate),_xll.qlLibor(,Currency,$A13,C$2,,EvaluationDate))</f>
        <v>obj_00573#0000</v>
      </c>
      <c r="D13" s="24" t="str">
        <f>IF(PROPER(Currency)="Eur",_xll.qlEuribor(,$A13,D$2,,EvaluationDate),_xll.qlLibor(,Currency,$A13,D$2,,EvaluationDate))</f>
        <v>obj_00648#0000</v>
      </c>
      <c r="E13" s="25" t="str">
        <f>IF(PROPER(Currency)="Eur",_xll.qlEuribor(,$A13,E$2,,EvaluationDate),_xll.qlLibor(,Currency,$A13,E$2,,EvaluationDate))</f>
        <v>obj_00567#0000</v>
      </c>
      <c r="F13" s="26" t="str">
        <f>IF(PROPER(Currency)="Eur",_xll.qlEuribor(,$A13,F$2,,EvaluationDate),_xll.qlLibor(,Currency,$A13,F$2,,EvaluationDate))</f>
        <v>obj_00577#0000</v>
      </c>
      <c r="G13" s="161" t="str">
        <f>IF(PROPER(Currency)="Eur",_xll.qlEuribor(,$A13,G$2,,EvaluationDate),_xll.qlLibor(,Currency,$A13,G$2,,EvaluationDate))</f>
        <v>obj_0056a#0000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obj_00611#0000</v>
      </c>
      <c r="C14" s="24" t="str">
        <f>IF(PROPER(Currency)="Eur",_xll.qlEuribor(,$A14,C$2,,EvaluationDate),_xll.qlLibor(,Currency,$A14,C$2,,EvaluationDate))</f>
        <v>obj_0056c#0000</v>
      </c>
      <c r="D14" s="24" t="str">
        <f>IF(PROPER(Currency)="Eur",_xll.qlEuribor(,$A14,D$2,,EvaluationDate),_xll.qlLibor(,Currency,$A14,D$2,,EvaluationDate))</f>
        <v>obj_005ba#0000</v>
      </c>
      <c r="E14" s="25" t="str">
        <f>IF(PROPER(Currency)="Eur",_xll.qlEuribor(,$A14,E$2,,EvaluationDate),_xll.qlLibor(,Currency,$A14,E$2,,EvaluationDate))</f>
        <v>obj_00586#0000</v>
      </c>
      <c r="F14" s="24" t="str">
        <f>IF(PROPER(Currency)="Eur",_xll.qlEuribor(,$A14,F$2,,EvaluationDate),_xll.qlLibor(,Currency,$A14,F$2,,EvaluationDate))</f>
        <v>obj_00564#0000</v>
      </c>
      <c r="G14" s="24" t="str">
        <f>IF(PROPER(Currency)="Eur",_xll.qlEuribor(,$A14,G$2,,EvaluationDate),_xll.qlLibor(,Currency,$A14,G$2,,EvaluationDate))</f>
        <v>obj_00591#0000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obj_0063c#0000</v>
      </c>
      <c r="C15" s="24" t="str">
        <f>IF(PROPER(Currency)="Eur",_xll.qlEuribor(,$A15,C$2,,EvaluationDate),_xll.qlLibor(,Currency,$A15,C$2,,EvaluationDate))</f>
        <v>obj_00595#0000</v>
      </c>
      <c r="D15" s="24" t="str">
        <f>IF(PROPER(Currency)="Eur",_xll.qlEuribor(,$A15,D$2,,EvaluationDate),_xll.qlLibor(,Currency,$A15,D$2,,EvaluationDate))</f>
        <v>obj_005dc#0000</v>
      </c>
      <c r="E15" s="25" t="str">
        <f>IF(PROPER(Currency)="Eur",_xll.qlEuribor(,$A15,E$2,,EvaluationDate),_xll.qlLibor(,Currency,$A15,E$2,,EvaluationDate))</f>
        <v>obj_00582#0000</v>
      </c>
      <c r="F15" s="24" t="str">
        <f>IF(PROPER(Currency)="Eur",_xll.qlEuribor(,$A15,F$2,,EvaluationDate),_xll.qlLibor(,Currency,$A15,F$2,,EvaluationDate))</f>
        <v>obj_00594#0000</v>
      </c>
      <c r="G15" s="24" t="str">
        <f>IF(PROPER(Currency)="Eur",_xll.qlEuribor(,$A15,G$2,,EvaluationDate),_xll.qlLibor(,Currency,$A15,G$2,,EvaluationDate))</f>
        <v>obj_0055a#0000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obj_005e2#0000</v>
      </c>
      <c r="C16" s="24" t="str">
        <f>IF(PROPER(Currency)="Eur",_xll.qlEuribor(,$A16,C$2,,EvaluationDate),_xll.qlLibor(,Currency,$A16,C$2,,EvaluationDate))</f>
        <v>obj_00590#0000</v>
      </c>
      <c r="D16" s="26" t="str">
        <f>IF(PROPER(Currency)="Eur",_xll.qlEuribor(,$A16,D$2,,EvaluationDate),_xll.qlLibor(,Currency,$A16,D$2,,EvaluationDate))</f>
        <v>obj_00669#0000</v>
      </c>
      <c r="E16" s="25" t="str">
        <f>IF(PROPER(Currency)="Eur",_xll.qlEuribor(,$A16,E$2,,EvaluationDate),_xll.qlLibor(,Currency,$A16,E$2,,EvaluationDate))</f>
        <v>obj_00566#0000</v>
      </c>
      <c r="F16" s="24" t="str">
        <f>IF(PROPER(Currency)="Eur",_xll.qlEuribor(,$A16,F$2,,EvaluationDate),_xll.qlLibor(,Currency,$A16,F$2,,EvaluationDate))</f>
        <v>obj_0056d#0000</v>
      </c>
      <c r="G16" s="24" t="str">
        <f>IF(PROPER(Currency)="Eur",_xll.qlEuribor(,$A16,G$2,,EvaluationDate),_xll.qlLibor(,Currency,$A16,G$2,,EvaluationDate))</f>
        <v>obj_0055b#0000</v>
      </c>
      <c r="H16" s="21"/>
      <c r="I16" s="22"/>
      <c r="J16" s="22"/>
    </row>
    <row r="17" spans="1:19" x14ac:dyDescent="0.2">
      <c r="A17" s="23" t="s">
        <v>83</v>
      </c>
      <c r="B17" s="24" t="str">
        <f>IF(PROPER(Currency)="Eur",_xll.qlEuribor(,$A17,B$2,,EvaluationDate),_xll.qlLibor(,Currency,$A17,B$2,,EvaluationDate))</f>
        <v>obj_005a3#0000</v>
      </c>
      <c r="C17" s="24" t="str">
        <f>IF(PROPER(Currency)="Eur",_xll.qlEuribor(,$A17,C$2,,EvaluationDate),_xll.qlLibor(,Currency,$A17,C$2,,EvaluationDate))</f>
        <v>obj_0058b#0000</v>
      </c>
      <c r="D17" s="24" t="str">
        <f>IF(PROPER(Currency)="Eur",_xll.qlEuribor(,$A17,D$2,,EvaluationDate),_xll.qlLibor(,Currency,$A17,D$2,,EvaluationDate))</f>
        <v>obj_0064f#0000</v>
      </c>
      <c r="E17" s="25" t="str">
        <f>IF(PROPER(Currency)="Eur",_xll.qlEuribor(,$A17,E$2,,EvaluationDate),_xll.qlLibor(,Currency,$A17,E$2,,EvaluationDate))</f>
        <v>obj_00569#0000</v>
      </c>
      <c r="F17" s="24" t="str">
        <f>IF(PROPER(Currency)="Eur",_xll.qlEuribor(,$A17,F$2,,EvaluationDate),_xll.qlLibor(,Currency,$A17,F$2,,EvaluationDate))</f>
        <v>obj_00565#0000</v>
      </c>
      <c r="G17" s="24" t="str">
        <f>IF(PROPER(Currency)="Eur",_xll.qlEuribor(,$A17,G$2,,EvaluationDate),_xll.qlLibor(,Currency,$A17,G$2,,EvaluationDate))</f>
        <v>obj_0058d#0000</v>
      </c>
      <c r="H17" s="21"/>
      <c r="I17" s="22"/>
      <c r="J17" s="22"/>
    </row>
    <row r="18" spans="1:19" x14ac:dyDescent="0.2">
      <c r="A18" s="23" t="s">
        <v>84</v>
      </c>
      <c r="B18" s="24" t="str">
        <f>IF(PROPER(Currency)="Eur",_xll.qlEuribor(,$A18,B$2,,EvaluationDate),_xll.qlLibor(,Currency,$A18,B$2,,EvaluationDate))</f>
        <v>obj_00599#0000</v>
      </c>
      <c r="C18" s="24" t="str">
        <f>IF(PROPER(Currency)="Eur",_xll.qlEuribor(,$A18,C$2,,EvaluationDate),_xll.qlLibor(,Currency,$A18,C$2,,EvaluationDate))</f>
        <v>obj_0058c#0000</v>
      </c>
      <c r="D18" s="24" t="str">
        <f>IF(PROPER(Currency)="Eur",_xll.qlEuribor(,$A18,D$2,,EvaluationDate),_xll.qlLibor(,Currency,$A18,D$2,,EvaluationDate))</f>
        <v>obj_005d3#0000</v>
      </c>
      <c r="E18" s="25" t="str">
        <f>IF(PROPER(Currency)="Eur",_xll.qlEuribor(,$A18,E$2,,EvaluationDate),_xll.qlLibor(,Currency,$A18,E$2,,EvaluationDate))</f>
        <v>obj_0056b#0000</v>
      </c>
      <c r="F18" s="24" t="str">
        <f>IF(PROPER(Currency)="Eur",_xll.qlEuribor(,$A18,F$2,,EvaluationDate),_xll.qlLibor(,Currency,$A18,F$2,,EvaluationDate))</f>
        <v>obj_00571#0000</v>
      </c>
      <c r="G18" s="24" t="str">
        <f>IF(PROPER(Currency)="Eur",_xll.qlEuribor(,$A18,G$2,,EvaluationDate),_xll.qlLibor(,Currency,$A18,G$2,,EvaluationDate))</f>
        <v>obj_00585#0000</v>
      </c>
      <c r="H18" s="21"/>
      <c r="I18" s="22"/>
      <c r="J18" s="22"/>
    </row>
    <row r="19" spans="1:19" x14ac:dyDescent="0.2">
      <c r="A19" s="23" t="s">
        <v>85</v>
      </c>
      <c r="B19" s="24" t="str">
        <f>IF(PROPER(Currency)="Eur",_xll.qlEuribor(,$A19,B$2,,EvaluationDate),_xll.qlLibor(,Currency,$A19,B$2,,EvaluationDate))</f>
        <v>obj_005ac#0000</v>
      </c>
      <c r="C19" s="24" t="str">
        <f>IF(PROPER(Currency)="Eur",_xll.qlEuribor(,$A19,C$2,,EvaluationDate),_xll.qlLibor(,Currency,$A19,C$2,,EvaluationDate))</f>
        <v>obj_00581#0000</v>
      </c>
      <c r="D19" s="24" t="str">
        <f>IF(PROPER(Currency)="Eur",_xll.qlEuribor(,$A19,D$2,,EvaluationDate),_xll.qlLibor(,Currency,$A19,D$2,,EvaluationDate))</f>
        <v>obj_005bd#0000</v>
      </c>
      <c r="E19" s="25" t="str">
        <f>IF(PROPER(Currency)="Eur",_xll.qlEuribor(,$A19,E$2,,EvaluationDate),_xll.qlLibor(,Currency,$A19,E$2,,EvaluationDate))</f>
        <v>obj_00556#0000</v>
      </c>
      <c r="F19" s="24" t="str">
        <f>IF(PROPER(Currency)="Eur",_xll.qlEuribor(,$A19,F$2,,EvaluationDate),_xll.qlLibor(,Currency,$A19,F$2,,EvaluationDate))</f>
        <v>obj_0058f#0000</v>
      </c>
      <c r="G19" s="24" t="str">
        <f>IF(PROPER(Currency)="Eur",_xll.qlEuribor(,$A19,G$2,,EvaluationDate),_xll.qlLibor(,Currency,$A19,G$2,,EvaluationDate))</f>
        <v>obj_00588#0000</v>
      </c>
      <c r="H19" s="21"/>
      <c r="I19" s="22"/>
      <c r="J19" s="22"/>
    </row>
    <row r="20" spans="1:19" x14ac:dyDescent="0.2">
      <c r="A20" s="23" t="s">
        <v>86</v>
      </c>
      <c r="B20" s="24" t="str">
        <f>IF(PROPER(Currency)="Eur",_xll.qlEuribor(,$A20,B$2,,EvaluationDate),_xll.qlLibor(,Currency,$A20,B$2,,EvaluationDate))</f>
        <v>obj_00645#0000</v>
      </c>
      <c r="C20" s="24" t="str">
        <f>IF(PROPER(Currency)="Eur",_xll.qlEuribor(,$A20,C$2,,EvaluationDate),_xll.qlLibor(,Currency,$A20,C$2,,EvaluationDate))</f>
        <v>obj_00557#0000</v>
      </c>
      <c r="D20" s="24" t="str">
        <f>IF(PROPER(Currency)="Eur",_xll.qlEuribor(,$A20,D$2,,EvaluationDate),_xll.qlLibor(,Currency,$A20,D$2,,EvaluationDate))</f>
        <v>obj_00641#0000</v>
      </c>
      <c r="E20" s="25" t="str">
        <f>IF(PROPER(Currency)="Eur",_xll.qlEuribor(,$A20,E$2,,EvaluationDate),_xll.qlLibor(,Currency,$A20,E$2,,EvaluationDate))</f>
        <v>obj_0057f#0000</v>
      </c>
      <c r="F20" s="24" t="str">
        <f>IF(PROPER(Currency)="Eur",_xll.qlEuribor(,$A20,F$2,,EvaluationDate),_xll.qlLibor(,Currency,$A20,F$2,,EvaluationDate))</f>
        <v>obj_00592#0000</v>
      </c>
      <c r="G20" s="24" t="str">
        <f>IF(PROPER(Currency)="Eur",_xll.qlEuribor(,$A20,G$2,,EvaluationDate),_xll.qlLibor(,Currency,$A20,G$2,,EvaluationDate))</f>
        <v>obj_00578#0000</v>
      </c>
      <c r="H20" s="21"/>
      <c r="I20" s="22"/>
      <c r="J20" s="22"/>
    </row>
    <row r="21" spans="1:19" x14ac:dyDescent="0.2">
      <c r="A21" s="23" t="s">
        <v>87</v>
      </c>
      <c r="B21" s="24" t="str">
        <f>IF(PROPER(Currency)="Eur",_xll.qlEuribor(,$A21,B$2,,EvaluationDate),_xll.qlLibor(,Currency,$A21,B$2,,EvaluationDate))</f>
        <v>obj_0065f#0000</v>
      </c>
      <c r="C21" s="24" t="str">
        <f>IF(PROPER(Currency)="Eur",_xll.qlEuribor(,$A21,C$2,,EvaluationDate),_xll.qlLibor(,Currency,$A21,C$2,,EvaluationDate))</f>
        <v>obj_0058a#0000</v>
      </c>
      <c r="D21" s="24" t="str">
        <f>IF(PROPER(Currency)="Eur",_xll.qlEuribor(,$A21,D$2,,EvaluationDate),_xll.qlLibor(,Currency,$A21,D$2,,EvaluationDate))</f>
        <v>obj_00660#0000</v>
      </c>
      <c r="E21" s="25" t="str">
        <f>IF(PROPER(Currency)="Eur",_xll.qlEuribor(,$A21,E$2,,EvaluationDate),_xll.qlLibor(,Currency,$A21,E$2,,EvaluationDate))</f>
        <v>obj_0057b#0000</v>
      </c>
      <c r="F21" s="24" t="str">
        <f>IF(PROPER(Currency)="Eur",_xll.qlEuribor(,$A21,F$2,,EvaluationDate),_xll.qlLibor(,Currency,$A21,F$2,,EvaluationDate))</f>
        <v>obj_00589#0000</v>
      </c>
      <c r="G21" s="24" t="str">
        <f>IF(PROPER(Currency)="Eur",_xll.qlEuribor(,$A21,G$2,,EvaluationDate),_xll.qlLibor(,Currency,$A21,G$2,,EvaluationDate))</f>
        <v>obj_00596#0000</v>
      </c>
      <c r="H21" s="21"/>
      <c r="I21" s="22"/>
      <c r="J21" s="22"/>
    </row>
    <row r="22" spans="1:19" x14ac:dyDescent="0.2">
      <c r="A22" s="23" t="s">
        <v>0</v>
      </c>
      <c r="B22" s="24" t="str">
        <f>IF(PROPER(Currency)="Eur",_xll.qlEuribor(,$A22,B$2,,EvaluationDate),_xll.qlLibor(,Currency,$A22,B$2,,EvaluationDate))</f>
        <v>obj_005e8#0000</v>
      </c>
      <c r="C22" s="24" t="str">
        <f>IF(PROPER(Currency)="Eur",_xll.qlEuribor(,$A22,C$2,,EvaluationDate),_xll.qlLibor(,Currency,$A22,C$2,,EvaluationDate))</f>
        <v>obj_00583#0000</v>
      </c>
      <c r="D22" s="24" t="str">
        <f>IF(PROPER(Currency)="Eur",_xll.qlEuribor(,$A22,D$2,,EvaluationDate),_xll.qlLibor(,Currency,$A22,D$2,,EvaluationDate))</f>
        <v>obj_00602#0000</v>
      </c>
      <c r="E22" s="174" t="str">
        <f>IF(PROPER(Currency)="Eur",_xll.qlEuribor(,$A22,E$2,,EvaluationDate),_xll.qlLibor(,Currency,$A22,E$2,,EvaluationDate))</f>
        <v>obj_00568#0000</v>
      </c>
      <c r="F22" s="24" t="str">
        <f>IF(PROPER(Currency)="Eur",_xll.qlEuribor(,$A22,F$2,,EvaluationDate),_xll.qlLibor(,Currency,$A22,F$2,,EvaluationDate))</f>
        <v>obj_0057d#0000</v>
      </c>
      <c r="G22" s="24" t="str">
        <f>IF(PROPER(Currency)="Eur",_xll.qlEuribor(,$A22,G$2,,EvaluationDate),_xll.qlLibor(,Currency,$A22,G$2,,EvaluationDate))</f>
        <v>obj_0055e#0000</v>
      </c>
      <c r="H22" s="21"/>
      <c r="I22" s="22"/>
      <c r="J22" s="22"/>
      <c r="K22" s="58"/>
      <c r="M22" s="1" t="s">
        <v>663</v>
      </c>
    </row>
    <row r="23" spans="1:19" x14ac:dyDescent="0.2">
      <c r="A23" s="175">
        <f>_xll.qlIMMNextDate(_xll.qlIMMNextCode(_xll.qlIMMNextCode(EvaluationDate+FuturesRollDays)))</f>
        <v>42354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6">
        <f>_xll.qlDayCounterYearFraction(J23,SettlementDate,A23)</f>
        <v>0.69722222222222219</v>
      </c>
      <c r="M23" s="1">
        <v>0</v>
      </c>
    </row>
    <row r="24" spans="1:19" x14ac:dyDescent="0.2">
      <c r="A24" s="134">
        <f>_xll.qlIMMNextDate((A23))</f>
        <v>42445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7">
        <f>_xll.qlDayCounterYearFraction(J24,SettlementDate,A24)</f>
        <v>0.95</v>
      </c>
      <c r="M24" s="1"/>
    </row>
    <row r="25" spans="1:19" x14ac:dyDescent="0.2">
      <c r="A25" s="133">
        <f>_xll.qlCalendarAdvance(Calendar,A26,"-1D","Preceding")</f>
        <v>42368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0.73611111111111116</v>
      </c>
    </row>
    <row r="26" spans="1:19" x14ac:dyDescent="0.2">
      <c r="A26" s="133">
        <f>_xll.qlCalendarAdjust(Calendar,DATE(YEAR(SettlementDate),12,31),"Preceding")</f>
        <v>42369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0.73888888888888893</v>
      </c>
    </row>
    <row r="27" spans="1:19" x14ac:dyDescent="0.2">
      <c r="A27" s="133">
        <f>_xll.qlCalendarAdvance(Calendar,A26,"1D","Following")</f>
        <v>42373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0.75</v>
      </c>
    </row>
    <row r="28" spans="1:19" x14ac:dyDescent="0.2">
      <c r="A28" s="134">
        <f>_xll.qlCalendarAdvance(Calendar,A27,"1D","Following")</f>
        <v>42374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0.75277777777777777</v>
      </c>
    </row>
    <row r="29" spans="1:19" x14ac:dyDescent="0.2">
      <c r="A29" s="133">
        <f>_xll.qlCalendarAdvance(Calendar,A30,"-1D","Preceding")</f>
        <v>42733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1.75</v>
      </c>
    </row>
    <row r="30" spans="1:19" x14ac:dyDescent="0.2">
      <c r="A30" s="133">
        <f>_xll.qlCalendarAdjust(Calendar,DATE(YEAR(A28),12,31),"Preceding")</f>
        <v>42734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1.7527777777777778</v>
      </c>
    </row>
    <row r="31" spans="1:19" ht="12" x14ac:dyDescent="0.25">
      <c r="A31" s="133">
        <f>_xll.qlCalendarAdvance(Calendar,A30,"1D","Following")</f>
        <v>42738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1.7638888888888888</v>
      </c>
      <c r="R31" s="115" t="str">
        <f>_xll.qlOvernightIndex(,,2,Currency,LocalCalendar,"act/360",,,Trigger)</f>
        <v>obj_00512#0000</v>
      </c>
      <c r="S31" s="115"/>
    </row>
    <row r="32" spans="1:19" ht="12" x14ac:dyDescent="0.25">
      <c r="A32" s="134">
        <f>_xll.qlCalendarAdvance(Calendar,A31,"1D","Following")</f>
        <v>42739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1.7666666666666666</v>
      </c>
      <c r="L32" s="115" t="s">
        <v>120</v>
      </c>
      <c r="M32" s="115"/>
      <c r="P32" s="115" t="s">
        <v>119</v>
      </c>
      <c r="R32" s="115" t="s">
        <v>673</v>
      </c>
      <c r="S32" s="115" t="s">
        <v>119</v>
      </c>
    </row>
    <row r="33" spans="1:19" x14ac:dyDescent="0.2">
      <c r="A33" s="9" t="str">
        <f t="array" ref="A33:A52">_xll.qlIMMNextCodes(EvaluationDate,K33:K52)</f>
        <v>J5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42107</v>
      </c>
      <c r="P33" s="31">
        <f>_xll.qlIMMdate(A33)</f>
        <v>42109</v>
      </c>
      <c r="R33" s="31">
        <f>_xll.qlInterestRateIndexFixingDate($R$31,S33,)</f>
        <v>42107</v>
      </c>
      <c r="S33" s="31">
        <f>_xll.qlIMMdate(A33)</f>
        <v>42109</v>
      </c>
    </row>
    <row r="34" spans="1:19" x14ac:dyDescent="0.2">
      <c r="A34" s="23" t="str">
        <v>K5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42142</v>
      </c>
      <c r="P34" s="31">
        <f>_xll.qlIMMdate(A34)</f>
        <v>42144</v>
      </c>
      <c r="R34" s="31">
        <f>_xll.qlInterestRateIndexFixingDate($R$31,S34,)</f>
        <v>42142</v>
      </c>
      <c r="S34" s="31">
        <f>_xll.qlIMMdate(A34)</f>
        <v>42144</v>
      </c>
    </row>
    <row r="35" spans="1:19" x14ac:dyDescent="0.2">
      <c r="A35" s="23" t="str">
        <v>M5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42170</v>
      </c>
      <c r="P35" s="31">
        <f>_xll.qlIMMdate(A35)</f>
        <v>42172</v>
      </c>
      <c r="R35" s="31">
        <f>_xll.qlInterestRateIndexFixingDate($R$31,S35,)</f>
        <v>42170</v>
      </c>
      <c r="S35" s="31">
        <f>_xll.qlIMMdate(A35)</f>
        <v>42172</v>
      </c>
    </row>
    <row r="36" spans="1:19" x14ac:dyDescent="0.2">
      <c r="A36" s="23" t="str">
        <v>N5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42198</v>
      </c>
      <c r="P36" s="31">
        <f>_xll.qlIMMdate(A36)</f>
        <v>42200</v>
      </c>
      <c r="R36" s="31">
        <f>_xll.qlInterestRateIndexFixingDate($R$31,S36,)</f>
        <v>42198</v>
      </c>
      <c r="S36" s="31">
        <f>_xll.qlIMMdate(A36)</f>
        <v>42200</v>
      </c>
    </row>
    <row r="37" spans="1:19" x14ac:dyDescent="0.2">
      <c r="A37" s="23" t="str">
        <v>Q5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42233</v>
      </c>
      <c r="P37" s="31">
        <f>_xll.qlIMMdate(A37)</f>
        <v>42235</v>
      </c>
      <c r="R37" s="31">
        <f>_xll.qlInterestRateIndexFixingDate($R$31,S37,)</f>
        <v>42233</v>
      </c>
      <c r="S37" s="31">
        <f>_xll.qlIMMdate(A37)</f>
        <v>42235</v>
      </c>
    </row>
    <row r="38" spans="1:19" x14ac:dyDescent="0.2">
      <c r="A38" s="23" t="str">
        <v>U5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42261</v>
      </c>
      <c r="P38" s="31">
        <f>_xll.qlIMMdate(A38)</f>
        <v>42263</v>
      </c>
      <c r="R38" s="31">
        <f>_xll.qlInterestRateIndexFixingDate($R$31,S38,)</f>
        <v>42261</v>
      </c>
      <c r="S38" s="31">
        <f>_xll.qlIMMdate(A38)</f>
        <v>42263</v>
      </c>
    </row>
    <row r="39" spans="1:19" x14ac:dyDescent="0.2">
      <c r="A39" s="23" t="str">
        <v>V5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42296</v>
      </c>
      <c r="P39" s="31">
        <f>_xll.qlIMMdate(A39)</f>
        <v>42298</v>
      </c>
      <c r="R39" s="31">
        <f>_xll.qlInterestRateIndexFixingDate($R$31,S39,)</f>
        <v>42296</v>
      </c>
      <c r="S39" s="31">
        <f>_xll.qlIMMdate(A39)</f>
        <v>42298</v>
      </c>
    </row>
    <row r="40" spans="1:19" x14ac:dyDescent="0.2">
      <c r="A40" s="23" t="str">
        <v>X5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42324</v>
      </c>
      <c r="P40" s="31">
        <f>_xll.qlIMMdate(A40)</f>
        <v>42326</v>
      </c>
      <c r="R40" s="31">
        <f>_xll.qlInterestRateIndexFixingDate($R$31,S40,)</f>
        <v>42324</v>
      </c>
      <c r="S40" s="31">
        <f>_xll.qlIMMdate(A40)</f>
        <v>42326</v>
      </c>
    </row>
    <row r="41" spans="1:19" x14ac:dyDescent="0.2">
      <c r="A41" s="23" t="str">
        <v>Z5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42352</v>
      </c>
      <c r="P41" s="31">
        <f>_xll.qlIMMdate(A41)</f>
        <v>42354</v>
      </c>
      <c r="R41" s="31">
        <f>_xll.qlInterestRateIndexFixingDate($R$31,S41,)</f>
        <v>42352</v>
      </c>
      <c r="S41" s="31">
        <f>_xll.qlIMMdate(A41)</f>
        <v>42354</v>
      </c>
    </row>
    <row r="42" spans="1:19" x14ac:dyDescent="0.2">
      <c r="A42" s="23" t="str">
        <v>F6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42387</v>
      </c>
      <c r="P42" s="31">
        <f>_xll.qlIMMdate(A42)</f>
        <v>42389</v>
      </c>
      <c r="R42" s="31">
        <f>_xll.qlInterestRateIndexFixingDate($R$31,S42,)</f>
        <v>42384</v>
      </c>
      <c r="S42" s="31">
        <f>_xll.qlIMMdate(A42)</f>
        <v>42389</v>
      </c>
    </row>
    <row r="43" spans="1:19" x14ac:dyDescent="0.2">
      <c r="A43" s="23" t="str">
        <v>G6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42415</v>
      </c>
      <c r="P43" s="31">
        <f>_xll.qlIMMdate(A43)</f>
        <v>42417</v>
      </c>
      <c r="R43" s="31">
        <f>_xll.qlInterestRateIndexFixingDate($R$31,S43,)</f>
        <v>42412</v>
      </c>
      <c r="S43" s="31">
        <f>_xll.qlIMMdate(A43)</f>
        <v>42417</v>
      </c>
    </row>
    <row r="44" spans="1:19" x14ac:dyDescent="0.2">
      <c r="A44" s="23" t="str">
        <v>H6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42443</v>
      </c>
      <c r="P44" s="31">
        <f>_xll.qlIMMdate(A44)</f>
        <v>42445</v>
      </c>
      <c r="R44" s="31">
        <f>_xll.qlInterestRateIndexFixingDate($R$31,S44,)</f>
        <v>42443</v>
      </c>
      <c r="S44" s="31">
        <f>_xll.qlIMMdate(A44)</f>
        <v>42445</v>
      </c>
    </row>
    <row r="45" spans="1:19" x14ac:dyDescent="0.2">
      <c r="A45" s="23" t="str">
        <v>M6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42534</v>
      </c>
      <c r="P45" s="31">
        <f>_xll.qlIMMdate(A45)</f>
        <v>42536</v>
      </c>
      <c r="R45" s="31">
        <f>_xll.qlInterestRateIndexFixingDate($R$31,S45,)</f>
        <v>42534</v>
      </c>
      <c r="S45" s="31">
        <f>_xll.qlIMMdate(A45)</f>
        <v>42536</v>
      </c>
    </row>
    <row r="46" spans="1:19" x14ac:dyDescent="0.2">
      <c r="A46" s="23" t="str">
        <v>U6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42632</v>
      </c>
      <c r="P46" s="31">
        <f>_xll.qlIMMdate(A46)</f>
        <v>42634</v>
      </c>
      <c r="R46" s="31">
        <f>_xll.qlInterestRateIndexFixingDate($R$31,S46,)</f>
        <v>42632</v>
      </c>
      <c r="S46" s="31">
        <f>_xll.qlIMMdate(A46)</f>
        <v>42634</v>
      </c>
    </row>
    <row r="47" spans="1:19" x14ac:dyDescent="0.2">
      <c r="A47" s="23" t="str">
        <v>Z6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42723</v>
      </c>
      <c r="P47" s="31">
        <f>_xll.qlIMMdate(A47)</f>
        <v>42725</v>
      </c>
      <c r="R47" s="31">
        <f>_xll.qlInterestRateIndexFixingDate($R$31,S47,)</f>
        <v>42723</v>
      </c>
      <c r="S47" s="31">
        <f>_xll.qlIMMdate(A47)</f>
        <v>42725</v>
      </c>
    </row>
    <row r="48" spans="1:19" x14ac:dyDescent="0.2">
      <c r="A48" s="23" t="str">
        <v>H7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42807</v>
      </c>
      <c r="P48" s="31">
        <f>_xll.qlIMMdate(A48)</f>
        <v>42809</v>
      </c>
      <c r="R48" s="31">
        <f>_xll.qlInterestRateIndexFixingDate($R$31,S48,)</f>
        <v>42807</v>
      </c>
      <c r="S48" s="31">
        <f>_xll.qlIMMdate(A48)</f>
        <v>42809</v>
      </c>
    </row>
    <row r="49" spans="1:19" x14ac:dyDescent="0.2">
      <c r="A49" s="23" t="str">
        <v>M7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42905</v>
      </c>
      <c r="P49" s="31">
        <f>_xll.qlIMMdate(A49)</f>
        <v>42907</v>
      </c>
      <c r="R49" s="31">
        <f>_xll.qlInterestRateIndexFixingDate($R$31,S49,)</f>
        <v>42905</v>
      </c>
      <c r="S49" s="31">
        <f>_xll.qlIMMdate(A49)</f>
        <v>42907</v>
      </c>
    </row>
    <row r="50" spans="1:19" x14ac:dyDescent="0.2">
      <c r="A50" s="23" t="str">
        <v>U7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42996</v>
      </c>
      <c r="P50" s="31">
        <f>_xll.qlIMMdate(A50)</f>
        <v>42998</v>
      </c>
      <c r="R50" s="31">
        <f>_xll.qlInterestRateIndexFixingDate($R$31,S50,)</f>
        <v>42996</v>
      </c>
      <c r="S50" s="31">
        <f>_xll.qlIMMdate(A50)</f>
        <v>42998</v>
      </c>
    </row>
    <row r="51" spans="1:19" x14ac:dyDescent="0.2">
      <c r="A51" s="23" t="str">
        <v>Z7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43087</v>
      </c>
      <c r="P51" s="31">
        <f>_xll.qlIMMdate(A51)</f>
        <v>43089</v>
      </c>
      <c r="R51" s="31">
        <f>_xll.qlInterestRateIndexFixingDate($R$31,S51,)</f>
        <v>43087</v>
      </c>
      <c r="S51" s="31">
        <f>_xll.qlIMMdate(A51)</f>
        <v>43089</v>
      </c>
    </row>
    <row r="52" spans="1:19" x14ac:dyDescent="0.2">
      <c r="A52" s="23" t="str">
        <v>H8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43178</v>
      </c>
      <c r="P52" s="31">
        <f>_xll.qlIMMdate(A52)</f>
        <v>43180</v>
      </c>
      <c r="R52" s="31">
        <f>_xll.qlInterestRateIndexFixingDate($R$31,S52,)</f>
        <v>43178</v>
      </c>
      <c r="S52" s="31">
        <f>_xll.qlIMMdate(A52)</f>
        <v>43180</v>
      </c>
    </row>
    <row r="53" spans="1:19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42101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42103</v>
      </c>
      <c r="Q53" s="31">
        <f>_xll.qlCalendarAdvance(Calendar,EvaluationDate,"2d","following",FALSE)</f>
        <v>42103</v>
      </c>
      <c r="R53" s="183">
        <f>_xll.qlInterestRateIndexFixingDate($R$31,S53,)</f>
        <v>42101</v>
      </c>
      <c r="S53" s="35">
        <f>_xll.qlCalendarAdvance(_xll.qlIndexFixingCalendar($G$4),$Q$53,K53,N53,O53)</f>
        <v>42103</v>
      </c>
    </row>
    <row r="54" spans="1:19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42102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42104</v>
      </c>
      <c r="R54" s="184">
        <f>_xll.qlInterestRateIndexFixingDate($R$31,S54,)</f>
        <v>42102</v>
      </c>
      <c r="S54" s="37">
        <f>_xll.qlCalendarAdvance(_xll.qlIndexFixingCalendar($G$4),$Q$53,K54,N54,O54)</f>
        <v>42104</v>
      </c>
    </row>
    <row r="55" spans="1:19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42131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42135</v>
      </c>
      <c r="R55" s="31">
        <f>_xll.qlInterestRateIndexFixingDate($R$31,S55,)</f>
        <v>42131</v>
      </c>
      <c r="S55" s="31">
        <f>_xll.qlCalendarAdvance(_xll.qlIndexFixingCalendar($G$4),$Q$53,K55,N55,O55)</f>
        <v>42135</v>
      </c>
    </row>
    <row r="56" spans="1:19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42160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42164</v>
      </c>
      <c r="R56" s="31">
        <f>_xll.qlInterestRateIndexFixingDate($R$31,S56,)</f>
        <v>42160</v>
      </c>
      <c r="S56" s="31">
        <f>_xll.qlCalendarAdvance(_xll.qlIndexFixingCalendar($G$4),$Q$53,K56,N56,O56)</f>
        <v>42164</v>
      </c>
    </row>
    <row r="57" spans="1:19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42192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42194</v>
      </c>
      <c r="R57" s="31">
        <f>_xll.qlInterestRateIndexFixingDate($R$31,S57,)</f>
        <v>42192</v>
      </c>
      <c r="S57" s="31">
        <f>_xll.qlCalendarAdvance(_xll.qlIndexFixingCalendar($G$4),$Q$53,K57,N57,O57)</f>
        <v>42194</v>
      </c>
    </row>
    <row r="58" spans="1:19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42222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42226</v>
      </c>
      <c r="R58" s="31">
        <f>_xll.qlInterestRateIndexFixingDate($R$31,S58,)</f>
        <v>42222</v>
      </c>
      <c r="S58" s="31">
        <f>_xll.qlCalendarAdvance(_xll.qlIndexFixingCalendar($G$4),$Q$53,K58,N58,O58)</f>
        <v>42226</v>
      </c>
    </row>
    <row r="59" spans="1:19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42254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42256</v>
      </c>
      <c r="R59" s="31">
        <f>_xll.qlInterestRateIndexFixingDate($R$31,S59,)</f>
        <v>42251</v>
      </c>
      <c r="S59" s="31">
        <f>_xll.qlCalendarAdvance(_xll.qlIndexFixingCalendar($G$4),$Q$53,K59,N59,O59)</f>
        <v>42256</v>
      </c>
    </row>
    <row r="60" spans="1:19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42284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42286</v>
      </c>
      <c r="R60" s="31">
        <f>_xll.qlInterestRateIndexFixingDate($R$31,S60,)</f>
        <v>42284</v>
      </c>
      <c r="S60" s="31">
        <f>_xll.qlCalendarAdvance(_xll.qlIndexFixingCalendar($G$4),$Q$53,K60,N60,O60)</f>
        <v>42286</v>
      </c>
    </row>
    <row r="61" spans="1:19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42313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42317</v>
      </c>
      <c r="R61" s="31">
        <f>_xll.qlInterestRateIndexFixingDate($R$31,S61,)</f>
        <v>42313</v>
      </c>
      <c r="S61" s="31">
        <f>_xll.qlCalendarAdvance(_xll.qlIndexFixingCalendar($G$4),$Q$53,K61,N61,O61)</f>
        <v>42317</v>
      </c>
    </row>
    <row r="62" spans="1:19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42345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42347</v>
      </c>
      <c r="R62" s="31">
        <f>_xll.qlInterestRateIndexFixingDate($R$31,S62,)</f>
        <v>42345</v>
      </c>
      <c r="S62" s="31">
        <f>_xll.qlCalendarAdvance(_xll.qlIndexFixingCalendar($G$4),$Q$53,K62,N62,O62)</f>
        <v>42347</v>
      </c>
    </row>
    <row r="63" spans="1:19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42376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42380</v>
      </c>
      <c r="R63" s="31">
        <f>_xll.qlInterestRateIndexFixingDate($R$31,S63,)</f>
        <v>42376</v>
      </c>
      <c r="S63" s="31">
        <f>_xll.qlCalendarAdvance(_xll.qlIndexFixingCalendar($G$4),$Q$53,K63,N63,O63)</f>
        <v>42380</v>
      </c>
    </row>
    <row r="64" spans="1:19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42405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42409</v>
      </c>
      <c r="R64" s="31">
        <f>_xll.qlInterestRateIndexFixingDate($R$31,S64,)</f>
        <v>42405</v>
      </c>
      <c r="S64" s="31">
        <f>_xll.qlCalendarAdvance(_xll.qlIndexFixingCalendar($G$4),$Q$53,K64,N64,O64)</f>
        <v>42409</v>
      </c>
    </row>
    <row r="65" spans="1:19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42436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42438</v>
      </c>
      <c r="R65" s="31">
        <f>_xll.qlInterestRateIndexFixingDate($R$31,S65,)</f>
        <v>42436</v>
      </c>
      <c r="S65" s="31">
        <f>_xll.qlCalendarAdvance(_xll.qlIndexFixingCalendar($G$4),$Q$53,K65,N65,O65)</f>
        <v>42438</v>
      </c>
    </row>
    <row r="66" spans="1:19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42467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42471</v>
      </c>
      <c r="R66" s="31">
        <f>_xll.qlInterestRateIndexFixingDate($R$31,S66,)</f>
        <v>42467</v>
      </c>
      <c r="S66" s="31">
        <f>_xll.qlCalendarAdvance(_xll.qlIndexFixingCalendar($G$4),$Q$53,K66,N66,O66)</f>
        <v>42471</v>
      </c>
    </row>
    <row r="67" spans="1:19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42495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42499</v>
      </c>
      <c r="R67" s="31">
        <f>_xll.qlInterestRateIndexFixingDate($R$31,S67,)</f>
        <v>42495</v>
      </c>
      <c r="S67" s="31">
        <f>_xll.qlCalendarAdvance(_xll.qlIndexFixingCalendar($G$4),$Q$53,K67,N67,O67)</f>
        <v>42499</v>
      </c>
    </row>
    <row r="68" spans="1:19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42528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42530</v>
      </c>
      <c r="R68" s="31">
        <f>_xll.qlInterestRateIndexFixingDate($R$31,S68,)</f>
        <v>42528</v>
      </c>
      <c r="S68" s="31">
        <f>_xll.qlCalendarAdvance(_xll.qlIndexFixingCalendar($G$4),$Q$53,K68,N68,O68)</f>
        <v>42530</v>
      </c>
    </row>
    <row r="69" spans="1:19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42558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42562</v>
      </c>
      <c r="R69" s="31">
        <f>_xll.qlInterestRateIndexFixingDate($R$31,S69,)</f>
        <v>42558</v>
      </c>
      <c r="S69" s="31">
        <f>_xll.qlCalendarAdvance(_xll.qlIndexFixingCalendar($G$4),$Q$53,K69,N69,O69)</f>
        <v>42562</v>
      </c>
    </row>
    <row r="70" spans="1:19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42587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42591</v>
      </c>
      <c r="R70" s="31">
        <f>_xll.qlInterestRateIndexFixingDate($R$31,S70,)</f>
        <v>42587</v>
      </c>
      <c r="S70" s="31">
        <f>_xll.qlCalendarAdvance(_xll.qlIndexFixingCalendar($G$4),$Q$53,K70,N70,O70)</f>
        <v>42591</v>
      </c>
    </row>
    <row r="71" spans="1:19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42620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42622</v>
      </c>
      <c r="R71" s="31">
        <f>_xll.qlInterestRateIndexFixingDate($R$31,S71,)</f>
        <v>42620</v>
      </c>
      <c r="S71" s="31">
        <f>_xll.qlCalendarAdvance(_xll.qlIndexFixingCalendar($G$4),$Q$53,K71,N71,O71)</f>
        <v>42622</v>
      </c>
    </row>
    <row r="72" spans="1:19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42649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42653</v>
      </c>
      <c r="R72" s="31">
        <f>_xll.qlInterestRateIndexFixingDate($R$31,S72,)</f>
        <v>42649</v>
      </c>
      <c r="S72" s="31">
        <f>_xll.qlCalendarAdvance(_xll.qlIndexFixingCalendar($G$4),$Q$53,K72,N72,O72)</f>
        <v>42654</v>
      </c>
    </row>
    <row r="73" spans="1:19" x14ac:dyDescent="0.2">
      <c r="A73" s="23" t="s">
        <v>0</v>
      </c>
      <c r="B73" s="24" t="str">
        <f>_xll.qlSwapIndex(,"NoFix",$A73,SettlementDays,Currency,Calendar,$H73,$I73,$J73,B$4,B$1,,EvaluationDate)</f>
        <v>obj_006c1#0000</v>
      </c>
      <c r="C73" s="24" t="str">
        <f>_xll.qlSwapIndex(,"NoFix",$A73,SettlementDays,Currency,Calendar,$H73,$I73,$J73,C$4,C$1,,EvaluationDate)</f>
        <v>obj_005ce#0000</v>
      </c>
      <c r="D73" s="24" t="str">
        <f>_xll.qlSwapIndex(,"NoFix",$A73,SettlementDays,Currency,Calendar,$H73,$I73,$J73,D$4,D$1,,EvaluationDate)</f>
        <v>obj_006c3#0000</v>
      </c>
      <c r="E73" s="24" t="str">
        <f>_xll.qlSwapIndex(,"NoFix",$A73,SettlementDays,Currency,Calendar,$H73,$I73,$J73,E$4,E$1,,EvaluationDate)</f>
        <v>obj_00644#0000</v>
      </c>
      <c r="F73" s="24" t="str">
        <f>_xll.qlSwapIndex(,"NoFix",$A73,SettlementDays,Currency,Calendar,$H73,$I73,$J73,F$4,F$1,,EvaluationDate)</f>
        <v>obj_005c0#0000</v>
      </c>
      <c r="G73" s="24" t="str">
        <f>_xll.qlMakeOIS(,A73,G$4,,"0d",J73,,,EvaluationDate)</f>
        <v>obj_00598#0000</v>
      </c>
      <c r="H73" s="38" t="s">
        <v>0</v>
      </c>
      <c r="I73" s="22" t="s">
        <v>77</v>
      </c>
      <c r="J73" s="22" t="s">
        <v>494</v>
      </c>
    </row>
    <row r="74" spans="1:19" x14ac:dyDescent="0.2">
      <c r="A74" s="23" t="s">
        <v>93</v>
      </c>
      <c r="B74" s="24" t="str">
        <f>_xll.qlSwapIndex(,"NoFix",$A74,SettlementDays,Currency,Calendar,$H74,$I74,$J74,B$4,B$1,,EvaluationDate)</f>
        <v>obj_0069c#0000</v>
      </c>
      <c r="C74" s="24" t="str">
        <f>_xll.qlSwapIndex(,"NoFix",$A74,SettlementDays,Currency,Calendar,$H74,$I74,$J74,C$4,C$1,,EvaluationDate)</f>
        <v>obj_005ea#0000</v>
      </c>
      <c r="D74" s="24" t="str">
        <f>_xll.qlSwapIndex(,"NoFix",$A74,SettlementDays,Currency,Calendar,$H74,$I74,$J74,D$4,D$1,,EvaluationDate)</f>
        <v>obj_006d3#0000</v>
      </c>
      <c r="E74" s="24" t="str">
        <f>_xll.qlSwapIndex(,"NoFix",$A74,SettlementDays,Currency,Calendar,$H74,$I74,$J74,E$4,E$1,,EvaluationDate)</f>
        <v>obj_005fb#0000</v>
      </c>
      <c r="F74" s="24" t="str">
        <f>_xll.qlSwapIndex(,"NoFix",$A74,SettlementDays,Currency,Calendar,$H74,$I74,$J74,F$4,F$1,,EvaluationDate)</f>
        <v>obj_00636#0000</v>
      </c>
      <c r="G74" s="24" t="str">
        <f>_xll.qlMakeOIS(,A74,G$4,,"0d",J74,,,EvaluationDate)</f>
        <v>obj_00524#0000</v>
      </c>
      <c r="H74" s="39" t="s">
        <v>0</v>
      </c>
      <c r="I74" s="22" t="s">
        <v>77</v>
      </c>
      <c r="J74" s="22" t="s">
        <v>494</v>
      </c>
    </row>
    <row r="75" spans="1:19" x14ac:dyDescent="0.2">
      <c r="A75" s="23" t="s">
        <v>91</v>
      </c>
      <c r="B75" s="24" t="str">
        <f>_xll.qlSwapIndex(,"NoFix",$A75,SettlementDays,Currency,Calendar,$H75,$I75,$J75,B$4,B$1,,EvaluationDate)</f>
        <v>obj_006a0#0000</v>
      </c>
      <c r="C75" s="24" t="str">
        <f>_xll.qlSwapIndex(,"NoFix",$A75,SettlementDays,Currency,Calendar,$H75,$I75,$J75,C$4,C$1,,EvaluationDate)</f>
        <v>obj_005af#0000</v>
      </c>
      <c r="D75" s="24" t="str">
        <f>_xll.qlSwapIndex(,"NoFix",$A75,SettlementDays,Currency,Calendar,$H75,$I75,$J75,D$4,D$1,,EvaluationDate)</f>
        <v>obj_006be#0000</v>
      </c>
      <c r="E75" s="24" t="str">
        <f>_xll.qlSwapIndex(,"NoFix",$A75,SettlementDays,Currency,Calendar,$H75,$I75,$J75,E$4,E$1,,EvaluationDate)</f>
        <v>obj_005e6#0000</v>
      </c>
      <c r="F75" s="24" t="str">
        <f>_xll.qlSwapIndex(,"NoFix",$A75,SettlementDays,Currency,Calendar,$H75,$I75,$J75,F$4,F$1,,EvaluationDate)</f>
        <v>obj_005f5#0000</v>
      </c>
      <c r="G75" s="24" t="str">
        <f>_xll.qlMakeOIS(,A75,G$4,,"0d",J75,,,EvaluationDate)</f>
        <v>obj_0052a#0000</v>
      </c>
      <c r="H75" s="39" t="s">
        <v>0</v>
      </c>
      <c r="I75" s="22" t="s">
        <v>77</v>
      </c>
      <c r="J75" s="22" t="s">
        <v>494</v>
      </c>
    </row>
    <row r="76" spans="1:19" x14ac:dyDescent="0.2">
      <c r="A76" s="23" t="s">
        <v>94</v>
      </c>
      <c r="B76" s="24" t="str">
        <f>_xll.qlSwapIndex(,"NoFix",$A76,SettlementDays,Currency,Calendar,$H76,$I76,$J76,B$4,B$1,,EvaluationDate)</f>
        <v>obj_006b1#0000</v>
      </c>
      <c r="C76" s="24" t="str">
        <f>_xll.qlSwapIndex(,"NoFix",$A76,SettlementDays,Currency,Calendar,$H76,$I76,$J76,C$4,C$1,,EvaluationDate)</f>
        <v>obj_005eb#0000</v>
      </c>
      <c r="D76" s="24" t="str">
        <f>_xll.qlSwapIndex(,"NoFix",$A76,SettlementDays,Currency,Calendar,$H76,$I76,$J76,D$4,D$1,,EvaluationDate)</f>
        <v>obj_006ef#0000</v>
      </c>
      <c r="E76" s="24" t="str">
        <f>_xll.qlSwapIndex(,"NoFix",$A76,SettlementDays,Currency,Calendar,$H76,$I76,$J76,E$4,E$1,,EvaluationDate)</f>
        <v>obj_00616#0000</v>
      </c>
      <c r="F76" s="24" t="str">
        <f>_xll.qlSwapIndex(,"NoFix",$A76,SettlementDays,Currency,Calendar,$H76,$I76,$J76,F$4,F$1,,EvaluationDate)</f>
        <v>obj_005b4#0000</v>
      </c>
      <c r="G76" s="24" t="str">
        <f>_xll.qlMakeOIS(,A76,G$4,,"0d",J76,,,EvaluationDate)</f>
        <v>obj_00552#0000</v>
      </c>
      <c r="H76" s="39" t="s">
        <v>0</v>
      </c>
      <c r="I76" s="22" t="s">
        <v>77</v>
      </c>
      <c r="J76" s="22" t="s">
        <v>494</v>
      </c>
    </row>
    <row r="77" spans="1:19" x14ac:dyDescent="0.2">
      <c r="A77" s="23" t="s">
        <v>1</v>
      </c>
      <c r="B77" s="24" t="str">
        <f>_xll.qlSwapIndex(,"NoFix",$A77,SettlementDays,Currency,Calendar,$H77,$I77,$J77,B$4,B$1,,EvaluationDate)</f>
        <v>obj_006cb#0000</v>
      </c>
      <c r="C77" s="24" t="str">
        <f>_xll.qlSwapIndex(,"NoFix",$A77,SettlementDays,Currency,Calendar,$H77,$I77,$J77,C$4,C$1,,EvaluationDate)</f>
        <v>obj_00667#0000</v>
      </c>
      <c r="D77" s="24" t="str">
        <f>_xll.qlSwapIndex(,"NoFix",$A77,SettlementDays,Currency,Calendar,$H77,$I77,$J77,D$4,D$1,,EvaluationDate)</f>
        <v>obj_00690#0000</v>
      </c>
      <c r="E77" s="24" t="str">
        <f>_xll.qlSwapIndex(,"NoFix",$A77,SettlementDays,Currency,Calendar,$H77,$I77,$J77,E$4,E$1,,EvaluationDate)</f>
        <v>obj_0063a#0000</v>
      </c>
      <c r="F77" s="24" t="str">
        <f>_xll.qlSwapIndex(,"NoFix",$A77,SettlementDays,Currency,Calendar,$H77,$I77,$J77,F$4,F$1,,EvaluationDate)</f>
        <v>obj_00658#0000</v>
      </c>
      <c r="G77" s="24" t="str">
        <f>_xll.qlMakeOIS(,A77,G$4,,"0d",J77,,,EvaluationDate)</f>
        <v>obj_0051e#0000</v>
      </c>
      <c r="H77" s="39" t="s">
        <v>0</v>
      </c>
      <c r="I77" s="22" t="s">
        <v>77</v>
      </c>
      <c r="J77" s="22" t="s">
        <v>494</v>
      </c>
    </row>
    <row r="78" spans="1:19" x14ac:dyDescent="0.2">
      <c r="A78" s="23" t="s">
        <v>95</v>
      </c>
      <c r="B78" s="24" t="str">
        <f>_xll.qlSwapIndex(,"NoFix",$A78,SettlementDays,Currency,Calendar,$H78,$I78,$J78,B$4,B$1,,EvaluationDate)</f>
        <v>obj_006a6#0000</v>
      </c>
      <c r="C78" s="24" t="str">
        <f>_xll.qlSwapIndex(,"NoFix",$A78,SettlementDays,Currency,Calendar,$H78,$I78,$J78,C$4,C$1,,EvaluationDate)</f>
        <v>obj_00621#0000</v>
      </c>
      <c r="D78" s="24" t="str">
        <f>_xll.qlSwapIndex(,"NoFix",$A78,SettlementDays,Currency,Calendar,$H78,$I78,$J78,D$4,D$1,,EvaluationDate)</f>
        <v>obj_006fd#0000</v>
      </c>
      <c r="E78" s="24" t="str">
        <f>_xll.qlSwapIndex(,"NoFix",$A78,SettlementDays,Currency,Calendar,$H78,$I78,$J78,E$4,E$1,,EvaluationDate)</f>
        <v>obj_00618#0000</v>
      </c>
      <c r="F78" s="24" t="str">
        <f>_xll.qlSwapIndex(,"NoFix",$A78,SettlementDays,Currency,Calendar,$H78,$I78,$J78,F$4,F$1,,EvaluationDate)</f>
        <v>obj_00671#0000</v>
      </c>
      <c r="G78" s="24" t="str">
        <f>_xll.qlMakeOIS(,A78,G$4,,"0d",J78,,,EvaluationDate)</f>
        <v>obj_0052e#0000</v>
      </c>
      <c r="H78" s="39" t="s">
        <v>0</v>
      </c>
      <c r="I78" s="22" t="s">
        <v>77</v>
      </c>
      <c r="J78" s="22" t="s">
        <v>494</v>
      </c>
    </row>
    <row r="79" spans="1:19" x14ac:dyDescent="0.2">
      <c r="A79" s="23" t="s">
        <v>92</v>
      </c>
      <c r="B79" s="24" t="str">
        <f>_xll.qlSwapIndex(,"NoFix",$A79,SettlementDays,Currency,Calendar,$H79,$I79,$J79,B$4,B$1,,EvaluationDate)</f>
        <v>obj_006cd#0000</v>
      </c>
      <c r="C79" s="24" t="str">
        <f>_xll.qlSwapIndex(,"NoFix",$A79,SettlementDays,Currency,Calendar,$H79,$I79,$J79,C$4,C$1,,EvaluationDate)</f>
        <v>obj_005a7#0000</v>
      </c>
      <c r="D79" s="24" t="str">
        <f>_xll.qlSwapIndex(,"NoFix",$A79,SettlementDays,Currency,Calendar,$H79,$I79,$J79,D$4,D$1,,EvaluationDate)</f>
        <v>obj_006eb#0000</v>
      </c>
      <c r="E79" s="24" t="str">
        <f>_xll.qlSwapIndex(,"NoFix",$A79,SettlementDays,Currency,Calendar,$H79,$I79,$J79,E$4,E$1,,EvaluationDate)</f>
        <v>obj_00677#0000</v>
      </c>
      <c r="F79" s="24" t="str">
        <f>_xll.qlSwapIndex(,"NoFix",$A79,SettlementDays,Currency,Calendar,$H79,$I79,$J79,F$4,F$1,,EvaluationDate)</f>
        <v>obj_0066c#0000</v>
      </c>
      <c r="G79" s="24" t="str">
        <f>_xll.qlMakeOIS(,A79,G$4,,"0d",J79,,,EvaluationDate)</f>
        <v>obj_00516#0000</v>
      </c>
      <c r="H79" s="39" t="s">
        <v>0</v>
      </c>
      <c r="I79" s="22" t="s">
        <v>77</v>
      </c>
      <c r="J79" s="22" t="s">
        <v>494</v>
      </c>
    </row>
    <row r="80" spans="1:19" x14ac:dyDescent="0.2">
      <c r="A80" s="23" t="s">
        <v>96</v>
      </c>
      <c r="B80" s="24" t="str">
        <f>_xll.qlSwapIndex(,"NoFix",$A80,SettlementDays,Currency,Calendar,$H80,$I80,$J80,B$4,B$1,,EvaluationDate)</f>
        <v>obj_006ca#0000</v>
      </c>
      <c r="C80" s="24" t="str">
        <f>_xll.qlSwapIndex(,"NoFix",$A80,SettlementDays,Currency,Calendar,$H80,$I80,$J80,C$4,C$1,,EvaluationDate)</f>
        <v>obj_005d7#0000</v>
      </c>
      <c r="D80" s="24" t="str">
        <f>_xll.qlSwapIndex(,"NoFix",$A80,SettlementDays,Currency,Calendar,$H80,$I80,$J80,D$4,D$1,,EvaluationDate)</f>
        <v>obj_006a2#0000</v>
      </c>
      <c r="E80" s="24" t="str">
        <f>_xll.qlSwapIndex(,"NoFix",$A80,SettlementDays,Currency,Calendar,$H80,$I80,$J80,E$4,E$1,,EvaluationDate)</f>
        <v>obj_005be#0000</v>
      </c>
      <c r="F80" s="24" t="str">
        <f>_xll.qlSwapIndex(,"NoFix",$A80,SettlementDays,Currency,Calendar,$H80,$I80,$J80,F$4,F$1,,EvaluationDate)</f>
        <v>obj_00653#0000</v>
      </c>
      <c r="G80" s="24" t="str">
        <f>_xll.qlMakeOIS(,A80,G$4,,"0d",J80,,,EvaluationDate)</f>
        <v>obj_00540#0000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obj_006ab#0000</v>
      </c>
      <c r="C81" s="24" t="str">
        <f>_xll.qlSwapIndex(,"NoFix",$A81,SettlementDays,Currency,Calendar,$H81,$I81,$J81,C$4,C$1,,EvaluationDate)</f>
        <v>obj_005e0#0000</v>
      </c>
      <c r="D81" s="24" t="str">
        <f>_xll.qlSwapIndex(,"NoFix",$A81,SettlementDays,Currency,Calendar,$H81,$I81,$J81,D$4,D$1,,EvaluationDate)</f>
        <v>obj_006e3#0000</v>
      </c>
      <c r="E81" s="24" t="str">
        <f>_xll.qlSwapIndex(,"NoFix",$A81,SettlementDays,Currency,Calendar,$H81,$I81,$J81,E$4,E$1,,EvaluationDate)</f>
        <v>obj_005a2#0000</v>
      </c>
      <c r="F81" s="24" t="str">
        <f>_xll.qlSwapIndex(,"NoFix",$A81,SettlementDays,Currency,Calendar,$H81,$I81,$J81,F$4,F$1,,EvaluationDate)</f>
        <v>obj_0065e#0000</v>
      </c>
      <c r="G81" s="24" t="str">
        <f>_xll.qlMakeOIS(,A81,G$4,,"0d",J81,,,EvaluationDate)</f>
        <v>obj_00544#0000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obj_006a9#0000</v>
      </c>
      <c r="C82" s="24" t="str">
        <f>_xll.qlSwapIndex(,"NoFix",$A82,SettlementDays,Currency,Calendar,$H82,$I82,$J82,C$4,C$1,,EvaluationDate)</f>
        <v>obj_00633#0000</v>
      </c>
      <c r="D82" s="24" t="str">
        <f>_xll.qlSwapIndex(,"NoFix",$A82,SettlementDays,Currency,Calendar,$H82,$I82,$J82,D$4,D$1,,EvaluationDate)</f>
        <v>obj_006fb#0000</v>
      </c>
      <c r="E82" s="24" t="str">
        <f>_xll.qlSwapIndex(,"NoFix",$A82,SettlementDays,Currency,Calendar,$H82,$I82,$J82,E$4,E$1,,EvaluationDate)</f>
        <v>obj_0061a#0000</v>
      </c>
      <c r="F82" s="24" t="str">
        <f>_xll.qlSwapIndex(,"NoFix",$A82,SettlementDays,Currency,Calendar,$H82,$I82,$J82,F$4,F$1,,EvaluationDate)</f>
        <v>obj_005e1#0000</v>
      </c>
      <c r="G82" s="24" t="str">
        <f>_xll.qlMakeOIS(,A82,G$4,,"0d",J82,,,EvaluationDate)</f>
        <v>obj_00538#0000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obj_00688#0000</v>
      </c>
      <c r="C83" s="24" t="str">
        <f>_xll.qlSwapIndex(,"NoFix",$A83,SettlementDays,Currency,Calendar,$H83,$I83,$J83,C$4,C$1,,EvaluationDate)</f>
        <v>obj_005b5#0000</v>
      </c>
      <c r="D83" s="24" t="str">
        <f>_xll.qlSwapIndex(,"NoFix",$A83,SettlementDays,Currency,Calendar,$H83,$I83,$J83,D$4,D$1,,EvaluationDate)</f>
        <v>obj_006e5#0000</v>
      </c>
      <c r="E83" s="24" t="str">
        <f>_xll.qlSwapIndex(,"NoFix",$A83,SettlementDays,Currency,Calendar,$H83,$I83,$J83,E$4,E$1,,EvaluationDate)</f>
        <v>obj_00637#0000</v>
      </c>
      <c r="F83" s="24" t="str">
        <f>_xll.qlSwapIndex(,"NoFix",$A83,SettlementDays,Currency,Calendar,$H83,$I83,$J83,F$4,F$1,,EvaluationDate)</f>
        <v>obj_00635#0000</v>
      </c>
      <c r="G83" s="24" t="str">
        <f>_xll.qlMakeOIS(,A83,G$4,,"0d",J83,,,EvaluationDate)</f>
        <v>obj_0054b#0000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obj_006ea#0000</v>
      </c>
      <c r="C84" s="24" t="str">
        <f>_xll.qlSwapIndex(,"NoFix",$A84,SettlementDays,Currency,Calendar,$H84,$I84,$J84,C$4,C$1,,EvaluationDate)</f>
        <v>obj_00619#0000</v>
      </c>
      <c r="D84" s="24" t="str">
        <f>_xll.qlSwapIndex(,"NoFix",$A84,SettlementDays,Currency,Calendar,$H84,$I84,$J84,D$4,D$1,,EvaluationDate)</f>
        <v>obj_006ae#0000</v>
      </c>
      <c r="E84" s="24" t="str">
        <f>_xll.qlSwapIndex(,"NoFix",$A84,SettlementDays,Currency,Calendar,$H84,$I84,$J84,E$4,E$1,,EvaluationDate)</f>
        <v>obj_00665#0000</v>
      </c>
      <c r="F84" s="24" t="str">
        <f>_xll.qlSwapIndex(,"NoFix",$A84,SettlementDays,Currency,Calendar,$H84,$I84,$J84,F$4,F$1,,EvaluationDate)</f>
        <v>obj_00620#0000</v>
      </c>
      <c r="G84" s="24" t="str">
        <f>_xll.qlMakeOIS(,A84,G$4,,"0d",J84,,,EvaluationDate)</f>
        <v>obj_00519#0000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obj_006f8#0000</v>
      </c>
      <c r="C85" s="24" t="str">
        <f>_xll.qlSwapIndex(,"NoFix",$A85,SettlementDays,Currency,Calendar,$H85,$I85,$J85,C$4,C$1,,EvaluationDate)</f>
        <v>obj_00674#0000</v>
      </c>
      <c r="D85" s="24" t="str">
        <f>_xll.qlSwapIndex(,"NoFix",$A85,SettlementDays,Currency,Calendar,$H85,$I85,$J85,D$4,D$1,,EvaluationDate)</f>
        <v>obj_006b0#0000</v>
      </c>
      <c r="E85" s="24" t="str">
        <f>_xll.qlSwapIndex(,"NoFix",$A85,SettlementDays,Currency,Calendar,$H85,$I85,$J85,E$4,E$1,,EvaluationDate)</f>
        <v>obj_00647#0000</v>
      </c>
      <c r="F85" s="24" t="str">
        <f>_xll.qlSwapIndex(,"NoFix",$A85,SettlementDays,Currency,Calendar,$H85,$I85,$J85,F$4,F$1,,EvaluationDate)</f>
        <v>obj_005e7#0000</v>
      </c>
      <c r="G85" s="24" t="str">
        <f>_xll.qlMakeOIS(,A85,G$4,,"0d",J85,,,EvaluationDate)</f>
        <v>obj_0053a#0000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obj_006dc#0000</v>
      </c>
      <c r="C86" s="24" t="str">
        <f>_xll.qlSwapIndex(,"NoFix",$A86,SettlementDays,Currency,Calendar,$H86,$I86,$J86,C$4,C$1,,EvaluationDate)</f>
        <v>obj_0064d#0000</v>
      </c>
      <c r="D86" s="24" t="str">
        <f>_xll.qlSwapIndex(,"NoFix",$A86,SettlementDays,Currency,Calendar,$H86,$I86,$J86,D$4,D$1,,EvaluationDate)</f>
        <v>obj_00686#0000</v>
      </c>
      <c r="E86" s="24" t="str">
        <f>_xll.qlSwapIndex(,"NoFix",$A86,SettlementDays,Currency,Calendar,$H86,$I86,$J86,E$4,E$1,,EvaluationDate)</f>
        <v>obj_005c3#0000</v>
      </c>
      <c r="F86" s="24" t="str">
        <f>_xll.qlSwapIndex(,"NoFix",$A86,SettlementDays,Currency,Calendar,$H86,$I86,$J86,F$4,F$1,,EvaluationDate)</f>
        <v>obj_005ad#0000</v>
      </c>
      <c r="G86" s="24" t="str">
        <f>_xll.qlMakeOIS(,A86,G$4,,"0d",J86,,,EvaluationDate)</f>
        <v>obj_00542#0000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obj_006aa#0000</v>
      </c>
      <c r="C87" s="24" t="str">
        <f>_xll.qlSwapIndex(,"NoFix",$A87,SettlementDays,Currency,Calendar,$H87,$I87,$J87,C$4,C$1,,EvaluationDate)</f>
        <v>obj_005d5#0000</v>
      </c>
      <c r="D87" s="24" t="str">
        <f>_xll.qlSwapIndex(,"NoFix",$A87,SettlementDays,Currency,Calendar,$H87,$I87,$J87,D$4,D$1,,EvaluationDate)</f>
        <v>obj_006c8#0000</v>
      </c>
      <c r="E87" s="24" t="str">
        <f>_xll.qlSwapIndex(,"NoFix",$A87,SettlementDays,Currency,Calendar,$H87,$I87,$J87,E$4,E$1,,EvaluationDate)</f>
        <v>obj_005d9#0000</v>
      </c>
      <c r="F87" s="24" t="str">
        <f>_xll.qlSwapIndex(,"NoFix",$A87,SettlementDays,Currency,Calendar,$H87,$I87,$J87,F$4,F$1,,EvaluationDate)</f>
        <v>obj_00605#0000</v>
      </c>
      <c r="G87" s="24" t="str">
        <f>_xll.qlMakeOIS(,A87,G$4,,"0d",J87,,,EvaluationDate)</f>
        <v>obj_00532#0000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obj_006f5#0000</v>
      </c>
      <c r="C88" s="24" t="str">
        <f>_xll.qlSwapIndex(,"NoFix",$A88,SettlementDays,Currency,Calendar,$H88,$I88,$J88,C$4,C$1,,EvaluationDate)</f>
        <v>obj_005f4#0000</v>
      </c>
      <c r="D88" s="24" t="str">
        <f>_xll.qlSwapIndex(,"NoFix",$A88,SettlementDays,Currency,Calendar,$H88,$I88,$J88,D$4,D$1,,EvaluationDate)</f>
        <v>obj_006da#0000</v>
      </c>
      <c r="E88" s="24" t="str">
        <f>_xll.qlSwapIndex(,"NoFix",$A88,SettlementDays,Currency,Calendar,$H88,$I88,$J88,E$4,E$1,,EvaluationDate)</f>
        <v>obj_0063d#0000</v>
      </c>
      <c r="F88" s="24" t="str">
        <f>_xll.qlSwapIndex(,"NoFix",$A88,SettlementDays,Currency,Calendar,$H88,$I88,$J88,F$4,F$1,,EvaluationDate)</f>
        <v>obj_005aa#0000</v>
      </c>
      <c r="G88" s="24" t="str">
        <f>_xll.qlMakeOIS(,A88,G$4,,"0d",J88,,,EvaluationDate)</f>
        <v>obj_00526#0000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obj_00680#0000</v>
      </c>
      <c r="C89" s="24" t="str">
        <f>_xll.qlSwapIndex(,"NoFix",$A89,SettlementDays,Currency,Calendar,$H89,$I89,$J89,C$4,C$1,,EvaluationDate)</f>
        <v>obj_0066b#0000</v>
      </c>
      <c r="D89" s="24" t="str">
        <f>_xll.qlSwapIndex(,"NoFix",$A89,SettlementDays,Currency,Calendar,$H89,$I89,$J89,D$4,D$1,,EvaluationDate)</f>
        <v>obj_006de#0000</v>
      </c>
      <c r="E89" s="24" t="str">
        <f>_xll.qlSwapIndex(,"NoFix",$A89,SettlementDays,Currency,Calendar,$H89,$I89,$J89,E$4,E$1,,EvaluationDate)</f>
        <v>obj_005e5#0000</v>
      </c>
      <c r="F89" s="24" t="str">
        <f>_xll.qlSwapIndex(,"NoFix",$A89,SettlementDays,Currency,Calendar,$H89,$I89,$J89,F$4,F$1,,EvaluationDate)</f>
        <v>obj_00672#0000</v>
      </c>
      <c r="G89" s="24" t="str">
        <f>_xll.qlMakeOIS(,A89,G$4,,"0d",J89,,,EvaluationDate)</f>
        <v>obj_00545#0000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obj_006f1#0000</v>
      </c>
      <c r="C90" s="24" t="str">
        <f>_xll.qlSwapIndex(,"NoFix",$A90,SettlementDays,Currency,Calendar,$H90,$I90,$J90,C$4,C$1,,EvaluationDate)</f>
        <v>obj_005b2#0000</v>
      </c>
      <c r="D90" s="24" t="str">
        <f>_xll.qlSwapIndex(,"NoFix",$A90,SettlementDays,Currency,Calendar,$H90,$I90,$J90,D$4,D$1,,EvaluationDate)</f>
        <v>obj_006db#0000</v>
      </c>
      <c r="E90" s="24" t="str">
        <f>_xll.qlSwapIndex(,"NoFix",$A90,SettlementDays,Currency,Calendar,$H90,$I90,$J90,E$4,E$1,,EvaluationDate)</f>
        <v>obj_005a6#0000</v>
      </c>
      <c r="F90" s="24" t="str">
        <f>_xll.qlSwapIndex(,"NoFix",$A90,SettlementDays,Currency,Calendar,$H90,$I90,$J90,F$4,F$1,,EvaluationDate)</f>
        <v>obj_00668#0000</v>
      </c>
      <c r="G90" s="24" t="str">
        <f>_xll.qlMakeOIS(,A90,G$4,,"0d",J90,,,EvaluationDate)</f>
        <v>obj_00551#0000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obj_006b3#0000</v>
      </c>
      <c r="C91" s="24" t="str">
        <f>_xll.qlSwapIndex(,"NoFix",$A91,SettlementDays,Currency,Calendar,$H91,$I91,$J91,C$4,C$1,,EvaluationDate)</f>
        <v>obj_00614#0000</v>
      </c>
      <c r="D91" s="24" t="str">
        <f>_xll.qlSwapIndex(,"NoFix",$A91,SettlementDays,Currency,Calendar,$H91,$I91,$J91,D$4,D$1,,EvaluationDate)</f>
        <v>obj_006df#0000</v>
      </c>
      <c r="E91" s="24" t="str">
        <f>_xll.qlSwapIndex(,"NoFix",$A91,SettlementDays,Currency,Calendar,$H91,$I91,$J91,E$4,E$1,,EvaluationDate)</f>
        <v>obj_00662#0000</v>
      </c>
      <c r="F91" s="24" t="str">
        <f>_xll.qlSwapIndex(,"NoFix",$A91,SettlementDays,Currency,Calendar,$H91,$I91,$J91,F$4,F$1,,EvaluationDate)</f>
        <v>obj_005a4#0000</v>
      </c>
      <c r="G91" s="24" t="str">
        <f>_xll.qlMakeOIS(,A91,G$4,,"0d",J91,,,EvaluationDate)</f>
        <v>obj_0052d#0000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obj_006e1#0000</v>
      </c>
      <c r="C92" s="24" t="str">
        <f>_xll.qlSwapIndex(,"NoFix",$A92,SettlementDays,Currency,Calendar,$H92,$I92,$J92,C$4,C$1,,EvaluationDate)</f>
        <v>obj_005d0#0000</v>
      </c>
      <c r="D92" s="24" t="str">
        <f>_xll.qlSwapIndex(,"NoFix",$A92,SettlementDays,Currency,Calendar,$H92,$I92,$J92,D$4,D$1,,EvaluationDate)</f>
        <v>obj_006d5#0000</v>
      </c>
      <c r="E92" s="24" t="str">
        <f>_xll.qlSwapIndex(,"NoFix",$A92,SettlementDays,Currency,Calendar,$H92,$I92,$J92,E$4,E$1,,EvaluationDate)</f>
        <v>obj_005ae#0000</v>
      </c>
      <c r="F92" s="24" t="str">
        <f>_xll.qlSwapIndex(,"NoFix",$A92,SettlementDays,Currency,Calendar,$H92,$I92,$J92,F$4,F$1,,EvaluationDate)</f>
        <v>obj_00666#0000</v>
      </c>
      <c r="G92" s="24" t="str">
        <f>_xll.qlMakeOIS(,A92,G$4,,"0d",J92,,,EvaluationDate)</f>
        <v>obj_00523#0000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obj_006d4#0000</v>
      </c>
      <c r="C93" s="24" t="str">
        <f>_xll.qlSwapIndex(,"NoFix",$A93,SettlementDays,Currency,Calendar,$H93,$I93,$J93,C$4,C$1,,EvaluationDate)</f>
        <v>obj_0061c#0000</v>
      </c>
      <c r="D93" s="24" t="str">
        <f>_xll.qlSwapIndex(,"NoFix",$A93,SettlementDays,Currency,Calendar,$H93,$I93,$J93,D$4,D$1,,EvaluationDate)</f>
        <v>obj_00685#0000</v>
      </c>
      <c r="E93" s="24" t="str">
        <f>_xll.qlSwapIndex(,"NoFix",$A93,SettlementDays,Currency,Calendar,$H93,$I93,$J93,E$4,E$1,,EvaluationDate)</f>
        <v>obj_005c2#0000</v>
      </c>
      <c r="F93" s="24" t="str">
        <f>_xll.qlSwapIndex(,"NoFix",$A93,SettlementDays,Currency,Calendar,$H93,$I93,$J93,F$4,F$1,,EvaluationDate)</f>
        <v>obj_005e9#0000</v>
      </c>
      <c r="G93" s="24" t="str">
        <f>_xll.qlMakeOIS(,A93,G$4,,"0d",J93,,,EvaluationDate)</f>
        <v>obj_0054f#0000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obj_0068f#0000</v>
      </c>
      <c r="C94" s="24" t="str">
        <f>_xll.qlSwapIndex(,"NoFix",$A94,SettlementDays,Currency,Calendar,$H94,$I94,$J94,C$4,C$1,,EvaluationDate)</f>
        <v>obj_005da#0000</v>
      </c>
      <c r="D94" s="24" t="str">
        <f>_xll.qlSwapIndex(,"NoFix",$A94,SettlementDays,Currency,Calendar,$H94,$I94,$J94,D$4,D$1,,EvaluationDate)</f>
        <v>obj_00696#0000</v>
      </c>
      <c r="E94" s="24" t="str">
        <f>_xll.qlSwapIndex(,"NoFix",$A94,SettlementDays,Currency,Calendar,$H94,$I94,$J94,E$4,E$1,,EvaluationDate)</f>
        <v>obj_005b7#0000</v>
      </c>
      <c r="F94" s="24" t="str">
        <f>_xll.qlSwapIndex(,"NoFix",$A94,SettlementDays,Currency,Calendar,$H94,$I94,$J94,F$4,F$1,,EvaluationDate)</f>
        <v>obj_005de#0000</v>
      </c>
      <c r="G94" s="24" t="str">
        <f>_xll.qlMakeOIS(,A94,G$4,,"0d",J94,,,EvaluationDate)</f>
        <v>obj_00522#0000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obj_00694#0000</v>
      </c>
      <c r="C95" s="24" t="str">
        <f>_xll.qlSwapIndex(,"NoFix",$A95,SettlementDays,Currency,Calendar,$H95,$I95,$J95,C$4,C$1,,EvaluationDate)</f>
        <v>obj_0065d#0000</v>
      </c>
      <c r="D95" s="24" t="str">
        <f>_xll.qlSwapIndex(,"NoFix",$A95,SettlementDays,Currency,Calendar,$H95,$I95,$J95,D$4,D$1,,EvaluationDate)</f>
        <v>obj_006e9#0000</v>
      </c>
      <c r="E95" s="24" t="str">
        <f>_xll.qlSwapIndex(,"NoFix",$A95,SettlementDays,Currency,Calendar,$H95,$I95,$J95,E$4,E$1,,EvaluationDate)</f>
        <v>obj_0065b#0000</v>
      </c>
      <c r="F95" s="24" t="str">
        <f>_xll.qlSwapIndex(,"NoFix",$A95,SettlementDays,Currency,Calendar,$H95,$I95,$J95,F$4,F$1,,EvaluationDate)</f>
        <v>obj_005f2#0000</v>
      </c>
      <c r="G95" s="24" t="str">
        <f>_xll.qlMakeOIS(,A95,G$4,,"0d",J95,,,EvaluationDate)</f>
        <v>obj_00513#0000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obj_006a4#0000</v>
      </c>
      <c r="C96" s="24" t="str">
        <f>_xll.qlSwapIndex(,"NoFix",$A96,SettlementDays,Currency,Calendar,$H96,$I96,$J96,C$4,C$1,,EvaluationDate)</f>
        <v>obj_0059e#0000</v>
      </c>
      <c r="D96" s="24" t="str">
        <f>_xll.qlSwapIndex(,"NoFix",$A96,SettlementDays,Currency,Calendar,$H96,$I96,$J96,D$4,D$1,,EvaluationDate)</f>
        <v>obj_006fe#0000</v>
      </c>
      <c r="E96" s="24" t="str">
        <f>_xll.qlSwapIndex(,"NoFix",$A96,SettlementDays,Currency,Calendar,$H96,$I96,$J96,E$4,E$1,,EvaluationDate)</f>
        <v>obj_00630#0000</v>
      </c>
      <c r="F96" s="24" t="str">
        <f>_xll.qlSwapIndex(,"NoFix",$A96,SettlementDays,Currency,Calendar,$H96,$I96,$J96,F$4,F$1,,EvaluationDate)</f>
        <v>obj_005c5#0000</v>
      </c>
      <c r="G96" s="24" t="str">
        <f>_xll.qlMakeOIS(,A96,G$4,,"0d",J96,,,EvaluationDate)</f>
        <v>obj_00539#0000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obj_006bd#0000</v>
      </c>
      <c r="C97" s="24" t="str">
        <f>_xll.qlSwapIndex(,"NoFix",$A97,SettlementDays,Currency,Calendar,$H97,$I97,$J97,C$4,C$1,,EvaluationDate)</f>
        <v>obj_005f1#0000</v>
      </c>
      <c r="D97" s="24" t="str">
        <f>_xll.qlSwapIndex(,"NoFix",$A97,SettlementDays,Currency,Calendar,$H97,$I97,$J97,D$4,D$1,,EvaluationDate)</f>
        <v>obj_006f4#0000</v>
      </c>
      <c r="E97" s="24" t="str">
        <f>_xll.qlSwapIndex(,"NoFix",$A97,SettlementDays,Currency,Calendar,$H97,$I97,$J97,E$4,E$1,,EvaluationDate)</f>
        <v>obj_0063b#0000</v>
      </c>
      <c r="F97" s="24" t="str">
        <f>_xll.qlSwapIndex(,"NoFix",$A97,SettlementDays,Currency,Calendar,$H97,$I97,$J97,F$4,F$1,,EvaluationDate)</f>
        <v>obj_005cf#0000</v>
      </c>
      <c r="G97" s="24" t="str">
        <f>_xll.qlMakeOIS(,A97,G$4,,"0d",J97,,,EvaluationDate)</f>
        <v>obj_00525#0000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obj_0069b#0000</v>
      </c>
      <c r="C98" s="24" t="str">
        <f>_xll.qlSwapIndex(,"NoFix",$A98,SettlementDays,Currency,Calendar,$H98,$I98,$J98,C$4,C$1,,EvaluationDate)</f>
        <v>obj_005db#0000</v>
      </c>
      <c r="D98" s="24" t="str">
        <f>_xll.qlSwapIndex(,"NoFix",$A98,SettlementDays,Currency,Calendar,$H98,$I98,$J98,D$4,D$1,,EvaluationDate)</f>
        <v>obj_006bc#0000</v>
      </c>
      <c r="E98" s="24" t="str">
        <f>_xll.qlSwapIndex(,"NoFix",$A98,SettlementDays,Currency,Calendar,$H98,$I98,$J98,E$4,E$1,,EvaluationDate)</f>
        <v>obj_0067e#0000</v>
      </c>
      <c r="F98" s="24" t="str">
        <f>_xll.qlSwapIndex(,"NoFix",$A98,SettlementDays,Currency,Calendar,$H98,$I98,$J98,F$4,F$1,,EvaluationDate)</f>
        <v>obj_00606#0000</v>
      </c>
      <c r="G98" s="24" t="str">
        <f>_xll.qlMakeOIS(,A98,G$4,,"0d",J98,,,EvaluationDate)</f>
        <v>obj_0053f#0000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obj_0069f#0000</v>
      </c>
      <c r="C99" s="24" t="str">
        <f>_xll.qlSwapIndex(,"NoFix",$A99,SettlementDays,Currency,Calendar,$H99,$I99,$J99,C$4,C$1,,EvaluationDate)</f>
        <v>obj_0067a#0000</v>
      </c>
      <c r="D99" s="24" t="str">
        <f>_xll.qlSwapIndex(,"NoFix",$A99,SettlementDays,Currency,Calendar,$H99,$I99,$J99,D$4,D$1,,EvaluationDate)</f>
        <v>obj_006b8#0000</v>
      </c>
      <c r="E99" s="24" t="str">
        <f>_xll.qlSwapIndex(,"NoFix",$A99,SettlementDays,Currency,Calendar,$H99,$I99,$J99,E$4,E$1,,EvaluationDate)</f>
        <v>obj_00609#0000</v>
      </c>
      <c r="F99" s="24" t="str">
        <f>_xll.qlSwapIndex(,"NoFix",$A99,SettlementDays,Currency,Calendar,$H99,$I99,$J99,F$4,F$1,,EvaluationDate)</f>
        <v>obj_00676#0000</v>
      </c>
      <c r="G99" s="24" t="str">
        <f>_xll.qlMakeOIS(,A99,G$4,,"0d",J99,,,EvaluationDate)</f>
        <v>obj_00528#0000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obj_006ec#0000</v>
      </c>
      <c r="C100" s="24" t="str">
        <f>_xll.qlSwapIndex(,"NoFix",$A100,SettlementDays,Currency,Calendar,$H100,$I100,$J100,C$4,C$1,,EvaluationDate)</f>
        <v>obj_0060d#0000</v>
      </c>
      <c r="D100" s="24" t="str">
        <f>_xll.qlSwapIndex(,"NoFix",$A100,SettlementDays,Currency,Calendar,$H100,$I100,$J100,D$4,D$1,,EvaluationDate)</f>
        <v>obj_00700#0000</v>
      </c>
      <c r="E100" s="24" t="str">
        <f>_xll.qlSwapIndex(,"NoFix",$A100,SettlementDays,Currency,Calendar,$H100,$I100,$J100,E$4,E$1,,EvaluationDate)</f>
        <v>obj_005e3#0000</v>
      </c>
      <c r="F100" s="24" t="str">
        <f>_xll.qlSwapIndex(,"NoFix",$A100,SettlementDays,Currency,Calendar,$H100,$I100,$J100,F$4,F$1,,EvaluationDate)</f>
        <v>obj_0059d#0000</v>
      </c>
      <c r="G100" s="24" t="str">
        <f>_xll.qlMakeOIS(,A100,G$4,,"0d",J100,,,EvaluationDate)</f>
        <v>obj_0054e#0000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obj_006a8#0000</v>
      </c>
      <c r="C101" s="24" t="str">
        <f>_xll.qlSwapIndex(,"NoFix",$A101,SettlementDays,Currency,Calendar,$H101,$I101,$J101,C$4,C$1,,EvaluationDate)</f>
        <v>obj_00640#0000</v>
      </c>
      <c r="D101" s="24" t="str">
        <f>_xll.qlSwapIndex(,"NoFix",$A101,SettlementDays,Currency,Calendar,$H101,$I101,$J101,D$4,D$1,,EvaluationDate)</f>
        <v>obj_00698#0000</v>
      </c>
      <c r="E101" s="24" t="str">
        <f>_xll.qlSwapIndex(,"NoFix",$A101,SettlementDays,Currency,Calendar,$H101,$I101,$J101,E$4,E$1,,EvaluationDate)</f>
        <v>obj_0066f#0000</v>
      </c>
      <c r="F101" s="24" t="str">
        <f>_xll.qlSwapIndex(,"NoFix",$A101,SettlementDays,Currency,Calendar,$H101,$I101,$J101,F$4,F$1,,EvaluationDate)</f>
        <v>obj_005ff#0000</v>
      </c>
      <c r="G101" s="24" t="str">
        <f>_xll.qlMakeOIS(,A101,G$4,,"0d",J101,,,EvaluationDate)</f>
        <v>obj_0053c#0000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obj_006e8#0000</v>
      </c>
      <c r="C102" s="24" t="str">
        <f>_xll.qlSwapIndex(,"NoFix",$A102,SettlementDays,Currency,Calendar,$H102,$I102,$J102,C$4,C$1,,EvaluationDate)</f>
        <v>obj_0059a#0000</v>
      </c>
      <c r="D102" s="24" t="str">
        <f>_xll.qlSwapIndex(,"NoFix",$A102,SettlementDays,Currency,Calendar,$H102,$I102,$J102,D$4,D$1,,EvaluationDate)</f>
        <v>obj_006ba#0000</v>
      </c>
      <c r="E102" s="24" t="str">
        <f>_xll.qlSwapIndex(,"NoFix",$A102,SettlementDays,Currency,Calendar,$H102,$I102,$J102,E$4,E$1,,EvaluationDate)</f>
        <v>obj_005dd#0000</v>
      </c>
      <c r="F102" s="24" t="str">
        <f>_xll.qlSwapIndex(,"NoFix",$A102,SettlementDays,Currency,Calendar,$H102,$I102,$J102,F$4,F$1,,EvaluationDate)</f>
        <v>obj_0061f#0000</v>
      </c>
      <c r="G102" s="24" t="str">
        <f>_xll.qlMakeOIS(,A102,G$4,,"0d",J102,,,EvaluationDate)</f>
        <v>obj_00517#0000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obj_006f9#0000</v>
      </c>
      <c r="C103" s="24" t="str">
        <f>_xll.qlSwapIndex(,"NoFix",$A103,SettlementDays,Currency,Calendar,$H103,$I103,$J103,C$4,C$1,,EvaluationDate)</f>
        <v>obj_00629#0000</v>
      </c>
      <c r="D103" s="24" t="str">
        <f>_xll.qlSwapIndex(,"NoFix",$A103,SettlementDays,Currency,Calendar,$H103,$I103,$J103,D$4,D$1,,EvaluationDate)</f>
        <v>obj_006e2#0000</v>
      </c>
      <c r="E103" s="24" t="str">
        <f>_xll.qlSwapIndex(,"NoFix",$A103,SettlementDays,Currency,Calendar,$H103,$I103,$J103,E$4,E$1,,EvaluationDate)</f>
        <v>obj_005b6#0000</v>
      </c>
      <c r="F103" s="24" t="str">
        <f>_xll.qlSwapIndex(,"NoFix",$A103,SettlementDays,Currency,Calendar,$H103,$I103,$J103,F$4,F$1,,EvaluationDate)</f>
        <v>obj_0061b#0000</v>
      </c>
      <c r="G103" s="24" t="str">
        <f>_xll.qlMakeOIS(,A103,G$4,,"0d",J103,,,EvaluationDate)</f>
        <v>obj_00521#0000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obj_006e4#0000</v>
      </c>
      <c r="C104" s="24" t="str">
        <f>_xll.qlSwapIndex(,"NoFix",$A104,SettlementDays,Currency,Calendar,$H104,$I104,$J104,C$4,C$1,,EvaluationDate)</f>
        <v>obj_00608#0000</v>
      </c>
      <c r="D104" s="24" t="str">
        <f>_xll.qlSwapIndex(,"NoFix",$A104,SettlementDays,Currency,Calendar,$H104,$I104,$J104,D$4,D$1,,EvaluationDate)</f>
        <v>obj_006d0#0000</v>
      </c>
      <c r="E104" s="24" t="str">
        <f>_xll.qlSwapIndex(,"NoFix",$A104,SettlementDays,Currency,Calendar,$H104,$I104,$J104,E$4,E$1,,EvaluationDate)</f>
        <v>obj_00617#0000</v>
      </c>
      <c r="F104" s="24" t="str">
        <f>_xll.qlSwapIndex(,"NoFix",$A104,SettlementDays,Currency,Calendar,$H104,$I104,$J104,F$4,F$1,,EvaluationDate)</f>
        <v>obj_005bf#0000</v>
      </c>
      <c r="G104" s="24" t="str">
        <f>_xll.qlMakeOIS(,A104,G$4,,"0d",J104,,,EvaluationDate)</f>
        <v>obj_0054c#0000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obj_006af#0000</v>
      </c>
      <c r="C105" s="24" t="str">
        <f>_xll.qlSwapIndex(,"NoFix",$A105,SettlementDays,Currency,Calendar,$H105,$I105,$J105,C$4,C$1,,EvaluationDate)</f>
        <v>obj_005fa#0000</v>
      </c>
      <c r="D105" s="24" t="str">
        <f>_xll.qlSwapIndex(,"NoFix",$A105,SettlementDays,Currency,Calendar,$H105,$I105,$J105,D$4,D$1,,EvaluationDate)</f>
        <v>obj_006d1#0000</v>
      </c>
      <c r="E105" s="24" t="str">
        <f>_xll.qlSwapIndex(,"NoFix",$A105,SettlementDays,Currency,Calendar,$H105,$I105,$J105,E$4,E$1,,EvaluationDate)</f>
        <v>obj_005b1#0000</v>
      </c>
      <c r="F105" s="24" t="str">
        <f>_xll.qlSwapIndex(,"NoFix",$A105,SettlementDays,Currency,Calendar,$H105,$I105,$J105,F$4,F$1,,EvaluationDate)</f>
        <v>obj_005f6#0000</v>
      </c>
      <c r="G105" s="24" t="str">
        <f>_xll.qlMakeOIS(,A105,G$4,,"0d",J105,,,EvaluationDate)</f>
        <v>obj_0051f#0000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obj_006bf#0000</v>
      </c>
      <c r="C106" s="24" t="str">
        <f>_xll.qlSwapIndex(,"NoFix",$A106,SettlementDays,Currency,Calendar,$H106,$I106,$J106,C$4,C$1,,EvaluationDate)</f>
        <v>obj_0067d#0000</v>
      </c>
      <c r="D106" s="24" t="str">
        <f>_xll.qlSwapIndex(,"NoFix",$A106,SettlementDays,Currency,Calendar,$H106,$I106,$J106,D$4,D$1,,EvaluationDate)</f>
        <v>obj_00701#0000</v>
      </c>
      <c r="E106" s="24" t="str">
        <f>_xll.qlSwapIndex(,"NoFix",$A106,SettlementDays,Currency,Calendar,$H106,$I106,$J106,E$4,E$1,,EvaluationDate)</f>
        <v>obj_0065a#0000</v>
      </c>
      <c r="F106" s="24" t="str">
        <f>_xll.qlSwapIndex(,"NoFix",$A106,SettlementDays,Currency,Calendar,$H106,$I106,$J106,F$4,F$1,,EvaluationDate)</f>
        <v>obj_005cc#0000</v>
      </c>
      <c r="G106" s="24" t="str">
        <f>_xll.qlMakeOIS(,A106,G$4,,"0d",J106,,,EvaluationDate)</f>
        <v>obj_00533#0000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obj_006f6#0000</v>
      </c>
      <c r="C107" s="24" t="str">
        <f>_xll.qlSwapIndex(,"NoFix",$A107,SettlementDays,Currency,Calendar,$H107,$I107,$J107,C$4,C$1,,EvaluationDate)</f>
        <v>obj_00634#0000</v>
      </c>
      <c r="D107" s="24" t="str">
        <f>_xll.qlSwapIndex(,"NoFix",$A107,SettlementDays,Currency,Calendar,$H107,$I107,$J107,D$4,D$1,,EvaluationDate)</f>
        <v>obj_006d8#0000</v>
      </c>
      <c r="E107" s="24" t="str">
        <f>_xll.qlSwapIndex(,"NoFix",$A107,SettlementDays,Currency,Calendar,$H107,$I107,$J107,E$4,E$1,,EvaluationDate)</f>
        <v>obj_005b0#0000</v>
      </c>
      <c r="F107" s="24" t="str">
        <f>_xll.qlSwapIndex(,"NoFix",$A107,SettlementDays,Currency,Calendar,$H107,$I107,$J107,F$4,F$1,,EvaluationDate)</f>
        <v>obj_0060c#0000</v>
      </c>
      <c r="G107" s="24" t="str">
        <f>_xll.qlMakeOIS(,A107,G$4,,"0d",J107,,,EvaluationDate)</f>
        <v>obj_00537#0000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obj_00693#0000</v>
      </c>
      <c r="C108" s="24" t="str">
        <f>_xll.qlSwapIndex(,"NoFix",$A108,SettlementDays,Currency,Calendar,$H108,$I108,$J108,C$4,C$1,,EvaluationDate)</f>
        <v>obj_0062b#0000</v>
      </c>
      <c r="D108" s="24" t="str">
        <f>_xll.qlSwapIndex(,"NoFix",$A108,SettlementDays,Currency,Calendar,$H108,$I108,$J108,D$4,D$1,,EvaluationDate)</f>
        <v>obj_006b2#0000</v>
      </c>
      <c r="E108" s="24" t="str">
        <f>_xll.qlSwapIndex(,"NoFix",$A108,SettlementDays,Currency,Calendar,$H108,$I108,$J108,E$4,E$1,,EvaluationDate)</f>
        <v>obj_0059b#0000</v>
      </c>
      <c r="F108" s="24" t="str">
        <f>_xll.qlSwapIndex(,"NoFix",$A108,SettlementDays,Currency,Calendar,$H108,$I108,$J108,F$4,F$1,,EvaluationDate)</f>
        <v>obj_0066e#0000</v>
      </c>
      <c r="G108" s="24" t="str">
        <f>_xll.qlMakeOIS(,A108,G$4,,"0d",J108,,,EvaluationDate)</f>
        <v>obj_0053b#0000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obj_006dd#0000</v>
      </c>
      <c r="C109" s="24" t="str">
        <f>_xll.qlSwapIndex(,"NoFix",$A109,SettlementDays,Currency,Calendar,$H109,$I109,$J109,C$4,C$1,,EvaluationDate)</f>
        <v>obj_005ed#0000</v>
      </c>
      <c r="D109" s="24" t="str">
        <f>_xll.qlSwapIndex(,"NoFix",$A109,SettlementDays,Currency,Calendar,$H109,$I109,$J109,D$4,D$1,,EvaluationDate)</f>
        <v>obj_006ac#0000</v>
      </c>
      <c r="E109" s="24" t="str">
        <f>_xll.qlSwapIndex(,"NoFix",$A109,SettlementDays,Currency,Calendar,$H109,$I109,$J109,E$4,E$1,,EvaluationDate)</f>
        <v>obj_00656#0000</v>
      </c>
      <c r="F109" s="24" t="str">
        <f>_xll.qlSwapIndex(,"NoFix",$A109,SettlementDays,Currency,Calendar,$H109,$I109,$J109,F$4,F$1,,EvaluationDate)</f>
        <v>obj_005c7#0000</v>
      </c>
      <c r="G109" s="24" t="str">
        <f>_xll.qlMakeOIS(,A109,G$4,,"0d",J109,,,EvaluationDate)</f>
        <v>obj_0051d#0000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obj_006cf#0000</v>
      </c>
      <c r="C110" s="24" t="str">
        <f>_xll.qlSwapIndex(,"NoFix",$A110,SettlementDays,Currency,Calendar,$H110,$I110,$J110,C$4,C$1,,EvaluationDate)</f>
        <v>obj_005c4#0000</v>
      </c>
      <c r="D110" s="24" t="str">
        <f>_xll.qlSwapIndex(,"NoFix",$A110,SettlementDays,Currency,Calendar,$H110,$I110,$J110,D$4,D$1,,EvaluationDate)</f>
        <v>obj_0069e#0000</v>
      </c>
      <c r="E110" s="24" t="str">
        <f>_xll.qlSwapIndex(,"NoFix",$A110,SettlementDays,Currency,Calendar,$H110,$I110,$J110,E$4,E$1,,EvaluationDate)</f>
        <v>obj_005c8#0000</v>
      </c>
      <c r="F110" s="24" t="str">
        <f>_xll.qlSwapIndex(,"NoFix",$A110,SettlementDays,Currency,Calendar,$H110,$I110,$J110,F$4,F$1,,EvaluationDate)</f>
        <v>obj_00678#0000</v>
      </c>
      <c r="G110" s="24" t="str">
        <f>_xll.qlMakeOIS(,A110,G$4,,"0d",J110,,,EvaluationDate)</f>
        <v>obj_00534#0000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obj_006d9#0000</v>
      </c>
      <c r="C111" s="24" t="str">
        <f>_xll.qlSwapIndex(,"NoFix",$A111,SettlementDays,Currency,Calendar,$H111,$I111,$J111,C$4,C$1,,EvaluationDate)</f>
        <v>obj_005ee#0000</v>
      </c>
      <c r="D111" s="24" t="str">
        <f>_xll.qlSwapIndex(,"NoFix",$A111,SettlementDays,Currency,Calendar,$H111,$I111,$J111,D$4,D$1,,EvaluationDate)</f>
        <v>obj_006fc#0000</v>
      </c>
      <c r="E111" s="24" t="str">
        <f>_xll.qlSwapIndex(,"NoFix",$A111,SettlementDays,Currency,Calendar,$H111,$I111,$J111,E$4,E$1,,EvaluationDate)</f>
        <v>obj_00657#0000</v>
      </c>
      <c r="F111" s="24" t="str">
        <f>_xll.qlSwapIndex(,"NoFix",$A111,SettlementDays,Currency,Calendar,$H111,$I111,$J111,F$4,F$1,,EvaluationDate)</f>
        <v>obj_0061d#0000</v>
      </c>
      <c r="G111" s="24" t="str">
        <f>_xll.qlMakeOIS(,A111,G$4,,"0d",J111,,,EvaluationDate)</f>
        <v>obj_00547#0000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obj_0068d#0000</v>
      </c>
      <c r="C112" s="24" t="str">
        <f>_xll.qlSwapIndex(,"NoFix",$A112,SettlementDays,Currency,Calendar,$H112,$I112,$J112,C$4,C$1,,EvaluationDate)</f>
        <v>obj_0063f#0000</v>
      </c>
      <c r="D112" s="24" t="str">
        <f>_xll.qlSwapIndex(,"NoFix",$A112,SettlementDays,Currency,Calendar,$H112,$I112,$J112,D$4,D$1,,EvaluationDate)</f>
        <v>obj_006bb#0000</v>
      </c>
      <c r="E112" s="24" t="str">
        <f>_xll.qlSwapIndex(,"NoFix",$A112,SettlementDays,Currency,Calendar,$H112,$I112,$J112,E$4,E$1,,EvaluationDate)</f>
        <v>obj_00610#0000</v>
      </c>
      <c r="F112" s="24" t="str">
        <f>_xll.qlSwapIndex(,"NoFix",$A112,SettlementDays,Currency,Calendar,$H112,$I112,$J112,F$4,F$1,,EvaluationDate)</f>
        <v>obj_00643#0000</v>
      </c>
      <c r="G112" s="24" t="str">
        <f>_xll.qlMakeOIS(,A112,G$4,,"0d",J112,,,EvaluationDate)</f>
        <v>obj_0053d#0000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obj_006f7#0000</v>
      </c>
      <c r="C113" s="24" t="str">
        <f>_xll.qlSwapIndex(,"NoFix",$A113,SettlementDays,Currency,Calendar,$H113,$I113,$J113,C$4,C$1,,EvaluationDate)</f>
        <v>obj_005ca#0000</v>
      </c>
      <c r="D113" s="24" t="str">
        <f>_xll.qlSwapIndex(,"NoFix",$A113,SettlementDays,Currency,Calendar,$H113,$I113,$J113,D$4,D$1,,EvaluationDate)</f>
        <v>obj_006a3#0000</v>
      </c>
      <c r="E113" s="24" t="str">
        <f>_xll.qlSwapIndex(,"NoFix",$A113,SettlementDays,Currency,Calendar,$H113,$I113,$J113,E$4,E$1,,EvaluationDate)</f>
        <v>obj_005b9#0000</v>
      </c>
      <c r="F113" s="24" t="str">
        <f>_xll.qlSwapIndex(,"NoFix",$A113,SettlementDays,Currency,Calendar,$H113,$I113,$J113,F$4,F$1,,EvaluationDate)</f>
        <v>obj_00659#0000</v>
      </c>
      <c r="G113" s="24" t="str">
        <f>_xll.qlMakeOIS(,A113,G$4,,"0d",J113,,,EvaluationDate)</f>
        <v>obj_00546#0000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obj_006ed#0000</v>
      </c>
      <c r="C114" s="24" t="str">
        <f>_xll.qlSwapIndex(,"NoFix",$A114,SettlementDays,Currency,Calendar,$H114,$I114,$J114,C$4,C$1,,EvaluationDate)</f>
        <v>obj_005d6#0000</v>
      </c>
      <c r="D114" s="24" t="str">
        <f>_xll.qlSwapIndex(,"NoFix",$A114,SettlementDays,Currency,Calendar,$H114,$I114,$J114,D$4,D$1,,EvaluationDate)</f>
        <v>obj_006b5#0000</v>
      </c>
      <c r="E114" s="24" t="str">
        <f>_xll.qlSwapIndex(,"NoFix",$A114,SettlementDays,Currency,Calendar,$H114,$I114,$J114,E$4,E$1,,EvaluationDate)</f>
        <v>obj_00624#0000</v>
      </c>
      <c r="F114" s="24" t="str">
        <f>_xll.qlSwapIndex(,"NoFix",$A114,SettlementDays,Currency,Calendar,$H114,$I114,$J114,F$4,F$1,,EvaluationDate)</f>
        <v>obj_005f7#0000</v>
      </c>
      <c r="G114" s="24" t="str">
        <f>_xll.qlMakeOIS(,A114,G$4,,"0d",J114,,,EvaluationDate)</f>
        <v>obj_0051b#0000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obj_00695#0000</v>
      </c>
      <c r="C115" s="24" t="str">
        <f>_xll.qlSwapIndex(,"NoFix",$A115,SettlementDays,Currency,Calendar,$H115,$I115,$J115,C$4,C$1,,EvaluationDate)</f>
        <v>obj_0062e#0000</v>
      </c>
      <c r="D115" s="24" t="str">
        <f>_xll.qlSwapIndex(,"NoFix",$A115,SettlementDays,Currency,Calendar,$H115,$I115,$J115,D$4,D$1,,EvaluationDate)</f>
        <v>obj_006a5#0000</v>
      </c>
      <c r="E115" s="24" t="str">
        <f>_xll.qlSwapIndex(,"NoFix",$A115,SettlementDays,Currency,Calendar,$H115,$I115,$J115,E$4,E$1,,EvaluationDate)</f>
        <v>obj_0065c#0000</v>
      </c>
      <c r="F115" s="24" t="str">
        <f>_xll.qlSwapIndex(,"NoFix",$A115,SettlementDays,Currency,Calendar,$H115,$I115,$J115,F$4,F$1,,EvaluationDate)</f>
        <v>obj_005fe#0000</v>
      </c>
      <c r="G115" s="24" t="str">
        <f>_xll.qlMakeOIS(,A115,G$4,,"0d",J115,,,EvaluationDate)</f>
        <v>obj_0052b#0000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obj_006c7#0000</v>
      </c>
      <c r="C116" s="24" t="str">
        <f>_xll.qlSwapIndex(,"NoFix",$A116,SettlementDays,Currency,Calendar,$H116,$I116,$J116,C$4,C$1,,EvaluationDate)</f>
        <v>obj_005cd#0000</v>
      </c>
      <c r="D116" s="24" t="str">
        <f>_xll.qlSwapIndex(,"NoFix",$A116,SettlementDays,Currency,Calendar,$H116,$I116,$J116,D$4,D$1,,EvaluationDate)</f>
        <v>obj_00687#0000</v>
      </c>
      <c r="E116" s="24" t="str">
        <f>_xll.qlSwapIndex(,"NoFix",$A116,SettlementDays,Currency,Calendar,$H116,$I116,$J116,E$4,E$1,,EvaluationDate)</f>
        <v>obj_00607#0000</v>
      </c>
      <c r="F116" s="24" t="str">
        <f>_xll.qlSwapIndex(,"NoFix",$A116,SettlementDays,Currency,Calendar,$H116,$I116,$J116,F$4,F$1,,EvaluationDate)</f>
        <v>obj_00603#0000</v>
      </c>
      <c r="G116" s="24" t="str">
        <f>_xll.qlMakeOIS(,A116,G$4,,"0d",J116,,,EvaluationDate)</f>
        <v>obj_00548#0000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obj_006ee#0000</v>
      </c>
      <c r="C117" s="24" t="str">
        <f>_xll.qlSwapIndex(,"NoFix",$A117,SettlementDays,Currency,Calendar,$H117,$I117,$J117,C$4,C$1,,EvaluationDate)</f>
        <v>obj_0067b#0000</v>
      </c>
      <c r="D117" s="24" t="str">
        <f>_xll.qlSwapIndex(,"NoFix",$A117,SettlementDays,Currency,Calendar,$H117,$I117,$J117,D$4,D$1,,EvaluationDate)</f>
        <v>obj_00691#0000</v>
      </c>
      <c r="E117" s="24" t="str">
        <f>_xll.qlSwapIndex(,"NoFix",$A117,SettlementDays,Currency,Calendar,$H117,$I117,$J117,E$4,E$1,,EvaluationDate)</f>
        <v>obj_005ec#0000</v>
      </c>
      <c r="F117" s="24" t="str">
        <f>_xll.qlSwapIndex(,"NoFix",$A117,SettlementDays,Currency,Calendar,$H117,$I117,$J117,F$4,F$1,,EvaluationDate)</f>
        <v>obj_0064e#0000</v>
      </c>
      <c r="G117" s="24" t="str">
        <f>_xll.qlMakeOIS(,A117,G$4,,"0d",J117,,,EvaluationDate)</f>
        <v>obj_0054d#0000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obj_006c4#0000</v>
      </c>
      <c r="C118" s="24" t="str">
        <f>_xll.qlSwapIndex(,"NoFix",$A118,SettlementDays,Currency,Calendar,$H118,$I118,$J118,C$4,C$1,,EvaluationDate)</f>
        <v>obj_005bc#0000</v>
      </c>
      <c r="D118" s="24" t="str">
        <f>_xll.qlSwapIndex(,"NoFix",$A118,SettlementDays,Currency,Calendar,$H118,$I118,$J118,D$4,D$1,,EvaluationDate)</f>
        <v>obj_006fa#0000</v>
      </c>
      <c r="E118" s="24" t="str">
        <f>_xll.qlSwapIndex(,"NoFix",$A118,SettlementDays,Currency,Calendar,$H118,$I118,$J118,E$4,E$1,,EvaluationDate)</f>
        <v>obj_005d1#0000</v>
      </c>
      <c r="F118" s="24" t="str">
        <f>_xll.qlSwapIndex(,"NoFix",$A118,SettlementDays,Currency,Calendar,$H118,$I118,$J118,F$4,F$1,,EvaluationDate)</f>
        <v>obj_005d2#0000</v>
      </c>
      <c r="G118" s="24" t="str">
        <f>_xll.qlMakeOIS(,A118,G$4,,"0d",J118,,,EvaluationDate)</f>
        <v>obj_0054a#0000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obj_006b7#0000</v>
      </c>
      <c r="C119" s="24" t="str">
        <f>_xll.qlSwapIndex(,"NoFix",$A119,SettlementDays,Currency,Calendar,$H119,$I119,$J119,C$4,C$1,,EvaluationDate)</f>
        <v>obj_00670#0000</v>
      </c>
      <c r="D119" s="24" t="str">
        <f>_xll.qlSwapIndex(,"NoFix",$A119,SettlementDays,Currency,Calendar,$H119,$I119,$J119,D$4,D$1,,EvaluationDate)</f>
        <v>obj_00682#0000</v>
      </c>
      <c r="E119" s="24" t="str">
        <f>_xll.qlSwapIndex(,"NoFix",$A119,SettlementDays,Currency,Calendar,$H119,$I119,$J119,E$4,E$1,,EvaluationDate)</f>
        <v>obj_005ef#0000</v>
      </c>
      <c r="F119" s="24" t="str">
        <f>_xll.qlSwapIndex(,"NoFix",$A119,SettlementDays,Currency,Calendar,$H119,$I119,$J119,F$4,F$1,,EvaluationDate)</f>
        <v>obj_00604#0000</v>
      </c>
      <c r="G119" s="24" t="str">
        <f>_xll.qlMakeOIS(,A119,G$4,,"0d",J119,,,EvaluationDate)</f>
        <v>obj_00536#0000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obj_006b6#0000</v>
      </c>
      <c r="C120" s="24" t="str">
        <f>_xll.qlSwapIndex(,"NoFix",$A120,SettlementDays,Currency,Calendar,$H120,$I120,$J120,C$4,C$1,,EvaluationDate)</f>
        <v>obj_00631#0000</v>
      </c>
      <c r="D120" s="24" t="str">
        <f>_xll.qlSwapIndex(,"NoFix",$A120,SettlementDays,Currency,Calendar,$H120,$I120,$J120,D$4,D$1,,EvaluationDate)</f>
        <v>obj_006b4#0000</v>
      </c>
      <c r="E120" s="24" t="str">
        <f>_xll.qlSwapIndex(,"NoFix",$A120,SettlementDays,Currency,Calendar,$H120,$I120,$J120,E$4,E$1,,EvaluationDate)</f>
        <v>obj_0061e#0000</v>
      </c>
      <c r="F120" s="24" t="str">
        <f>_xll.qlSwapIndex(,"NoFix",$A120,SettlementDays,Currency,Calendar,$H120,$I120,$J120,F$4,F$1,,EvaluationDate)</f>
        <v>obj_0064a#0000</v>
      </c>
      <c r="G120" s="24" t="str">
        <f>_xll.qlMakeOIS(,A120,G$4,,"0d",J120,,,EvaluationDate)</f>
        <v>obj_00550#0000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obj_00692#0000</v>
      </c>
      <c r="C121" s="24" t="str">
        <f>_xll.qlSwapIndex(,"NoFix",$A121,SettlementDays,Currency,Calendar,$H121,$I121,$J121,C$4,C$1,,EvaluationDate)</f>
        <v>obj_005c1#0000</v>
      </c>
      <c r="D121" s="24" t="str">
        <f>_xll.qlSwapIndex(,"NoFix",$A121,SettlementDays,Currency,Calendar,$H121,$I121,$J121,D$4,D$1,,EvaluationDate)</f>
        <v>obj_0069d#0000</v>
      </c>
      <c r="E121" s="24" t="str">
        <f>_xll.qlSwapIndex(,"NoFix",$A121,SettlementDays,Currency,Calendar,$H121,$I121,$J121,E$4,E$1,,EvaluationDate)</f>
        <v>obj_00622#0000</v>
      </c>
      <c r="F121" s="24" t="str">
        <f>_xll.qlSwapIndex(,"NoFix",$A121,SettlementDays,Currency,Calendar,$H121,$I121,$J121,F$4,F$1,,EvaluationDate)</f>
        <v>obj_00654#0000</v>
      </c>
      <c r="G121" s="24" t="str">
        <f>_xll.qlMakeOIS(,A121,G$4,,"0d",J121,,,EvaluationDate)</f>
        <v>obj_00518#0000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obj_006b9#0000</v>
      </c>
      <c r="C122" s="24" t="str">
        <f>_xll.qlSwapIndex(,"NoFix",$A122,SettlementDays,Currency,Calendar,$H122,$I122,$J122,C$4,C$1,,EvaluationDate)</f>
        <v>obj_005c9#0000</v>
      </c>
      <c r="D122" s="24" t="str">
        <f>_xll.qlSwapIndex(,"NoFix",$A122,SettlementDays,Currency,Calendar,$H122,$I122,$J122,D$4,D$1,,EvaluationDate)</f>
        <v>obj_006ff#0000</v>
      </c>
      <c r="E122" s="24" t="str">
        <f>_xll.qlSwapIndex(,"NoFix",$A122,SettlementDays,Currency,Calendar,$H122,$I122,$J122,E$4,E$1,,EvaluationDate)</f>
        <v>obj_00615#0000</v>
      </c>
      <c r="F122" s="24" t="str">
        <f>_xll.qlSwapIndex(,"NoFix",$A122,SettlementDays,Currency,Calendar,$H122,$I122,$J122,F$4,F$1,,EvaluationDate)</f>
        <v>obj_005a5#0000</v>
      </c>
      <c r="G122" s="24" t="str">
        <f>_xll.qlMakeOIS(,A122,G$4,,"0d",J122,,,EvaluationDate)</f>
        <v>obj_00520#0000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obj_00699#0000</v>
      </c>
      <c r="C123" s="24" t="str">
        <f>_xll.qlSwapIndex(,"NoFix",$A123,SettlementDays,Currency,Calendar,$H123,$I123,$J123,C$4,C$1,,EvaluationDate)</f>
        <v>obj_005a9#0000</v>
      </c>
      <c r="D123" s="24" t="str">
        <f>_xll.qlSwapIndex(,"NoFix",$A123,SettlementDays,Currency,Calendar,$H123,$I123,$J123,D$4,D$1,,EvaluationDate)</f>
        <v>obj_0068c#0000</v>
      </c>
      <c r="E123" s="24" t="str">
        <f>_xll.qlSwapIndex(,"NoFix",$A123,SettlementDays,Currency,Calendar,$H123,$I123,$J123,E$4,E$1,,EvaluationDate)</f>
        <v>obj_00673#0000</v>
      </c>
      <c r="F123" s="24" t="str">
        <f>_xll.qlSwapIndex(,"NoFix",$A123,SettlementDays,Currency,Calendar,$H123,$I123,$J123,F$4,F$1,,EvaluationDate)</f>
        <v>obj_00628#0000</v>
      </c>
      <c r="G123" s="24" t="str">
        <f>_xll.qlMakeOIS(,A123,G$4,,"0d",J123,,,EvaluationDate)</f>
        <v>obj_00527#0000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obj_00702#0000</v>
      </c>
      <c r="C124" s="24" t="str">
        <f>_xll.qlSwapIndex(,"NoFix",$A124,SettlementDays,Currency,Calendar,$H124,$I124,$J124,C$4,C$1,,EvaluationDate)</f>
        <v>obj_00601#0000</v>
      </c>
      <c r="D124" s="24" t="str">
        <f>_xll.qlSwapIndex(,"NoFix",$A124,SettlementDays,Currency,Calendar,$H124,$I124,$J124,D$4,D$1,,EvaluationDate)</f>
        <v>obj_006ad#0000</v>
      </c>
      <c r="E124" s="24" t="str">
        <f>_xll.qlSwapIndex(,"NoFix",$A124,SettlementDays,Currency,Calendar,$H124,$I124,$J124,E$4,E$1,,EvaluationDate)</f>
        <v>obj_005df#0000</v>
      </c>
      <c r="F124" s="24" t="str">
        <f>_xll.qlSwapIndex(,"NoFix",$A124,SettlementDays,Currency,Calendar,$H124,$I124,$J124,F$4,F$1,,EvaluationDate)</f>
        <v>obj_005f9#0000</v>
      </c>
      <c r="G124" s="24" t="str">
        <f>_xll.qlMakeOIS(,A124,G$4,,"0d",J124,,,EvaluationDate)</f>
        <v>obj_0052c#0000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obj_0069a#0000</v>
      </c>
      <c r="C125" s="24" t="str">
        <f>_xll.qlSwapIndex(,"NoFix",$A125,SettlementDays,Currency,Calendar,$H125,$I125,$J125,C$4,C$1,,EvaluationDate)</f>
        <v>obj_0062c#0000</v>
      </c>
      <c r="D125" s="24" t="str">
        <f>_xll.qlSwapIndex(,"NoFix",$A125,SettlementDays,Currency,Calendar,$H125,$I125,$J125,D$4,D$1,,EvaluationDate)</f>
        <v>obj_006a7#0000</v>
      </c>
      <c r="E125" s="24" t="str">
        <f>_xll.qlSwapIndex(,"NoFix",$A125,SettlementDays,Currency,Calendar,$H125,$I125,$J125,E$4,E$1,,EvaluationDate)</f>
        <v>obj_005b8#0000</v>
      </c>
      <c r="F125" s="24" t="str">
        <f>_xll.qlSwapIndex(,"NoFix",$A125,SettlementDays,Currency,Calendar,$H125,$I125,$J125,F$4,F$1,,EvaluationDate)</f>
        <v>obj_00612#0000</v>
      </c>
      <c r="G125" s="24" t="str">
        <f>_xll.qlMakeOIS(,A125,G$4,,"0d",J125,,,EvaluationDate)</f>
        <v>obj_00529#0000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obj_006e7#0000</v>
      </c>
      <c r="C126" s="24" t="str">
        <f>_xll.qlSwapIndex(,"NoFix",$A126,SettlementDays,Currency,Calendar,$H126,$I126,$J126,C$4,C$1,,EvaluationDate)</f>
        <v>obj_005a1#0000</v>
      </c>
      <c r="D126" s="24" t="str">
        <f>_xll.qlSwapIndex(,"NoFix",$A126,SettlementDays,Currency,Calendar,$H126,$I126,$J126,D$4,D$1,,EvaluationDate)</f>
        <v>obj_006cc#0000</v>
      </c>
      <c r="E126" s="24" t="str">
        <f>_xll.qlSwapIndex(,"NoFix",$A126,SettlementDays,Currency,Calendar,$H126,$I126,$J126,E$4,E$1,,EvaluationDate)</f>
        <v>obj_005f0#0000</v>
      </c>
      <c r="F126" s="24" t="str">
        <f>_xll.qlSwapIndex(,"NoFix",$A126,SettlementDays,Currency,Calendar,$H126,$I126,$J126,F$4,F$1,,EvaluationDate)</f>
        <v>obj_0060f#0000</v>
      </c>
      <c r="G126" s="24" t="str">
        <f>_xll.qlMakeOIS(,A126,G$4,,"0d",J126,,,EvaluationDate)</f>
        <v>obj_00515#0000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obj_006f0#0000</v>
      </c>
      <c r="C127" s="24" t="str">
        <f>_xll.qlSwapIndex(,"NoFix",$A127,SettlementDays,Currency,Calendar,$H127,$I127,$J127,C$4,C$1,,EvaluationDate)</f>
        <v>obj_0060e#0000</v>
      </c>
      <c r="D127" s="24" t="str">
        <f>_xll.qlSwapIndex(,"NoFix",$A127,SettlementDays,Currency,Calendar,$H127,$I127,$J127,D$4,D$1,,EvaluationDate)</f>
        <v>obj_006f2#0000</v>
      </c>
      <c r="E127" s="24" t="str">
        <f>_xll.qlSwapIndex(,"NoFix",$A127,SettlementDays,Currency,Calendar,$H127,$I127,$J127,E$4,E$1,,EvaluationDate)</f>
        <v>obj_005b3#0000</v>
      </c>
      <c r="F127" s="24" t="str">
        <f>_xll.qlSwapIndex(,"NoFix",$A127,SettlementDays,Currency,Calendar,$H127,$I127,$J127,F$4,F$1,,EvaluationDate)</f>
        <v>obj_005f3#0000</v>
      </c>
      <c r="G127" s="24" t="str">
        <f>_xll.qlMakeOIS(,A127,G$4,,"0d",J127,,,EvaluationDate)</f>
        <v>obj_0051c#0000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obj_00689#0000</v>
      </c>
      <c r="C128" s="24" t="str">
        <f>_xll.qlSwapIndex(,"NoFix",$A128,SettlementDays,Currency,Calendar,$H128,$I128,$J128,C$4,C$1,,EvaluationDate)</f>
        <v>obj_0060b#0000</v>
      </c>
      <c r="D128" s="24" t="str">
        <f>_xll.qlSwapIndex(,"NoFix",$A128,SettlementDays,Currency,Calendar,$H128,$I128,$J128,D$4,D$1,,EvaluationDate)</f>
        <v>obj_006c6#0000</v>
      </c>
      <c r="E128" s="24" t="str">
        <f>_xll.qlSwapIndex(,"NoFix",$A128,SettlementDays,Currency,Calendar,$H128,$I128,$J128,E$4,E$1,,EvaluationDate)</f>
        <v>obj_005d4#0000</v>
      </c>
      <c r="F128" s="24" t="str">
        <f>_xll.qlSwapIndex(,"NoFix",$A128,SettlementDays,Currency,Calendar,$H128,$I128,$J128,F$4,F$1,,EvaluationDate)</f>
        <v>obj_0059c#0000</v>
      </c>
      <c r="G128" s="24" t="str">
        <f>_xll.qlMakeOIS(,A128,G$4,,"0d",J128,,,EvaluationDate)</f>
        <v>obj_00553#0000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obj_006d6#0000</v>
      </c>
      <c r="C129" s="24" t="str">
        <f>_xll.qlSwapIndex(,"NoFix",$A129,SettlementDays,Currency,Calendar,$H129,$I129,$J129,C$4,C$1,,EvaluationDate)</f>
        <v>obj_005a0#0000</v>
      </c>
      <c r="D129" s="24" t="str">
        <f>_xll.qlSwapIndex(,"NoFix",$A129,SettlementDays,Currency,Calendar,$H129,$I129,$J129,D$4,D$1,,EvaluationDate)</f>
        <v>obj_0068e#0000</v>
      </c>
      <c r="E129" s="24" t="str">
        <f>_xll.qlSwapIndex(,"NoFix",$A129,SettlementDays,Currency,Calendar,$H129,$I129,$J129,E$4,E$1,,EvaluationDate)</f>
        <v>obj_005bb#0000</v>
      </c>
      <c r="F129" s="24" t="str">
        <f>_xll.qlSwapIndex(,"NoFix",$A129,SettlementDays,Currency,Calendar,$H129,$I129,$J129,F$4,F$1,,EvaluationDate)</f>
        <v>obj_0066a#0000</v>
      </c>
      <c r="G129" s="24" t="str">
        <f>_xll.qlMakeOIS(,A129,G$4,,"0d",J129,,,EvaluationDate)</f>
        <v>obj_00531#0000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obj_0068b#0000</v>
      </c>
      <c r="C130" s="24" t="str">
        <f>_xll.qlSwapIndex(,"NoFix",$A130,SettlementDays,Currency,Calendar,$H130,$I130,$J130,C$4,C$1,,EvaluationDate)</f>
        <v>obj_005cb#0000</v>
      </c>
      <c r="D130" s="24" t="str">
        <f>_xll.qlSwapIndex(,"NoFix",$A130,SettlementDays,Currency,Calendar,$H130,$I130,$J130,D$4,D$1,,EvaluationDate)</f>
        <v>obj_006c2#0000</v>
      </c>
      <c r="E130" s="24" t="str">
        <f>_xll.qlSwapIndex(,"NoFix",$A130,SettlementDays,Currency,Calendar,$H130,$I130,$J130,E$4,E$1,,EvaluationDate)</f>
        <v>obj_0064c#0000</v>
      </c>
      <c r="F130" s="24" t="str">
        <f>_xll.qlSwapIndex(,"NoFix",$A130,SettlementDays,Currency,Calendar,$H130,$I130,$J130,F$4,F$1,,EvaluationDate)</f>
        <v>obj_0064b#0000</v>
      </c>
      <c r="G130" s="24" t="str">
        <f>_xll.qlMakeOIS(,A130,G$4,,"0d",J130,,,EvaluationDate)</f>
        <v>obj_0052f#0000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obj_00681#0000</v>
      </c>
      <c r="C131" s="24" t="str">
        <f>_xll.qlSwapIndex(,"NoFix",$A131,SettlementDays,Currency,Calendar,$H131,$I131,$J131,C$4,C$1,,EvaluationDate)</f>
        <v>obj_00638#0000</v>
      </c>
      <c r="D131" s="24" t="str">
        <f>_xll.qlSwapIndex(,"NoFix",$A131,SettlementDays,Currency,Calendar,$H131,$I131,$J131,D$4,D$1,,EvaluationDate)</f>
        <v>obj_00683#0000</v>
      </c>
      <c r="E131" s="24" t="str">
        <f>_xll.qlSwapIndex(,"NoFix",$A131,SettlementDays,Currency,Calendar,$H131,$I131,$J131,E$4,E$1,,EvaluationDate)</f>
        <v>obj_00613#0000</v>
      </c>
      <c r="F131" s="24" t="str">
        <f>_xll.qlSwapIndex(,"NoFix",$A131,SettlementDays,Currency,Calendar,$H131,$I131,$J131,F$4,F$1,,EvaluationDate)</f>
        <v>obj_0062d#0000</v>
      </c>
      <c r="G131" s="24" t="str">
        <f>_xll.qlMakeOIS(,A131,G$4,,"0d",J131,,,EvaluationDate)</f>
        <v>obj_00549#0000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obj_006a1#0000</v>
      </c>
      <c r="C132" s="24" t="str">
        <f>_xll.qlSwapIndex(,"NoFix",$A132,SettlementDays,Currency,Calendar,$H132,$I132,$J132,C$4,C$1,,EvaluationDate)</f>
        <v>obj_0066d#0000</v>
      </c>
      <c r="D132" s="24" t="str">
        <f>_xll.qlSwapIndex(,"NoFix",$A132,SettlementDays,Currency,Calendar,$H132,$I132,$J132,D$4,D$1,,EvaluationDate)</f>
        <v>obj_0068a#0000</v>
      </c>
      <c r="E132" s="24" t="str">
        <f>_xll.qlSwapIndex(,"NoFix",$A132,SettlementDays,Currency,Calendar,$H132,$I132,$J132,E$4,E$1,,EvaluationDate)</f>
        <v>obj_005fc#0000</v>
      </c>
      <c r="F132" s="24" t="str">
        <f>_xll.qlSwapIndex(,"NoFix",$A132,SettlementDays,Currency,Calendar,$H132,$I132,$J132,F$4,F$1,,EvaluationDate)</f>
        <v>obj_00651#0000</v>
      </c>
      <c r="G132" s="24" t="str">
        <f>_xll.qlMakeOIS(,A132,G$4,,"0d",J132,,,EvaluationDate)</f>
        <v>obj_00541#0000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obj_006c0#0000</v>
      </c>
      <c r="C133" s="24" t="str">
        <f>_xll.qlSwapIndex(,"NoFix",$A133,SettlementDays,Currency,Calendar,$H133,$I133,$J133,C$4,C$1,,EvaluationDate)</f>
        <v>obj_00652#0000</v>
      </c>
      <c r="D133" s="24" t="str">
        <f>_xll.qlSwapIndex(,"NoFix",$A133,SettlementDays,Currency,Calendar,$H133,$I133,$J133,D$4,D$1,,EvaluationDate)</f>
        <v>obj_006d2#0000</v>
      </c>
      <c r="E133" s="24" t="str">
        <f>_xll.qlSwapIndex(,"NoFix",$A133,SettlementDays,Currency,Calendar,$H133,$I133,$J133,E$4,E$1,,EvaluationDate)</f>
        <v>obj_0063e#0000</v>
      </c>
      <c r="F133" s="24" t="str">
        <f>_xll.qlSwapIndex(,"NoFix",$A133,SettlementDays,Currency,Calendar,$H133,$I133,$J133,F$4,F$1,,EvaluationDate)</f>
        <v>obj_00675#0000</v>
      </c>
      <c r="G133" s="24" t="str">
        <f>_xll.qlMakeOIS(,A133,G$4,,"0d",J133,,,EvaluationDate)</f>
        <v>obj_0053e#0000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obj_0067f#0000</v>
      </c>
      <c r="C134" s="24" t="str">
        <f>_xll.qlSwapIndex(,"NoFix",$A134,SettlementDays,Currency,Calendar,$H134,$I134,$J134,C$4,C$1,,EvaluationDate)</f>
        <v>obj_005e4#0000</v>
      </c>
      <c r="D134" s="24" t="str">
        <f>_xll.qlSwapIndex(,"NoFix",$A134,SettlementDays,Currency,Calendar,$H134,$I134,$J134,D$4,D$1,,EvaluationDate)</f>
        <v>obj_006c9#0000</v>
      </c>
      <c r="E134" s="24" t="str">
        <f>_xll.qlSwapIndex(,"NoFix",$A134,SettlementDays,Currency,Calendar,$H134,$I134,$J134,E$4,E$1,,EvaluationDate)</f>
        <v>obj_00646#0000</v>
      </c>
      <c r="F134" s="24" t="str">
        <f>_xll.qlSwapIndex(,"NoFix",$A134,SettlementDays,Currency,Calendar,$H134,$I134,$J134,F$4,F$1,,EvaluationDate)</f>
        <v>obj_00664#0000</v>
      </c>
      <c r="G134" s="24" t="str">
        <f>_xll.qlMakeOIS(,A134,G$4,,"0d",J134,,,EvaluationDate)</f>
        <v>obj_00530#0000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obj_006e0#0000</v>
      </c>
      <c r="C135" s="24" t="str">
        <f>_xll.qlSwapIndex(,"NoFix",$A135,SettlementDays,Currency,Calendar,$H135,$I135,$J135,C$4,C$1,,EvaluationDate)</f>
        <v>obj_005fd#0000</v>
      </c>
      <c r="D135" s="24" t="str">
        <f>_xll.qlSwapIndex(,"NoFix",$A135,SettlementDays,Currency,Calendar,$H135,$I135,$J135,D$4,D$1,,EvaluationDate)</f>
        <v>obj_006f3#0000</v>
      </c>
      <c r="E135" s="24" t="str">
        <f>_xll.qlSwapIndex(,"NoFix",$A135,SettlementDays,Currency,Calendar,$H135,$I135,$J135,E$4,E$1,,EvaluationDate)</f>
        <v>obj_00679#0000</v>
      </c>
      <c r="F135" s="24" t="str">
        <f>_xll.qlSwapIndex(,"NoFix",$A135,SettlementDays,Currency,Calendar,$H135,$I135,$J135,F$4,F$1,,EvaluationDate)</f>
        <v>obj_00623#0000</v>
      </c>
      <c r="G135" s="24" t="str">
        <f>_xll.qlMakeOIS(,A135,G$4,,"0d",J135,,,EvaluationDate)</f>
        <v>obj_00535#0000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obj_00697#0000</v>
      </c>
      <c r="C136" s="24" t="str">
        <f>_xll.qlSwapIndex(,"NoFix",$A136,SettlementDays,Currency,Calendar,$H136,$I136,$J136,C$4,C$1,,EvaluationDate)</f>
        <v>obj_00642#0000</v>
      </c>
      <c r="D136" s="24" t="str">
        <f>_xll.qlSwapIndex(,"NoFix",$A136,SettlementDays,Currency,Calendar,$H136,$I136,$J136,D$4,D$1,,EvaluationDate)</f>
        <v>obj_00684#0000</v>
      </c>
      <c r="E136" s="24" t="str">
        <f>_xll.qlSwapIndex(,"NoFix",$A136,SettlementDays,Currency,Calendar,$H136,$I136,$J136,E$4,E$1,,EvaluationDate)</f>
        <v>obj_00663#0000</v>
      </c>
      <c r="F136" s="24" t="str">
        <f>_xll.qlSwapIndex(,"NoFix",$A136,SettlementDays,Currency,Calendar,$H136,$I136,$J136,F$4,F$1,,EvaluationDate)</f>
        <v>obj_005c6#0000</v>
      </c>
      <c r="G136" s="24" t="str">
        <f>_xll.qlMakeOIS(,A136,G$4,,"0d",J136,,,EvaluationDate)</f>
        <v>obj_00543#0000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obj_006d7#0000</v>
      </c>
      <c r="C137" s="24" t="str">
        <f>_xll.qlSwapIndex(,"NoFix",$A137,SettlementDays,Currency,Calendar,$H137,$I137,$J137,C$4,C$1,,EvaluationDate)</f>
        <v>obj_0060a#0000</v>
      </c>
      <c r="D137" s="24" t="str">
        <f>_xll.qlSwapIndex(,"NoFix",$A137,SettlementDays,Currency,Calendar,$H137,$I137,$J137,D$4,D$1,,EvaluationDate)</f>
        <v>obj_006e6#0000</v>
      </c>
      <c r="E137" s="24" t="str">
        <f>_xll.qlSwapIndex(,"NoFix",$A137,SettlementDays,Currency,Calendar,$H137,$I137,$J137,E$4,E$1,,EvaluationDate)</f>
        <v>obj_00655#0000</v>
      </c>
      <c r="F137" s="24" t="str">
        <f>_xll.qlSwapIndex(,"NoFix",$A137,SettlementDays,Currency,Calendar,$H137,$I137,$J137,F$4,F$1,,EvaluationDate)</f>
        <v>obj_00639#0000</v>
      </c>
      <c r="G137" s="24" t="str">
        <f>_xll.qlMakeOIS(,A137,G$4,,"0d",J137,,,EvaluationDate)</f>
        <v>obj_00514#0000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obj_006c5#0000</v>
      </c>
      <c r="C138" s="24" t="str">
        <f>_xll.qlSwapIndex(,"NoFix",$A138,SettlementDays,Currency,Calendar,$H138,$I138,$J138,C$4,C$1,,EvaluationDate)</f>
        <v>obj_005d8#0000</v>
      </c>
      <c r="D138" s="24" t="str">
        <f>_xll.qlSwapIndex(,"NoFix",$A138,SettlementDays,Currency,Calendar,$H138,$I138,$J138,D$4,D$1,,EvaluationDate)</f>
        <v>obj_006ce#0000</v>
      </c>
      <c r="E138" s="24" t="str">
        <f>_xll.qlSwapIndex(,"NoFix",$A138,SettlementDays,Currency,Calendar,$H138,$I138,$J138,E$4,E$1,,EvaluationDate)</f>
        <v>obj_00650#0000</v>
      </c>
      <c r="F138" s="24" t="str">
        <f>_xll.qlSwapIndex(,"NoFix",$A138,SettlementDays,Currency,Calendar,$H138,$I138,$J138,F$4,F$1,,EvaluationDate)</f>
        <v>obj_00626#0000</v>
      </c>
      <c r="G138" s="24" t="str">
        <f>_xll.qlMakeOIS(,A138,G$4,,"0d",J138,,,EvaluationDate)</f>
        <v>obj_0051a#0000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A4" sqref="A4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obj_005ab#0000</v>
      </c>
      <c r="C1" s="3" t="str">
        <f>Indexes!C13</f>
        <v>obj_00573#0000</v>
      </c>
      <c r="D1" s="3" t="str">
        <f>Indexes!D13</f>
        <v>obj_00648#0000</v>
      </c>
      <c r="E1" s="3" t="str">
        <f>Indexes!E13</f>
        <v>obj_00567#0000</v>
      </c>
      <c r="F1" s="3" t="str">
        <f>Indexes!F13</f>
        <v>obj_00577#0000</v>
      </c>
      <c r="G1" s="3" t="str">
        <f>Indexes!G13</f>
        <v>obj_0056a#0000</v>
      </c>
    </row>
    <row r="2" spans="1:21" ht="12.75" hidden="1" customHeight="1" outlineLevel="1" x14ac:dyDescent="0.2">
      <c r="A2" s="3" t="s">
        <v>664</v>
      </c>
      <c r="B2" s="3" t="str">
        <f>Indexes!B4</f>
        <v>obj_0059f#0000</v>
      </c>
      <c r="C2" s="3" t="str">
        <f>Indexes!C4</f>
        <v>obj_00573#0000</v>
      </c>
      <c r="D2" s="3" t="str">
        <f>Indexes!D4</f>
        <v>obj_00669#0000</v>
      </c>
      <c r="E2" s="3" t="str">
        <f>Indexes!E4</f>
        <v>obj_00568#0000</v>
      </c>
      <c r="F2" s="3" t="str">
        <f>Indexes!F4</f>
        <v>obj_00577#0000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69" t="str">
        <f>PROPER(Currency)&amp;B3</f>
        <v>Usd1M</v>
      </c>
      <c r="C4" s="170" t="str">
        <f>PROPER(Currency)&amp;C3</f>
        <v>Usd3M</v>
      </c>
      <c r="D4" s="170" t="str">
        <f>PROPER(Currency)&amp;D3</f>
        <v>Usd6M</v>
      </c>
      <c r="E4" s="171" t="str">
        <f>PROPER(Currency)&amp;E3</f>
        <v>Usd1Y</v>
      </c>
      <c r="F4" s="172" t="str">
        <f>Indexes!F1</f>
        <v>USDSTD</v>
      </c>
      <c r="G4" s="173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1.7147500589853593E-3</v>
      </c>
      <c r="C5" s="56">
        <f>_xll.qlInterpolationInterpolate(Indexes!C$6,Indexes!$H5,TRUE)</f>
        <v>2.6894752232475838E-3</v>
      </c>
      <c r="D5" s="56">
        <f>_xll.qlInterpolationInterpolate(Indexes!D$6,Indexes!$H5,TRUE)</f>
        <v>5.5785116321516171E-3</v>
      </c>
      <c r="E5" s="57">
        <f>_xll.qlInterpolationInterpolate(Indexes!E$6,Indexes!$H5,TRUE)</f>
        <v>6.2522042919699317E-3</v>
      </c>
      <c r="F5" s="138">
        <f>_xll.qlIndexFixing(Indexes!F5,FixingDate,TRUE,InterestRatesTrigger)</f>
        <v>2.8000000000183434E-3</v>
      </c>
      <c r="G5" s="108">
        <f>_xll.qlIndexFixing(Indexes!G5,FixingDate,TRUE,InterestRatesTrigger)</f>
        <v>2.8000000000183434E-3</v>
      </c>
      <c r="H5" s="58"/>
      <c r="I5" s="59">
        <f t="shared" ref="I5:I28" si="0">B5-P5</f>
        <v>-2.0240164030127517E-4</v>
      </c>
      <c r="J5" s="60">
        <f t="shared" ref="J5:J28" si="1">C5-Q5</f>
        <v>4.0426605580456965E-4</v>
      </c>
      <c r="K5" s="60">
        <f t="shared" ref="K5:K28" si="2">D5-R5</f>
        <v>1.610511632268441E-3</v>
      </c>
      <c r="L5" s="61">
        <f t="shared" ref="L5:L28" si="3">E5-S5</f>
        <v>-1.4979570802431397E-4</v>
      </c>
      <c r="M5" s="60">
        <f t="shared" ref="M5:M28" si="4">F5-T5</f>
        <v>6.9999999996461781E-4</v>
      </c>
      <c r="N5" s="61">
        <f t="shared" ref="N5:N28" si="5">G5-U5</f>
        <v>7.0000000028436205E-4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6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1.7147500589853593E-3</v>
      </c>
      <c r="C6" s="65">
        <f>_xll.qlInterpolationInterpolate(Indexes!C$6,Indexes!$H6,TRUE)</f>
        <v>2.6894752232475838E-3</v>
      </c>
      <c r="D6" s="65">
        <f>_xll.qlInterpolationInterpolate(Indexes!D$6,Indexes!$H6,TRUE)</f>
        <v>5.5785116321516171E-3</v>
      </c>
      <c r="E6" s="66">
        <f>_xll.qlInterpolationInterpolate(Indexes!E$6,Indexes!$H6,TRUE)</f>
        <v>6.2522042919699317E-3</v>
      </c>
      <c r="F6" s="137">
        <f>_xll.qlIndexFixing(Indexes!F6,FixingDate,TRUE,InterestRatesTrigger)</f>
        <v>2.7999999999384073E-3</v>
      </c>
      <c r="G6" s="81">
        <f>_xll.qlIndexFixing(Indexes!G6,FixingDate,TRUE,InterestRatesTrigger)</f>
        <v>2.3567205156993509E-3</v>
      </c>
      <c r="H6" s="58"/>
      <c r="I6" s="67">
        <f t="shared" si="0"/>
        <v>-2.0240164030127517E-4</v>
      </c>
      <c r="J6" s="68">
        <f t="shared" si="1"/>
        <v>4.0426605580456965E-4</v>
      </c>
      <c r="K6" s="68">
        <f t="shared" si="2"/>
        <v>1.610511632268441E-3</v>
      </c>
      <c r="L6" s="69">
        <f t="shared" si="3"/>
        <v>-1.4979570802431397E-4</v>
      </c>
      <c r="M6" s="68">
        <f t="shared" si="4"/>
        <v>6.9999999988468176E-4</v>
      </c>
      <c r="N6" s="69">
        <f t="shared" si="5"/>
        <v>2.5672051756409076E-4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7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1.7147500589853593E-3</v>
      </c>
      <c r="C7" s="73">
        <f>_xll.qlIndexFixing(Indexes!C7,FixingDate,TRUE,InterestRatesTrigger)</f>
        <v>2.6894752232475838E-3</v>
      </c>
      <c r="D7" s="73">
        <f>_xll.qlIndexFixing(Indexes!D7,FixingDate,TRUE,InterestRatesTrigger)</f>
        <v>5.5785116321516171E-3</v>
      </c>
      <c r="E7" s="74">
        <f>_xll.qlIndexFixing(Indexes!E7,FixingDate,TRUE,InterestRatesTrigger)</f>
        <v>6.2522042919699317E-3</v>
      </c>
      <c r="F7" s="138">
        <f>_xll.qlIndexFixing(Indexes!F7,FixingDate,TRUE,InterestRatesTrigger)</f>
        <v>2.7999999999384073E-3</v>
      </c>
      <c r="G7" s="83">
        <f>_xll.qlIndexFixing(Indexes!G7,FixingDate,TRUE,InterestRatesTrigger)</f>
        <v>1.8920005003497664E-3</v>
      </c>
      <c r="I7" s="75">
        <f t="shared" si="0"/>
        <v>-2.0240164030127517E-4</v>
      </c>
      <c r="J7" s="76">
        <f t="shared" si="1"/>
        <v>4.0426605580456965E-4</v>
      </c>
      <c r="K7" s="76">
        <f t="shared" si="2"/>
        <v>1.610511632268441E-3</v>
      </c>
      <c r="L7" s="77">
        <f t="shared" si="3"/>
        <v>-1.4979570802431397E-4</v>
      </c>
      <c r="M7" s="76">
        <f t="shared" si="4"/>
        <v>6.9999999993797246E-4</v>
      </c>
      <c r="N7" s="77">
        <f t="shared" si="5"/>
        <v>5.1301186834606938E-4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8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1.7259999911597593E-3</v>
      </c>
      <c r="C8" s="73">
        <f>_xll.qlIndexFixing(Indexes!C8,FixingDate,TRUE,InterestRatesTrigger)</f>
        <v>2.689029475774366E-3</v>
      </c>
      <c r="D8" s="73">
        <f>_xll.qlIndexFixing(Indexes!D8,FixingDate,TRUE,InterestRatesTrigger)</f>
        <v>5.5658326374974365E-3</v>
      </c>
      <c r="E8" s="74">
        <f>_xll.qlIndexFixing(Indexes!E8,FixingDate,TRUE,InterestRatesTrigger)</f>
        <v>6.2506593007492584E-3</v>
      </c>
      <c r="F8" s="138">
        <f>_xll.qlIndexFixing(Indexes!F8,FixingDate,TRUE,InterestRatesTrigger)</f>
        <v>1.4379999999901217E-3</v>
      </c>
      <c r="G8" s="83">
        <f>_xll.qlIndexFixing(Indexes!G8,FixingDate,TRUE,InterestRatesTrigger)</f>
        <v>1.1700000015681309E-3</v>
      </c>
      <c r="I8" s="75">
        <f t="shared" si="0"/>
        <v>-1.9113458888751571E-4</v>
      </c>
      <c r="J8" s="76">
        <f t="shared" si="1"/>
        <v>3.910294881378667E-4</v>
      </c>
      <c r="K8" s="76">
        <f t="shared" si="2"/>
        <v>1.6028326378833158E-3</v>
      </c>
      <c r="L8" s="77">
        <f t="shared" si="3"/>
        <v>-1.5134069925260007E-4</v>
      </c>
      <c r="M8" s="76">
        <f t="shared" si="4"/>
        <v>-1.5710000000319327E-4</v>
      </c>
      <c r="N8" s="77">
        <f t="shared" si="5"/>
        <v>1.900000015605688E-4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8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1.7525236470999112E-3</v>
      </c>
      <c r="C9" s="73">
        <f>_xll.qlIndexFixing(Indexes!C9,FixingDate,TRUE,InterestRatesTrigger)</f>
        <v>2.6875499917076795E-3</v>
      </c>
      <c r="D9" s="73">
        <f>_xll.qlIndexFixing(Indexes!D9,FixingDate,TRUE,InterestRatesTrigger)</f>
        <v>5.5265059198093625E-3</v>
      </c>
      <c r="E9" s="74">
        <f>_xll.qlIndexFixing(Indexes!E9,FixingDate,TRUE,InterestRatesTrigger)</f>
        <v>6.2453092841766433E-3</v>
      </c>
      <c r="F9" s="138">
        <f>_xll.qlIndexFixing(Indexes!F9,FixingDate,TRUE,InterestRatesTrigger)</f>
        <v>1.5386599999997078E-3</v>
      </c>
      <c r="G9" s="83">
        <f>_xll.qlIndexFixing(Indexes!G9,FixingDate,TRUE,InterestRatesTrigger)</f>
        <v>1.1800000037829961E-3</v>
      </c>
      <c r="I9" s="75">
        <f t="shared" si="0"/>
        <v>-1.6453580589421393E-4</v>
      </c>
      <c r="J9" s="76">
        <f t="shared" si="1"/>
        <v>3.5018836353563516E-4</v>
      </c>
      <c r="K9" s="76">
        <f t="shared" si="2"/>
        <v>1.6215059209003157E-3</v>
      </c>
      <c r="L9" s="77">
        <f t="shared" si="3"/>
        <v>-1.0669071389785793E-4</v>
      </c>
      <c r="M9" s="76">
        <f t="shared" si="4"/>
        <v>-1.8764000000067891E-4</v>
      </c>
      <c r="N9" s="77">
        <f t="shared" si="5"/>
        <v>2.5000000378432616E-4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8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1.7756871879396183E-3</v>
      </c>
      <c r="C10" s="65">
        <f>_xll.qlIndexFixing(Indexes!C10,FixingDate,TRUE,InterestRatesTrigger)</f>
        <v>2.6850371048414701E-3</v>
      </c>
      <c r="D10" s="65">
        <f>_xll.qlIndexFixing(Indexes!D10,FixingDate,TRUE,InterestRatesTrigger)</f>
        <v>5.4607494332183293E-3</v>
      </c>
      <c r="E10" s="66">
        <f>_xll.qlIndexFixing(Indexes!E10,FixingDate,TRUE,InterestRatesTrigger)</f>
        <v>6.2361375323938262E-3</v>
      </c>
      <c r="F10" s="137">
        <f>_xll.qlIndexFixing(Indexes!F10,FixingDate,TRUE,InterestRatesTrigger)</f>
        <v>1.6393199998075503E-3</v>
      </c>
      <c r="G10" s="81">
        <f>_xll.qlIndexFixing(Indexes!G10,FixingDate,TRUE,InterestRatesTrigger)</f>
        <v>1.2099999983838927E-3</v>
      </c>
      <c r="I10" s="67">
        <f t="shared" si="0"/>
        <v>-1.4141503391534057E-4</v>
      </c>
      <c r="J10" s="68">
        <f t="shared" si="1"/>
        <v>3.0234699799410901E-4</v>
      </c>
      <c r="K10" s="68">
        <f t="shared" si="2"/>
        <v>1.552749434531161E-3</v>
      </c>
      <c r="L10" s="69">
        <f t="shared" si="3"/>
        <v>-1.2586246760624802E-4</v>
      </c>
      <c r="M10" s="68">
        <f t="shared" si="4"/>
        <v>-1.7587310996499848E-4</v>
      </c>
      <c r="N10" s="69">
        <f t="shared" si="5"/>
        <v>2.6999999838572819E-4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7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1.7969999999983832E-3</v>
      </c>
      <c r="C11" s="73">
        <f>_xll.qlIndexFixing(Indexes!C11,FixingDate,TRUE,InterestRatesTrigger)</f>
        <v>2.6789999999912717E-3</v>
      </c>
      <c r="D11" s="73">
        <f>_xll.qlIndexFixing(Indexes!D11,FixingDate,TRUE,InterestRatesTrigger)</f>
        <v>5.3040000000009746E-3</v>
      </c>
      <c r="E11" s="74">
        <f>_xll.qlIndexFixing(Indexes!E11,FixingDate,TRUE,InterestRatesTrigger)</f>
        <v>6.2139999998675477E-3</v>
      </c>
      <c r="F11" s="138">
        <f>_xll.qlIndexFixing(Indexes!F11,FixingDate,TRUE,InterestRatesTrigger)</f>
        <v>1.7974999997849572E-3</v>
      </c>
      <c r="G11" s="83">
        <f>_xll.qlIndexFixing(Indexes!G11,FixingDate,TRUE,InterestRatesTrigger)</f>
        <v>1.2099999983497534E-3</v>
      </c>
      <c r="I11" s="79">
        <f t="shared" si="0"/>
        <v>-1.2015780796138841E-4</v>
      </c>
      <c r="J11" s="76">
        <f t="shared" si="1"/>
        <v>2.2799999998982228E-4</v>
      </c>
      <c r="K11" s="76">
        <f t="shared" si="2"/>
        <v>1.38500000201982E-3</v>
      </c>
      <c r="L11" s="77">
        <f t="shared" si="3"/>
        <v>-1.680000001548455E-4</v>
      </c>
      <c r="M11" s="76">
        <f t="shared" si="4"/>
        <v>-1.275000002163725E-4</v>
      </c>
      <c r="N11" s="77">
        <f t="shared" si="5"/>
        <v>2.4999999834965283E-4</v>
      </c>
      <c r="P11" s="138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8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1.8011566119144385E-3</v>
      </c>
      <c r="C12" s="73">
        <f>_xll.qlIndexFixing(Indexes!C12,FixingDate,TRUE,InterestRatesTrigger)</f>
        <v>2.6759999999851109E-3</v>
      </c>
      <c r="D12" s="73">
        <f>_xll.qlIndexFixing(Indexes!D12,FixingDate,TRUE,InterestRatesTrigger)</f>
        <v>4.7699999999997337E-3</v>
      </c>
      <c r="E12" s="74">
        <f>_xll.qlIndexFixing(Indexes!E12,FixingDate,TRUE,InterestRatesTrigger)</f>
        <v>6.1499999997746005E-3</v>
      </c>
      <c r="F12" s="138">
        <f>_xll.qlIndexFixing(Indexes!F12,FixingDate,TRUE,InterestRatesTrigger)</f>
        <v>2.2049999999996048E-3</v>
      </c>
      <c r="G12" s="83">
        <f>_xll.qlIndexFixing(Indexes!G12,FixingDate,TRUE,InterestRatesTrigger)</f>
        <v>1.2199999976396573E-3</v>
      </c>
      <c r="I12" s="79">
        <f t="shared" si="0"/>
        <v>-1.1615903254613507E-4</v>
      </c>
      <c r="J12" s="76">
        <f t="shared" si="1"/>
        <v>3.5999999985637798E-5</v>
      </c>
      <c r="K12" s="76">
        <f t="shared" si="2"/>
        <v>8.2000000421014047E-4</v>
      </c>
      <c r="L12" s="77">
        <f t="shared" si="3"/>
        <v>-2.8199999969267826E-4</v>
      </c>
      <c r="M12" s="76">
        <f t="shared" si="4"/>
        <v>-9.2600000001000909E-5</v>
      </c>
      <c r="N12" s="77">
        <f t="shared" si="5"/>
        <v>2.0999999762209864E-4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8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1.8200751570781641E-3</v>
      </c>
      <c r="C13" s="73">
        <f>_xll.qlIndexFixing(Indexes!C13,FixingDate,TRUE,InterestRatesTrigger)</f>
        <v>2.7233783127438246E-3</v>
      </c>
      <c r="D13" s="73">
        <f>_xll.qlIndexFixing(Indexes!D13,FixingDate,TRUE,InterestRatesTrigger)</f>
        <v>4.3779999999996322E-3</v>
      </c>
      <c r="E13" s="74">
        <f>_xll.qlIndexFixing(Indexes!E13,FixingDate,TRUE,InterestRatesTrigger)</f>
        <v>6.1339999996517401E-3</v>
      </c>
      <c r="F13" s="138">
        <f>_xll.qlIndexFixing(Indexes!F13,FixingDate,TRUE,InterestRatesTrigger)</f>
        <v>2.7374999999998715E-3</v>
      </c>
      <c r="G13" s="83">
        <f>_xll.qlIndexFixing(Indexes!G13,FixingDate,TRUE,InterestRatesTrigger)</f>
        <v>1.2799999983690816E-3</v>
      </c>
      <c r="I13" s="79">
        <f t="shared" si="0"/>
        <v>-9.7410668993717009E-5</v>
      </c>
      <c r="J13" s="76">
        <f t="shared" si="1"/>
        <v>-1.3903258731940826E-5</v>
      </c>
      <c r="K13" s="76">
        <f t="shared" si="2"/>
        <v>3.9500000121418886E-4</v>
      </c>
      <c r="L13" s="77">
        <f t="shared" si="3"/>
        <v>-3.3800000034888821E-4</v>
      </c>
      <c r="M13" s="76">
        <f t="shared" si="4"/>
        <v>4.9999999998922434E-6</v>
      </c>
      <c r="N13" s="77">
        <f t="shared" si="5"/>
        <v>2.2999999833711658E-4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8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1.8840243812031452E-3</v>
      </c>
      <c r="C14" s="73">
        <f>_xll.qlIndexFixing(Indexes!C14,FixingDate,TRUE,InterestRatesTrigger)</f>
        <v>2.7841321501712508E-3</v>
      </c>
      <c r="D14" s="73">
        <f>_xll.qlIndexFixing(Indexes!D14,FixingDate,TRUE,InterestRatesTrigger)</f>
        <v>4.0890000000002365E-3</v>
      </c>
      <c r="E14" s="74">
        <f>_xll.qlIndexFixing(Indexes!E14,FixingDate,TRUE,InterestRatesTrigger)</f>
        <v>6.1219999997172495E-3</v>
      </c>
      <c r="F14" s="138">
        <f>_xll.qlIndexFixing(Indexes!F14,FixingDate,TRUE,InterestRatesTrigger)</f>
        <v>3.1806304300002076E-3</v>
      </c>
      <c r="G14" s="83">
        <f>_xll.qlIndexFixing(Indexes!G14,FixingDate,TRUE,InterestRatesTrigger)</f>
        <v>1.3499999987076085E-3</v>
      </c>
      <c r="I14" s="79">
        <f t="shared" si="0"/>
        <v>-3.6675168445602637E-5</v>
      </c>
      <c r="J14" s="76">
        <f t="shared" si="1"/>
        <v>5.624988336060165E-5</v>
      </c>
      <c r="K14" s="76">
        <f t="shared" si="2"/>
        <v>5.9421053384411948E-5</v>
      </c>
      <c r="L14" s="77">
        <f t="shared" si="3"/>
        <v>-3.9119611480062377E-4</v>
      </c>
      <c r="M14" s="76">
        <f t="shared" si="4"/>
        <v>8.062911386357962E-6</v>
      </c>
      <c r="N14" s="77">
        <f t="shared" si="5"/>
        <v>2.588122805363554E-4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8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1.9808552154371487E-3</v>
      </c>
      <c r="C15" s="73">
        <f>_xll.qlIndexFixing(Indexes!C15,FixingDate,TRUE,InterestRatesTrigger)</f>
        <v>2.8735629087982355E-3</v>
      </c>
      <c r="D15" s="73">
        <f>_xll.qlIndexFixing(Indexes!D15,FixingDate,TRUE,InterestRatesTrigger)</f>
        <v>3.9489999996715893E-3</v>
      </c>
      <c r="E15" s="74">
        <f>_xll.qlIndexFixing(Indexes!E15,FixingDate,TRUE,InterestRatesTrigger)</f>
        <v>6.1259999996711367E-3</v>
      </c>
      <c r="F15" s="138">
        <f>_xll.qlIndexFixing(Indexes!F15,FixingDate,TRUE,InterestRatesTrigger)</f>
        <v>3.5960652200681285E-3</v>
      </c>
      <c r="G15" s="83">
        <f>_xll.qlIndexFixing(Indexes!G15,FixingDate,TRUE,InterestRatesTrigger)</f>
        <v>1.4299999990290543E-3</v>
      </c>
      <c r="I15" s="79">
        <f t="shared" si="0"/>
        <v>-5.477916304459261E-5</v>
      </c>
      <c r="J15" s="76">
        <f t="shared" si="1"/>
        <v>7.2075015038605781E-5</v>
      </c>
      <c r="K15" s="76">
        <f t="shared" si="2"/>
        <v>-1.2700000029084065E-4</v>
      </c>
      <c r="L15" s="77">
        <f t="shared" si="3"/>
        <v>-4.1600000032857194E-4</v>
      </c>
      <c r="M15" s="76">
        <f t="shared" si="4"/>
        <v>-7.2934779931611241E-5</v>
      </c>
      <c r="N15" s="77">
        <f t="shared" si="5"/>
        <v>3.099999989895335E-4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8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2.1101943892304809E-3</v>
      </c>
      <c r="C16" s="73">
        <f>_xll.qlIndexFixing(Indexes!C16,FixingDate,TRUE,InterestRatesTrigger)</f>
        <v>3.0144679620935015E-3</v>
      </c>
      <c r="D16" s="73">
        <f>_xll.qlIndexFixing(Indexes!D16,FixingDate,TRUE,InterestRatesTrigger)</f>
        <v>4.0009999999560623E-3</v>
      </c>
      <c r="E16" s="74">
        <f>_xll.qlIndexFixing(Indexes!E16,FixingDate,TRUE,InterestRatesTrigger)</f>
        <v>6.2089999998251747E-3</v>
      </c>
      <c r="F16" s="138">
        <f>_xll.qlIndexFixing(Indexes!F16,FixingDate,TRUE,InterestRatesTrigger)</f>
        <v>4.0115000000193598E-3</v>
      </c>
      <c r="G16" s="83">
        <f>_xll.qlIndexFixing(Indexes!G16,FixingDate,TRUE,InterestRatesTrigger)</f>
        <v>1.5899999991874465E-3</v>
      </c>
      <c r="I16" s="79">
        <f t="shared" si="0"/>
        <v>7.463862485694063E-5</v>
      </c>
      <c r="J16" s="76">
        <f t="shared" si="1"/>
        <v>9.6091275486279593E-5</v>
      </c>
      <c r="K16" s="76">
        <f t="shared" si="2"/>
        <v>-1.3700000004406281E-4</v>
      </c>
      <c r="L16" s="77">
        <f t="shared" si="3"/>
        <v>-3.6300000017497423E-4</v>
      </c>
      <c r="M16" s="76">
        <f t="shared" si="4"/>
        <v>-1.260999999805083E-4</v>
      </c>
      <c r="N16" s="77">
        <f t="shared" si="5"/>
        <v>4.3999999913746E-4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8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2.2745438927193268E-3</v>
      </c>
      <c r="C17" s="73">
        <f>_xll.qlIndexFixing(Indexes!C17,FixingDate,TRUE,InterestRatesTrigger)</f>
        <v>3.2001184726018683E-3</v>
      </c>
      <c r="D17" s="73">
        <f>_xll.qlIndexFixing(Indexes!D17,FixingDate,TRUE,InterestRatesTrigger)</f>
        <v>4.1682620342557595E-3</v>
      </c>
      <c r="E17" s="74">
        <f>_xll.qlIndexFixing(Indexes!E17,FixingDate,TRUE,InterestRatesTrigger)</f>
        <v>6.2989212527583697E-3</v>
      </c>
      <c r="F17" s="138">
        <f>_xll.qlIndexFixing(Indexes!F17,FixingDate,TRUE,InterestRatesTrigger)</f>
        <v>4.4994567599993245E-3</v>
      </c>
      <c r="G17" s="83">
        <f>_xll.qlIndexFixing(Indexes!G17,FixingDate,TRUE,InterestRatesTrigger)</f>
        <v>1.7699999992799565E-3</v>
      </c>
      <c r="I17" s="79">
        <f t="shared" si="0"/>
        <v>1.5467060470677856E-4</v>
      </c>
      <c r="J17" s="76">
        <f t="shared" si="1"/>
        <v>1.987913325690021E-4</v>
      </c>
      <c r="K17" s="76">
        <f t="shared" si="2"/>
        <v>-4.1265744142133728E-5</v>
      </c>
      <c r="L17" s="77">
        <f t="shared" si="3"/>
        <v>-3.0334597110065909E-4</v>
      </c>
      <c r="M17" s="76">
        <f t="shared" si="4"/>
        <v>-1.7804323999750463E-4</v>
      </c>
      <c r="N17" s="77">
        <f t="shared" si="5"/>
        <v>5.8999999923106282E-4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8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2.4549011010410737E-3</v>
      </c>
      <c r="C18" s="73">
        <f>_xll.qlIndexFixing(Indexes!C18,FixingDate,TRUE,InterestRatesTrigger)</f>
        <v>3.4013887176539831E-3</v>
      </c>
      <c r="D18" s="73">
        <f>_xll.qlIndexFixing(Indexes!D18,FixingDate,TRUE,InterestRatesTrigger)</f>
        <v>4.4576369156248009E-3</v>
      </c>
      <c r="E18" s="74">
        <f>_xll.qlIndexFixing(Indexes!E18,FixingDate,TRUE,InterestRatesTrigger)</f>
        <v>6.3941783323212447E-3</v>
      </c>
      <c r="F18" s="138">
        <f>_xll.qlIndexFixing(Indexes!F18,FixingDate,TRUE,InterestRatesTrigger)</f>
        <v>4.9716729700006257E-3</v>
      </c>
      <c r="G18" s="83">
        <f>_xll.qlIndexFixing(Indexes!G18,FixingDate,TRUE,InterestRatesTrigger)</f>
        <v>1.9299999993896012E-3</v>
      </c>
      <c r="I18" s="79">
        <f t="shared" si="0"/>
        <v>2.6138467384520699E-4</v>
      </c>
      <c r="J18" s="76">
        <f t="shared" si="1"/>
        <v>3.2707831889837924E-4</v>
      </c>
      <c r="K18" s="76">
        <f t="shared" si="2"/>
        <v>1.7022596189657669E-4</v>
      </c>
      <c r="L18" s="77">
        <f t="shared" si="3"/>
        <v>-2.4344312902596817E-4</v>
      </c>
      <c r="M18" s="76">
        <f t="shared" si="4"/>
        <v>6.3074161397170831E-4</v>
      </c>
      <c r="N18" s="77">
        <f t="shared" si="5"/>
        <v>7.0999999933152639E-4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8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2.6703718779174167E-3</v>
      </c>
      <c r="C19" s="73">
        <f>_xll.qlIndexFixing(Indexes!C19,FixingDate,TRUE,InterestRatesTrigger)</f>
        <v>3.6365993204830788E-3</v>
      </c>
      <c r="D19" s="73">
        <f>_xll.qlIndexFixing(Indexes!D19,FixingDate,TRUE,InterestRatesTrigger)</f>
        <v>4.6582092731057194E-3</v>
      </c>
      <c r="E19" s="74">
        <f>_xll.qlIndexFixing(Indexes!E19,FixingDate,TRUE,InterestRatesTrigger)</f>
        <v>6.5299999997733482E-3</v>
      </c>
      <c r="F19" s="138">
        <f>_xll.qlIndexFixing(Indexes!F19,FixingDate,TRUE,InterestRatesTrigger)</f>
        <v>5.1513757439456704E-3</v>
      </c>
      <c r="G19" s="83">
        <f>_xll.qlIndexFixing(Indexes!G19,FixingDate,TRUE,InterestRatesTrigger)</f>
        <v>2.1499999994052579E-3</v>
      </c>
      <c r="I19" s="79">
        <f t="shared" si="0"/>
        <v>4.7689695051241453E-4</v>
      </c>
      <c r="J19" s="76">
        <f t="shared" si="1"/>
        <v>4.9638497721966098E-4</v>
      </c>
      <c r="K19" s="76">
        <f t="shared" si="2"/>
        <v>2.9941164283115839E-4</v>
      </c>
      <c r="L19" s="77">
        <f t="shared" si="3"/>
        <v>-1.4200000022203656E-4</v>
      </c>
      <c r="M19" s="76">
        <f t="shared" si="4"/>
        <v>1.1134741558700128E-3</v>
      </c>
      <c r="N19" s="77">
        <f t="shared" si="5"/>
        <v>8.9999999935937007E-4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8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2.8710805605013838E-3</v>
      </c>
      <c r="C20" s="73">
        <f>_xll.qlIndexFixing(Indexes!C20,FixingDate,TRUE,InterestRatesTrigger)</f>
        <v>3.8523521606994311E-3</v>
      </c>
      <c r="D20" s="73">
        <f>_xll.qlIndexFixing(Indexes!D20,FixingDate,TRUE,InterestRatesTrigger)</f>
        <v>4.8023063828003974E-3</v>
      </c>
      <c r="E20" s="74">
        <f>_xll.qlIndexFixing(Indexes!E20,FixingDate,TRUE,InterestRatesTrigger)</f>
        <v>6.6783061970104541E-3</v>
      </c>
      <c r="F20" s="138">
        <f>_xll.qlIndexFixing(Indexes!F20,FixingDate,TRUE,InterestRatesTrigger)</f>
        <v>5.2292193719257821E-3</v>
      </c>
      <c r="G20" s="83">
        <f>_xll.qlIndexFixing(Indexes!G20,FixingDate,TRUE,InterestRatesTrigger)</f>
        <v>2.3499999995293787E-3</v>
      </c>
      <c r="I20" s="79">
        <f t="shared" si="0"/>
        <v>5.8158129278001059E-4</v>
      </c>
      <c r="J20" s="76">
        <f t="shared" si="1"/>
        <v>6.3086843866366499E-4</v>
      </c>
      <c r="K20" s="76">
        <f t="shared" si="2"/>
        <v>3.6069751116731517E-4</v>
      </c>
      <c r="L20" s="77">
        <f t="shared" si="3"/>
        <v>-3.556503287635137E-5</v>
      </c>
      <c r="M20" s="76">
        <f t="shared" si="4"/>
        <v>1.2187404521116314E-3</v>
      </c>
      <c r="N20" s="77">
        <f t="shared" si="5"/>
        <v>1.0399999995293688E-3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8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3.0811130808219155E-3</v>
      </c>
      <c r="C21" s="73">
        <f>_xll.qlIndexFixing(Indexes!C21,FixingDate,TRUE,InterestRatesTrigger)</f>
        <v>4.0758454155623335E-3</v>
      </c>
      <c r="D21" s="73">
        <f>_xll.qlIndexFixing(Indexes!D21,FixingDate,TRUE,InterestRatesTrigger)</f>
        <v>4.9544644334957597E-3</v>
      </c>
      <c r="E21" s="74">
        <f>_xll.qlIndexFixing(Indexes!E21,FixingDate,TRUE,InterestRatesTrigger)</f>
        <v>6.8212028772718768E-3</v>
      </c>
      <c r="F21" s="138">
        <f>_xll.qlIndexFixing(Indexes!F21,FixingDate,TRUE,InterestRatesTrigger)</f>
        <v>5.3073214159921568E-3</v>
      </c>
      <c r="G21" s="83">
        <f>_xll.qlIndexFixing(Indexes!G21,FixingDate,TRUE,InterestRatesTrigger)</f>
        <v>2.5499999995697198E-3</v>
      </c>
      <c r="I21" s="79">
        <f t="shared" si="0"/>
        <v>7.1008400725754714E-4</v>
      </c>
      <c r="J21" s="76">
        <f t="shared" si="1"/>
        <v>7.6848055109881609E-4</v>
      </c>
      <c r="K21" s="76">
        <f t="shared" si="2"/>
        <v>4.2805947499170542E-4</v>
      </c>
      <c r="L21" s="77">
        <f t="shared" si="3"/>
        <v>5.8127486521325662E-5</v>
      </c>
      <c r="M21" s="76">
        <f t="shared" si="4"/>
        <v>1.2790554798726653E-3</v>
      </c>
      <c r="N21" s="77">
        <f t="shared" si="5"/>
        <v>1.1999999995698505E-3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8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3.3306499766876533E-3</v>
      </c>
      <c r="C22" s="73">
        <f>_xll.qlIndexFixing(Indexes!C22,FixingDate,TRUE,InterestRatesTrigger)</f>
        <v>4.3389125295011524E-3</v>
      </c>
      <c r="D22" s="73">
        <f>_xll.qlIndexFixing(Indexes!D22,FixingDate,TRUE,InterestRatesTrigger)</f>
        <v>5.1783008974884059E-3</v>
      </c>
      <c r="E22" s="83">
        <f>_xll.qlIndexFixing(Indexes!E22,FixingDate,TRUE,InterestRatesTrigger)</f>
        <v>6.940000000000111E-3</v>
      </c>
      <c r="F22" s="138">
        <f>_xll.qlIndexFixing(Indexes!F22,FixingDate,TRUE,InterestRatesTrigger)</f>
        <v>5.4675891207638773E-3</v>
      </c>
      <c r="G22" s="83">
        <f>_xll.qlIndexFixing(Indexes!G22,FixingDate,TRUE,InterestRatesTrigger)</f>
        <v>2.789999999551521E-3</v>
      </c>
      <c r="I22" s="79">
        <f t="shared" si="0"/>
        <v>8.7100341875788207E-4</v>
      </c>
      <c r="J22" s="76">
        <f t="shared" si="1"/>
        <v>9.3205405453537478E-4</v>
      </c>
      <c r="K22" s="76">
        <f t="shared" si="2"/>
        <v>5.5288492556463623E-4</v>
      </c>
      <c r="L22" s="84">
        <f t="shared" si="3"/>
        <v>1.0800000004312135E-4</v>
      </c>
      <c r="M22" s="76">
        <f t="shared" si="4"/>
        <v>1.4195523319903642E-3</v>
      </c>
      <c r="N22" s="84">
        <f t="shared" si="5"/>
        <v>1.3799999995515516E-3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8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#20151216</v>
      </c>
      <c r="B23" s="62">
        <f>(_xll.qlYieldTSDiscount(B$4,SettlementDate,,InterestRatesTrigger)/_xll.qlYieldTSDiscount(B$4,Indexes!$A23,,InterestRatesTrigger)-1)/Indexes!$K23</f>
        <v>2.4992909419351244E-3</v>
      </c>
      <c r="C23" s="56">
        <f>(_xll.qlYieldTSDiscount(C$4,SettlementDate,,InterestRatesTrigger)/_xll.qlYieldTSDiscount(C$4,Indexes!$A23,,InterestRatesTrigger)-1)/Indexes!$K23</f>
        <v>3.4502948283508072E-3</v>
      </c>
      <c r="D23" s="56">
        <f>(_xll.qlYieldTSDiscount(D$4,SettlementDate,,InterestRatesTrigger)/_xll.qlYieldTSDiscount(D$4,Indexes!$A23,,InterestRatesTrigger)-1)/Indexes!$K23</f>
        <v>4.5118064819183569E-3</v>
      </c>
      <c r="E23" s="56">
        <f>(_xll.qlYieldTSDiscount(E$4,SettlementDate,,InterestRatesTrigger)/_xll.qlYieldTSDiscount(E$4,Indexes!$A23,,InterestRatesTrigger)-1)/Indexes!$K23</f>
        <v>6.4197257111494876E-3</v>
      </c>
      <c r="F23" s="56">
        <f>(_xll.qlYieldTSDiscount(F$4,SettlementDate,,InterestRatesTrigger)/_xll.qlYieldTSDiscount(F$4,Indexes!$A23,,InterestRatesTrigger)-1)/Indexes!$K23</f>
        <v>5.0818567599997125E-3</v>
      </c>
      <c r="G23" s="108">
        <f>(_xll.qlYieldTSDiscount(G$4,SettlementDate,,InterestRatesTrigger)/_xll.qlYieldTSDiscount(G$4,Indexes!$A23,,InterestRatesTrigger)-1)/Indexes!$K23</f>
        <v>1.9731623927947942E-3</v>
      </c>
      <c r="H23" s="58"/>
      <c r="I23" s="178">
        <f t="shared" si="0"/>
        <v>4.7981444353062744E-4</v>
      </c>
      <c r="J23" s="179">
        <f t="shared" si="1"/>
        <v>5.2530768707453922E-4</v>
      </c>
      <c r="K23" s="179">
        <f t="shared" si="2"/>
        <v>3.6921855533826597E-4</v>
      </c>
      <c r="L23" s="179">
        <f t="shared" si="3"/>
        <v>-1.5426749255162148E-4</v>
      </c>
      <c r="M23" s="179">
        <f t="shared" si="4"/>
        <v>9.0701883387858239E-4</v>
      </c>
      <c r="N23" s="165">
        <f t="shared" si="5"/>
        <v>8.2130927109362465E-4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#20160316</v>
      </c>
      <c r="B24" s="70">
        <f>(_xll.qlYieldTSDiscount(B$4,SettlementDate,,InterestRatesTrigger)/_xll.qlYieldTSDiscount(B$4,Indexes!$A24,,InterestRatesTrigger)-1)/Indexes!$K24</f>
        <v>3.1331308713170173E-3</v>
      </c>
      <c r="C24" s="65">
        <f>(_xll.qlYieldTSDiscount(C$4,SettlementDate,,InterestRatesTrigger)/_xll.qlYieldTSDiscount(C$4,Indexes!$A24,,InterestRatesTrigger)-1)/Indexes!$K24</f>
        <v>4.1308975921867429E-3</v>
      </c>
      <c r="D24" s="65">
        <f>(_xll.qlYieldTSDiscount(D$4,SettlementDate,,InterestRatesTrigger)/_xll.qlYieldTSDiscount(D$4,Indexes!$A24,,InterestRatesTrigger)-1)/Indexes!$K24</f>
        <v>4.9975451733165841E-3</v>
      </c>
      <c r="E24" s="65">
        <f>(_xll.qlYieldTSDiscount(E$4,SettlementDate,,InterestRatesTrigger)/_xll.qlYieldTSDiscount(E$4,Indexes!$A24,,InterestRatesTrigger)-1)/Indexes!$K24</f>
        <v>6.851362594762986E-3</v>
      </c>
      <c r="F24" s="65">
        <f>(_xll.qlYieldTSDiscount(F$4,SettlementDate,,InterestRatesTrigger)/_xll.qlYieldTSDiscount(F$4,Indexes!$A24,,InterestRatesTrigger)-1)/Indexes!$K24</f>
        <v>5.3262071752515749E-3</v>
      </c>
      <c r="G24" s="81">
        <f>(_xll.qlYieldTSDiscount(G$4,SettlementDate,,InterestRatesTrigger)/_xll.qlYieldTSDiscount(G$4,Indexes!$A24,,InterestRatesTrigger)-1)/Indexes!$K24</f>
        <v>2.599998253921835E-3</v>
      </c>
      <c r="H24" s="58"/>
      <c r="I24" s="180">
        <f t="shared" ref="I24:N24" si="6">B24-P24</f>
        <v>2.2149646392051513E-4</v>
      </c>
      <c r="J24" s="181">
        <f t="shared" si="6"/>
        <v>4.2345011663526885E-4</v>
      </c>
      <c r="K24" s="181">
        <f t="shared" si="6"/>
        <v>5.8176415870423229E-5</v>
      </c>
      <c r="L24" s="181">
        <f t="shared" si="6"/>
        <v>-2.6387612560548404E-4</v>
      </c>
      <c r="M24" s="181">
        <f t="shared" si="6"/>
        <v>1.1073002238562299E-3</v>
      </c>
      <c r="N24" s="168">
        <f t="shared" si="6"/>
        <v>9.9463540059566515E-4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#20151230</v>
      </c>
      <c r="B25" s="78">
        <f>(_xll.qlYieldTSDiscount(B$4,SettlementDate,,InterestRatesTrigger)/_xll.qlYieldTSDiscount(B$4,Indexes!$A25,,InterestRatesTrigger)-1)/Indexes!$K25</f>
        <v>2.5902722351523076E-3</v>
      </c>
      <c r="C25" s="72">
        <f>(_xll.qlYieldTSDiscount(C$4,SettlementDate,,InterestRatesTrigger)/_xll.qlYieldTSDiscount(C$4,Indexes!$A25,,InterestRatesTrigger)-1)/Indexes!$K25</f>
        <v>3.5497350466698863E-3</v>
      </c>
      <c r="D25" s="72">
        <f>(_xll.qlYieldTSDiscount(D$4,SettlementDate,,InterestRatesTrigger)/_xll.qlYieldTSDiscount(D$4,Indexes!$A25,,InterestRatesTrigger)-1)/Indexes!$K25</f>
        <v>4.5970816033064554E-3</v>
      </c>
      <c r="E25" s="72">
        <f>(_xll.qlYieldTSDiscount(E$4,SettlementDate,,InterestRatesTrigger)/_xll.qlYieldTSDiscount(E$4,Indexes!$A25,,InterestRatesTrigger)-1)/Indexes!$K25</f>
        <v>6.4758603418138662E-3</v>
      </c>
      <c r="F25" s="78">
        <f>(_xll.qlYieldTSDiscount(F$4,SettlementDate,,InterestRatesTrigger)/_xll.qlYieldTSDiscount(F$4,Indexes!$A25,,InterestRatesTrigger)-1)/Indexes!$K25</f>
        <v>5.1192543213334721E-3</v>
      </c>
      <c r="G25" s="74">
        <f>(_xll.qlYieldTSDiscount(G$4,SettlementDate,,InterestRatesTrigger)/_xll.qlYieldTSDiscount(G$4,Indexes!$A25,,InterestRatesTrigger)-1)/Indexes!$K25</f>
        <v>2.0665886280027989E-3</v>
      </c>
      <c r="I25" s="162">
        <f t="shared" si="0"/>
        <v>5.3849447987356844E-4</v>
      </c>
      <c r="J25" s="163">
        <f t="shared" si="1"/>
        <v>5.8827521505603253E-4</v>
      </c>
      <c r="K25" s="163">
        <f t="shared" si="2"/>
        <v>4.2549468111800163E-4</v>
      </c>
      <c r="L25" s="164">
        <f t="shared" si="3"/>
        <v>-1.1039085670536564E-4</v>
      </c>
      <c r="M25" s="162">
        <f t="shared" si="4"/>
        <v>7.2100556608680096E-4</v>
      </c>
      <c r="N25" s="164">
        <f t="shared" si="5"/>
        <v>9.0334297357965907E-4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#20151231</v>
      </c>
      <c r="B26" s="78">
        <f>(_xll.qlYieldTSDiscount(B$4,SettlementDate,,InterestRatesTrigger)/_xll.qlYieldTSDiscount(B$4,Indexes!$A26,,InterestRatesTrigger)-1)/Indexes!$K26</f>
        <v>2.5968758573756043E-3</v>
      </c>
      <c r="C26" s="72">
        <f>(_xll.qlYieldTSDiscount(C$4,SettlementDate,,InterestRatesTrigger)/_xll.qlYieldTSDiscount(C$4,Indexes!$A26,,InterestRatesTrigger)-1)/Indexes!$K26</f>
        <v>3.5569173824896369E-3</v>
      </c>
      <c r="D26" s="72">
        <f>(_xll.qlYieldTSDiscount(D$4,SettlementDate,,InterestRatesTrigger)/_xll.qlYieldTSDiscount(D$4,Indexes!$A26,,InterestRatesTrigger)-1)/Indexes!$K26</f>
        <v>4.6024134568648182E-3</v>
      </c>
      <c r="E26" s="72">
        <f>(_xll.qlYieldTSDiscount(E$4,SettlementDate,,InterestRatesTrigger)/_xll.qlYieldTSDiscount(E$4,Indexes!$A26,,InterestRatesTrigger)-1)/Indexes!$K26</f>
        <v>6.4801496399329453E-3</v>
      </c>
      <c r="F26" s="78">
        <f>(_xll.qlYieldTSDiscount(F$4,SettlementDate,,InterestRatesTrigger)/_xll.qlYieldTSDiscount(F$4,Indexes!$A26,,InterestRatesTrigger)-1)/Indexes!$K26</f>
        <v>5.1219288715406309E-3</v>
      </c>
      <c r="G26" s="74">
        <f>(_xll.qlYieldTSDiscount(G$4,SettlementDate,,InterestRatesTrigger)/_xll.qlYieldTSDiscount(G$4,Indexes!$A26,,InterestRatesTrigger)-1)/Indexes!$K26</f>
        <v>2.0734839279082182E-3</v>
      </c>
      <c r="I26" s="162">
        <f t="shared" si="0"/>
        <v>5.4135344189485627E-4</v>
      </c>
      <c r="J26" s="163">
        <f t="shared" si="1"/>
        <v>5.9263083209678971E-4</v>
      </c>
      <c r="K26" s="163">
        <f t="shared" si="2"/>
        <v>4.2832904568980163E-4</v>
      </c>
      <c r="L26" s="164">
        <f t="shared" si="3"/>
        <v>-1.071456243604569E-4</v>
      </c>
      <c r="M26" s="162">
        <f t="shared" si="4"/>
        <v>7.0506335012513952E-4</v>
      </c>
      <c r="N26" s="164">
        <f t="shared" si="5"/>
        <v>9.0923478097030587E-4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#20160104</v>
      </c>
      <c r="B27" s="78">
        <f>(_xll.qlYieldTSDiscount(B$4,SettlementDate,,InterestRatesTrigger)/_xll.qlYieldTSDiscount(B$4,Indexes!$A27,,InterestRatesTrigger)-1)/Indexes!$K27</f>
        <v>2.6234226269264602E-3</v>
      </c>
      <c r="C27" s="72">
        <f>(_xll.qlYieldTSDiscount(C$4,SettlementDate,,InterestRatesTrigger)/_xll.qlYieldTSDiscount(C$4,Indexes!$A27,,InterestRatesTrigger)-1)/Indexes!$K27</f>
        <v>3.5857500588682236E-3</v>
      </c>
      <c r="D27" s="72">
        <f>(_xll.qlYieldTSDiscount(D$4,SettlementDate,,InterestRatesTrigger)/_xll.qlYieldTSDiscount(D$4,Indexes!$A27,,InterestRatesTrigger)-1)/Indexes!$K27</f>
        <v>4.6231632044320863E-3</v>
      </c>
      <c r="E27" s="72">
        <f>(_xll.qlYieldTSDiscount(E$4,SettlementDate,,InterestRatesTrigger)/_xll.qlYieldTSDiscount(E$4,Indexes!$A27,,InterestRatesTrigger)-1)/Indexes!$K27</f>
        <v>6.497703233130518E-3</v>
      </c>
      <c r="F27" s="78">
        <f>(_xll.qlYieldTSDiscount(F$4,SettlementDate,,InterestRatesTrigger)/_xll.qlYieldTSDiscount(F$4,Indexes!$A27,,InterestRatesTrigger)-1)/Indexes!$K27</f>
        <v>5.1326312187122509E-3</v>
      </c>
      <c r="G27" s="74">
        <f>(_xll.qlYieldTSDiscount(G$4,SettlementDate,,InterestRatesTrigger)/_xll.qlYieldTSDiscount(G$4,Indexes!$A27,,InterestRatesTrigger)-1)/Indexes!$K27</f>
        <v>2.1012150737300672E-3</v>
      </c>
      <c r="I27" s="162">
        <f t="shared" si="0"/>
        <v>5.6025863006935097E-4</v>
      </c>
      <c r="J27" s="163">
        <f t="shared" si="1"/>
        <v>6.1589306020490937E-4</v>
      </c>
      <c r="K27" s="163">
        <f t="shared" si="2"/>
        <v>4.4406040633780675E-4</v>
      </c>
      <c r="L27" s="164">
        <f t="shared" si="3"/>
        <v>-9.1690344277101793E-5</v>
      </c>
      <c r="M27" s="162">
        <f t="shared" si="4"/>
        <v>6.7853232416405056E-4</v>
      </c>
      <c r="N27" s="164">
        <f t="shared" si="5"/>
        <v>9.3492004627733255E-4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#20160105</v>
      </c>
      <c r="B28" s="70">
        <f>(_xll.qlYieldTSDiscount(B$4,SettlementDate,,InterestRatesTrigger)/_xll.qlYieldTSDiscount(B$4,Indexes!$A28,,InterestRatesTrigger)-1)/Indexes!$K28</f>
        <v>2.6300918293399879E-3</v>
      </c>
      <c r="C28" s="64">
        <f>(_xll.qlYieldTSDiscount(C$4,SettlementDate,,InterestRatesTrigger)/_xll.qlYieldTSDiscount(C$4,Indexes!$A28,,InterestRatesTrigger)-1)/Indexes!$K28</f>
        <v>3.59298387016553E-3</v>
      </c>
      <c r="D28" s="64">
        <f>(_xll.qlYieldTSDiscount(D$4,SettlementDate,,InterestRatesTrigger)/_xll.qlYieldTSDiscount(D$4,Indexes!$A28,,InterestRatesTrigger)-1)/Indexes!$K28</f>
        <v>4.6282380152480622E-3</v>
      </c>
      <c r="E28" s="64">
        <f>(_xll.qlYieldTSDiscount(E$4,SettlementDate,,InterestRatesTrigger)/_xll.qlYieldTSDiscount(E$4,Indexes!$A28,,InterestRatesTrigger)-1)/Indexes!$K28</f>
        <v>6.5021924512637455E-3</v>
      </c>
      <c r="F28" s="70">
        <f>(_xll.qlYieldTSDiscount(F$4,SettlementDate,,InterestRatesTrigger)/_xll.qlYieldTSDiscount(F$4,Indexes!$A28,,InterestRatesTrigger)-1)/Indexes!$K28</f>
        <v>5.1353078239728131E-3</v>
      </c>
      <c r="G28" s="66">
        <f>(_xll.qlYieldTSDiscount(G$4,SettlementDate,,InterestRatesTrigger)/_xll.qlYieldTSDiscount(G$4,Indexes!$A28,,InterestRatesTrigger)-1)/Indexes!$K28</f>
        <v>2.1081746655496839E-3</v>
      </c>
      <c r="I28" s="166">
        <f t="shared" si="0"/>
        <v>5.6307190084864877E-4</v>
      </c>
      <c r="J28" s="167">
        <f t="shared" si="1"/>
        <v>6.2038127896435393E-4</v>
      </c>
      <c r="K28" s="167">
        <f t="shared" si="2"/>
        <v>4.4661603073665405E-4</v>
      </c>
      <c r="L28" s="168">
        <f t="shared" si="3"/>
        <v>-8.8255344814929838E-5</v>
      </c>
      <c r="M28" s="166">
        <f t="shared" si="4"/>
        <v>6.6259229604468881E-4</v>
      </c>
      <c r="N28" s="168">
        <f t="shared" si="5"/>
        <v>9.4083554032091811E-4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#20161229</v>
      </c>
      <c r="B29" s="72">
        <f>(_xll.qlYieldTSDiscount(B$4,SettlementDate,,InterestRatesTrigger)/_xll.qlYieldTSDiscount(B$4,Indexes!$A29,,InterestRatesTrigger)-1)/Indexes!$K29</f>
        <v>5.5152113296443872E-3</v>
      </c>
      <c r="C29" s="72">
        <f>(_xll.qlYieldTSDiscount(C$4,SettlementDate,,InterestRatesTrigger)/_xll.qlYieldTSDiscount(C$4,Indexes!$A29,,InterestRatesTrigger)-1)/Indexes!$K29</f>
        <v>6.6237664883704384E-3</v>
      </c>
      <c r="D29" s="72">
        <f>(_xll.qlYieldTSDiscount(D$4,SettlementDate,,InterestRatesTrigger)/_xll.qlYieldTSDiscount(D$4,Indexes!$A29,,InterestRatesTrigger)-1)/Indexes!$K29</f>
        <v>7.4369000674491103E-3</v>
      </c>
      <c r="E29" s="72">
        <f>(_xll.qlYieldTSDiscount(E$4,SettlementDate,,InterestRatesTrigger)/_xll.qlYieldTSDiscount(E$4,Indexes!$A29,,InterestRatesTrigger)-1)/Indexes!$K29</f>
        <v>9.2222867949983221E-3</v>
      </c>
      <c r="F29" s="78">
        <f>(_xll.qlYieldTSDiscount(F$4,SettlementDate,,InterestRatesTrigger)/_xll.qlYieldTSDiscount(F$4,Indexes!$A29,,InterestRatesTrigger)-1)/Indexes!$K29</f>
        <v>7.2650735453244153E-3</v>
      </c>
      <c r="G29" s="74">
        <f>(_xll.qlYieldTSDiscount(G$4,SettlementDate,,InterestRatesTrigger)/_xll.qlYieldTSDiscount(G$4,Indexes!$A29,,InterestRatesTrigger)-1)/Indexes!$K29</f>
        <v>4.8356110999430157E-3</v>
      </c>
      <c r="I29" s="162">
        <f t="shared" ref="I29:I88" si="7">B29-P29</f>
        <v>2.2634301141737745E-3</v>
      </c>
      <c r="J29" s="163">
        <f>C29-Q29</f>
        <v>2.5263518935218932E-3</v>
      </c>
      <c r="K29" s="163">
        <f t="shared" ref="K29:K88" si="8">D29-R29</f>
        <v>2.084532147092112E-3</v>
      </c>
      <c r="L29" s="164">
        <f t="shared" ref="L29:L88" si="9">E29-S29</f>
        <v>1.6804376782368928E-3</v>
      </c>
      <c r="M29" s="163">
        <f t="shared" ref="M29:M88" si="10">F29-T29</f>
        <v>2.7455534190143167E-3</v>
      </c>
      <c r="N29" s="164">
        <f t="shared" ref="N29:N88" si="11">G29-U29</f>
        <v>2.9494733117542398E-3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#20161230</v>
      </c>
      <c r="B30" s="72">
        <f>(_xll.qlYieldTSDiscount(B$4,SettlementDate,,InterestRatesTrigger)/_xll.qlYieldTSDiscount(B$4,Indexes!$A30,,InterestRatesTrigger)-1)/Indexes!$K30</f>
        <v>5.5237787726171161E-3</v>
      </c>
      <c r="C30" s="72">
        <f>(_xll.qlYieldTSDiscount(C$4,SettlementDate,,InterestRatesTrigger)/_xll.qlYieldTSDiscount(C$4,Indexes!$A30,,InterestRatesTrigger)-1)/Indexes!$K30</f>
        <v>6.6328900724063567E-3</v>
      </c>
      <c r="D30" s="72">
        <f>(_xll.qlYieldTSDiscount(D$4,SettlementDate,,InterestRatesTrigger)/_xll.qlYieldTSDiscount(D$4,Indexes!$A30,,InterestRatesTrigger)-1)/Indexes!$K30</f>
        <v>7.4459133845009443E-3</v>
      </c>
      <c r="E30" s="72">
        <f>(_xll.qlYieldTSDiscount(E$4,SettlementDate,,InterestRatesTrigger)/_xll.qlYieldTSDiscount(E$4,Indexes!$A30,,InterestRatesTrigger)-1)/Indexes!$K30</f>
        <v>9.2294968062108431E-3</v>
      </c>
      <c r="F30" s="78">
        <f>(_xll.qlYieldTSDiscount(F$4,SettlementDate,,InterestRatesTrigger)/_xll.qlYieldTSDiscount(F$4,Indexes!$A30,,InterestRatesTrigger)-1)/Indexes!$K30</f>
        <v>7.2732546268338893E-3</v>
      </c>
      <c r="G30" s="74">
        <f>(_xll.qlYieldTSDiscount(G$4,SettlementDate,,InterestRatesTrigger)/_xll.qlYieldTSDiscount(G$4,Indexes!$A30,,InterestRatesTrigger)-1)/Indexes!$K30</f>
        <v>4.843876143959298E-3</v>
      </c>
      <c r="I30" s="162">
        <f t="shared" si="7"/>
        <v>2.2686525907572035E-3</v>
      </c>
      <c r="J30" s="163">
        <f>C30-Q30</f>
        <v>2.5313768139047206E-3</v>
      </c>
      <c r="K30" s="163">
        <f t="shared" si="8"/>
        <v>2.0892539816248674E-3</v>
      </c>
      <c r="L30" s="164">
        <f t="shared" si="9"/>
        <v>1.6831185431226544E-3</v>
      </c>
      <c r="M30" s="163">
        <f t="shared" si="10"/>
        <v>2.7501062451412905E-3</v>
      </c>
      <c r="N30" s="164">
        <f t="shared" si="11"/>
        <v>2.9547457368126317E-3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#20170103</v>
      </c>
      <c r="B31" s="72">
        <f>(_xll.qlYieldTSDiscount(B$4,SettlementDate,,InterestRatesTrigger)/_xll.qlYieldTSDiscount(B$4,Indexes!$A31,,InterestRatesTrigger)-1)/Indexes!$K31</f>
        <v>5.5580488953926544E-3</v>
      </c>
      <c r="C31" s="72">
        <f>(_xll.qlYieldTSDiscount(C$4,SettlementDate,,InterestRatesTrigger)/_xll.qlYieldTSDiscount(C$4,Indexes!$A31,,InterestRatesTrigger)-1)/Indexes!$K31</f>
        <v>6.6694106234053366E-3</v>
      </c>
      <c r="D31" s="72">
        <f>(_xll.qlYieldTSDiscount(D$4,SettlementDate,,InterestRatesTrigger)/_xll.qlYieldTSDiscount(D$4,Indexes!$A31,,InterestRatesTrigger)-1)/Indexes!$K31</f>
        <v>7.4819580546138537E-3</v>
      </c>
      <c r="E31" s="72">
        <f>(_xll.qlYieldTSDiscount(E$4,SettlementDate,,InterestRatesTrigger)/_xll.qlYieldTSDiscount(E$4,Indexes!$A31,,InterestRatesTrigger)-1)/Indexes!$K31</f>
        <v>9.2578054343848346E-3</v>
      </c>
      <c r="F31" s="78">
        <f>(_xll.qlYieldTSDiscount(F$4,SettlementDate,,InterestRatesTrigger)/_xll.qlYieldTSDiscount(F$4,Indexes!$A31,,InterestRatesTrigger)-1)/Indexes!$K31</f>
        <v>7.3059832594577021E-3</v>
      </c>
      <c r="G31" s="74">
        <f>(_xll.qlYieldTSDiscount(G$4,SettlementDate,,InterestRatesTrigger)/_xll.qlYieldTSDiscount(G$4,Indexes!$A31,,InterestRatesTrigger)-1)/Indexes!$K31</f>
        <v>4.8769571659696472E-3</v>
      </c>
      <c r="I31" s="162">
        <f t="shared" si="7"/>
        <v>2.2962185812432142E-3</v>
      </c>
      <c r="J31" s="163">
        <f>C31-Q31</f>
        <v>2.5596798770503339E-3</v>
      </c>
      <c r="K31" s="163">
        <f t="shared" si="8"/>
        <v>2.1166972983245264E-3</v>
      </c>
      <c r="L31" s="164">
        <f t="shared" si="9"/>
        <v>1.7023471680006931E-3</v>
      </c>
      <c r="M31" s="163">
        <f t="shared" si="10"/>
        <v>2.7755780098992974E-3</v>
      </c>
      <c r="N31" s="164">
        <f t="shared" si="11"/>
        <v>2.9818195730138761E-3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#20170104</v>
      </c>
      <c r="B32" s="72">
        <f>(_xll.qlYieldTSDiscount(B$4,SettlementDate,,InterestRatesTrigger)/_xll.qlYieldTSDiscount(B$4,Indexes!$A32,,InterestRatesTrigger)-1)/Indexes!$K32</f>
        <v>5.5666164590836894E-3</v>
      </c>
      <c r="C32" s="72">
        <f>(_xll.qlYieldTSDiscount(C$4,SettlementDate,,InterestRatesTrigger)/_xll.qlYieldTSDiscount(C$4,Indexes!$A32,,InterestRatesTrigger)-1)/Indexes!$K32</f>
        <v>6.6785470491325799E-3</v>
      </c>
      <c r="D32" s="72">
        <f>(_xll.qlYieldTSDiscount(D$4,SettlementDate,,InterestRatesTrigger)/_xll.qlYieldTSDiscount(D$4,Indexes!$A32,,InterestRatesTrigger)-1)/Indexes!$K32</f>
        <v>7.4909669476377842E-3</v>
      </c>
      <c r="E32" s="72">
        <f>(_xll.qlYieldTSDiscount(E$4,SettlementDate,,InterestRatesTrigger)/_xll.qlYieldTSDiscount(E$4,Indexes!$A32,,InterestRatesTrigger)-1)/Indexes!$K32</f>
        <v>9.2647469762465826E-3</v>
      </c>
      <c r="F32" s="78">
        <f>(_xll.qlYieldTSDiscount(F$4,SettlementDate,,InterestRatesTrigger)/_xll.qlYieldTSDiscount(F$4,Indexes!$A32,,InterestRatesTrigger)-1)/Indexes!$K32</f>
        <v>7.3141664972924151E-3</v>
      </c>
      <c r="G32" s="74">
        <f>(_xll.qlYieldTSDiscount(G$4,SettlementDate,,InterestRatesTrigger)/_xll.qlYieldTSDiscount(G$4,Indexes!$A32,,InterestRatesTrigger)-1)/Indexes!$K32</f>
        <v>4.8852326014503927E-3</v>
      </c>
      <c r="I32" s="162">
        <f t="shared" si="7"/>
        <v>2.2946933191013729E-3</v>
      </c>
      <c r="J32" s="163">
        <f>C32-Q32</f>
        <v>2.5564400479093355E-3</v>
      </c>
      <c r="K32" s="163">
        <f t="shared" si="8"/>
        <v>2.1127581789497866E-3</v>
      </c>
      <c r="L32" s="164">
        <f t="shared" si="9"/>
        <v>1.6956147316516392E-3</v>
      </c>
      <c r="M32" s="163">
        <f t="shared" si="10"/>
        <v>2.7728750521948745E-3</v>
      </c>
      <c r="N32" s="164">
        <f t="shared" si="11"/>
        <v>2.9810204829122553E-3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J5</v>
      </c>
      <c r="B33" s="85">
        <f>(1-_xll.qlIndexFixing(B$1,Indexes!$L33,TRUE,InterestRatesTrigger))*100</f>
        <v>99.816442857102899</v>
      </c>
      <c r="C33" s="86">
        <f>(1-_xll.qlIndexFixing(C$1,Indexes!$L33,TRUE,InterestRatesTrigger))*100</f>
        <v>99.726293927645003</v>
      </c>
      <c r="D33" s="86">
        <f>(1-_xll.qlIndexFixing(D$1,Indexes!$L33,TRUE,InterestRatesTrigger))*100</f>
        <v>99.576783022607628</v>
      </c>
      <c r="E33" s="86">
        <f>(1-_xll.qlIndexFixing(E$1,Indexes!$L33,TRUE,InterestRatesTrigger))*100</f>
        <v>99.387600748966292</v>
      </c>
      <c r="F33" s="139">
        <f>(1-_xll.qlIndexFixing(F$1,Indexes!$L33,TRUE,InterestRatesTrigger))*100</f>
        <v>99.710015249078026</v>
      </c>
      <c r="G33" s="87">
        <f>(1-_xll.qlIndexFixing(G$1,Indexes!$L33,TRUE,InterestRatesTrigger))*100</f>
        <v>99.870150593679142</v>
      </c>
      <c r="I33" s="88">
        <f t="shared" si="7"/>
        <v>8.0829508907953596E-3</v>
      </c>
      <c r="J33" s="89">
        <f>C33-Q33</f>
        <v>2.5196150040756038E-3</v>
      </c>
      <c r="K33" s="89">
        <f t="shared" si="8"/>
        <v>-8.2730861726361127E-3</v>
      </c>
      <c r="L33" s="90">
        <f t="shared" si="9"/>
        <v>7.2048050853268819E-2</v>
      </c>
      <c r="M33" s="89">
        <f t="shared" si="10"/>
        <v>-7.0163703042140924E-3</v>
      </c>
      <c r="N33" s="90">
        <f t="shared" si="11"/>
        <v>-3.1850206645628987E-2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39">
        <v>99.71703161938224</v>
      </c>
      <c r="U33" s="87">
        <v>99.902000800324771</v>
      </c>
    </row>
    <row r="34" spans="1:21" ht="12.75" customHeight="1" x14ac:dyDescent="0.2">
      <c r="A34" s="71" t="str">
        <f>Indexes!A34</f>
        <v>K5</v>
      </c>
      <c r="B34" s="91">
        <f>(1-_xll.qlIndexFixing(B$1,Indexes!$L34,TRUE,InterestRatesTrigger))*100</f>
        <v>99.803831213722262</v>
      </c>
      <c r="C34" s="92">
        <f>(1-_xll.qlIndexFixing(C$1,Indexes!$L34,TRUE,InterestRatesTrigger))*100</f>
        <v>99.713158019220046</v>
      </c>
      <c r="D34" s="92">
        <f>(1-_xll.qlIndexFixing(D$1,Indexes!$L34,TRUE,InterestRatesTrigger))*100</f>
        <v>99.647575387572871</v>
      </c>
      <c r="E34" s="92">
        <f>(1-_xll.qlIndexFixing(E$1,Indexes!$L34,TRUE,InterestRatesTrigger))*100</f>
        <v>99.392072767827372</v>
      </c>
      <c r="F34" s="140">
        <f>(1-_xll.qlIndexFixing(F$1,Indexes!$L34,TRUE,InterestRatesTrigger))*100</f>
        <v>99.606245048677309</v>
      </c>
      <c r="G34" s="93">
        <f>(1-_xll.qlIndexFixing(G$1,Indexes!$L34,TRUE,InterestRatesTrigger))*100</f>
        <v>99.855730903049917</v>
      </c>
      <c r="I34" s="94">
        <f t="shared" si="7"/>
        <v>-3.9501743111998167E-3</v>
      </c>
      <c r="J34" s="95">
        <f t="shared" ref="J34:J52" si="12">C34-Q34</f>
        <v>-4.4811084981972726E-3</v>
      </c>
      <c r="K34" s="95">
        <f t="shared" si="8"/>
        <v>7.4444278937889408E-2</v>
      </c>
      <c r="L34" s="96">
        <f t="shared" si="9"/>
        <v>8.7753375427709557E-2</v>
      </c>
      <c r="M34" s="95">
        <f t="shared" si="10"/>
        <v>-2.823758001076726E-2</v>
      </c>
      <c r="N34" s="96">
        <f t="shared" si="11"/>
        <v>-3.8115744841576316E-2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0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M5</v>
      </c>
      <c r="B35" s="91">
        <f>(1-_xll.qlIndexFixing(B$1,Indexes!$L35,TRUE,InterestRatesTrigger))*100</f>
        <v>99.783140482724775</v>
      </c>
      <c r="C35" s="92">
        <f>(1-_xll.qlIndexFixing(C$1,Indexes!$L35,TRUE,InterestRatesTrigger))*100</f>
        <v>99.693020971408131</v>
      </c>
      <c r="D35" s="92">
        <f>(1-_xll.qlIndexFixing(D$1,Indexes!$L35,TRUE,InterestRatesTrigger))*100</f>
        <v>99.658097542057817</v>
      </c>
      <c r="E35" s="92">
        <f>(1-_xll.qlIndexFixing(E$1,Indexes!$L35,TRUE,InterestRatesTrigger))*100</f>
        <v>99.386389948466984</v>
      </c>
      <c r="F35" s="140">
        <f>(1-_xll.qlIndexFixing(F$1,Indexes!$L35,TRUE,InterestRatesTrigger))*100</f>
        <v>99.527636949938156</v>
      </c>
      <c r="G35" s="93">
        <f>(1-_xll.qlIndexFixing(G$1,Indexes!$L35,TRUE,InterestRatesTrigger))*100</f>
        <v>99.835905728887241</v>
      </c>
      <c r="I35" s="94">
        <f t="shared" si="7"/>
        <v>-2.8464973507752234E-2</v>
      </c>
      <c r="J35" s="95">
        <f t="shared" si="12"/>
        <v>-1.3011496462524974E-2</v>
      </c>
      <c r="K35" s="95">
        <f t="shared" si="8"/>
        <v>0.10117729566836431</v>
      </c>
      <c r="L35" s="96">
        <f t="shared" si="9"/>
        <v>9.851096086600819E-2</v>
      </c>
      <c r="M35" s="95">
        <f t="shared" si="10"/>
        <v>6.6565702472587418E-3</v>
      </c>
      <c r="N35" s="96">
        <f t="shared" si="11"/>
        <v>-5.1725175492350672E-2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0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N5</v>
      </c>
      <c r="B36" s="91">
        <f>(1-_xll.qlIndexFixing(B$1,Indexes!$L36,TRUE,InterestRatesTrigger))*100</f>
        <v>99.753332803557242</v>
      </c>
      <c r="C36" s="92">
        <f>(1-_xll.qlIndexFixing(C$1,Indexes!$L36,TRUE,InterestRatesTrigger))*100</f>
        <v>99.662377938576512</v>
      </c>
      <c r="D36" s="92">
        <f>(1-_xll.qlIndexFixing(D$1,Indexes!$L36,TRUE,InterestRatesTrigger))*100</f>
        <v>99.628899297024205</v>
      </c>
      <c r="E36" s="92">
        <f>(1-_xll.qlIndexFixing(E$1,Indexes!$L36,TRUE,InterestRatesTrigger))*100</f>
        <v>99.368361356635575</v>
      </c>
      <c r="F36" s="140">
        <f>(1-_xll.qlIndexFixing(F$1,Indexes!$L36,TRUE,InterestRatesTrigger))*100</f>
        <v>99.45433012832595</v>
      </c>
      <c r="G36" s="93">
        <f>(1-_xll.qlIndexFixing(G$1,Indexes!$L36,TRUE,InterestRatesTrigger))*100</f>
        <v>99.802426073731638</v>
      </c>
      <c r="I36" s="94">
        <f t="shared" si="7"/>
        <v>-4.8407064553700252E-2</v>
      </c>
      <c r="J36" s="95">
        <f t="shared" si="12"/>
        <v>-2.561795003863665E-2</v>
      </c>
      <c r="K36" s="95">
        <f t="shared" si="8"/>
        <v>8.5668920966298856E-2</v>
      </c>
      <c r="L36" s="96">
        <f t="shared" si="9"/>
        <v>9.5962886151241378E-2</v>
      </c>
      <c r="M36" s="95">
        <f t="shared" si="10"/>
        <v>2.0357402651981715E-2</v>
      </c>
      <c r="N36" s="96">
        <f t="shared" si="11"/>
        <v>-7.51845288276769E-2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0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Q5</v>
      </c>
      <c r="B37" s="91">
        <f>(1-_xll.qlIndexFixing(B$1,Indexes!$L37,TRUE,InterestRatesTrigger))*100</f>
        <v>99.706219396398694</v>
      </c>
      <c r="C37" s="92">
        <f>(1-_xll.qlIndexFixing(C$1,Indexes!$L37,TRUE,InterestRatesTrigger))*100</f>
        <v>99.607969839095105</v>
      </c>
      <c r="D37" s="92">
        <f>(1-_xll.qlIndexFixing(D$1,Indexes!$L37,TRUE,InterestRatesTrigger))*100</f>
        <v>99.541220547258504</v>
      </c>
      <c r="E37" s="92">
        <f>(1-_xll.qlIndexFixing(E$1,Indexes!$L37,TRUE,InterestRatesTrigger))*100</f>
        <v>99.338248990656069</v>
      </c>
      <c r="F37" s="140">
        <f>(1-_xll.qlIndexFixing(F$1,Indexes!$L37,TRUE,InterestRatesTrigger))*100</f>
        <v>99.341210880420377</v>
      </c>
      <c r="G37" s="93">
        <f>(1-_xll.qlIndexFixing(G$1,Indexes!$L37,TRUE,InterestRatesTrigger))*100</f>
        <v>99.752832220760027</v>
      </c>
      <c r="I37" s="94">
        <f t="shared" si="7"/>
        <v>-4.6488309825321039E-2</v>
      </c>
      <c r="J37" s="95">
        <f t="shared" si="12"/>
        <v>-5.4281137040590011E-2</v>
      </c>
      <c r="K37" s="95">
        <f t="shared" si="8"/>
        <v>1.3616813422643759E-2</v>
      </c>
      <c r="L37" s="96">
        <f t="shared" si="9"/>
        <v>8.3210028755431154E-2</v>
      </c>
      <c r="M37" s="95">
        <f t="shared" si="10"/>
        <v>3.7306822373892601E-3</v>
      </c>
      <c r="N37" s="96">
        <f t="shared" si="11"/>
        <v>-0.12341342497971652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0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U5</v>
      </c>
      <c r="B38" s="91">
        <f>(1-_xll.qlIndexFixing(B$1,Indexes!$L38,TRUE,InterestRatesTrigger))*100</f>
        <v>99.664023589085346</v>
      </c>
      <c r="C38" s="92">
        <f>(1-_xll.qlIndexFixing(C$1,Indexes!$L38,TRUE,InterestRatesTrigger))*100</f>
        <v>99.559093290748507</v>
      </c>
      <c r="D38" s="92">
        <f>(1-_xll.qlIndexFixing(D$1,Indexes!$L38,TRUE,InterestRatesTrigger))*100</f>
        <v>99.450525778709931</v>
      </c>
      <c r="E38" s="92">
        <f>(1-_xll.qlIndexFixing(E$1,Indexes!$L38,TRUE,InterestRatesTrigger))*100</f>
        <v>99.310804397127981</v>
      </c>
      <c r="F38" s="140">
        <f>(1-_xll.qlIndexFixing(F$1,Indexes!$L38,TRUE,InterestRatesTrigger))*100</f>
        <v>99.248863919546253</v>
      </c>
      <c r="G38" s="93">
        <f>(1-_xll.qlIndexFixing(G$1,Indexes!$L38,TRUE,InterestRatesTrigger))*100</f>
        <v>99.712893460630994</v>
      </c>
      <c r="I38" s="94">
        <f t="shared" si="7"/>
        <v>-0.13135527882062092</v>
      </c>
      <c r="J38" s="95">
        <f t="shared" si="12"/>
        <v>-8.6800615853562135E-2</v>
      </c>
      <c r="K38" s="95">
        <f t="shared" si="8"/>
        <v>-5.5757921763031959E-2</v>
      </c>
      <c r="L38" s="96">
        <f t="shared" si="9"/>
        <v>8.1045332640172774E-2</v>
      </c>
      <c r="M38" s="95">
        <f t="shared" si="10"/>
        <v>-0.23469382424947582</v>
      </c>
      <c r="N38" s="96">
        <f t="shared" si="11"/>
        <v>-0.15783152340495121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0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V5</v>
      </c>
      <c r="B39" s="91">
        <f>(1-_xll.qlIndexFixing(B$1,Indexes!$L39,TRUE,InterestRatesTrigger))*100</f>
        <v>99.606245441780942</v>
      </c>
      <c r="C39" s="92">
        <f>(1-_xll.qlIndexFixing(C$1,Indexes!$L39,TRUE,InterestRatesTrigger))*100</f>
        <v>99.49685921665376</v>
      </c>
      <c r="D39" s="92">
        <f>(1-_xll.qlIndexFixing(D$1,Indexes!$L39,TRUE,InterestRatesTrigger))*100</f>
        <v>99.390859090704922</v>
      </c>
      <c r="E39" s="92">
        <f>(1-_xll.qlIndexFixing(E$1,Indexes!$L39,TRUE,InterestRatesTrigger))*100</f>
        <v>99.273535937580036</v>
      </c>
      <c r="F39" s="140">
        <f>(1-_xll.qlIndexFixing(F$1,Indexes!$L39,TRUE,InterestRatesTrigger))*100</f>
        <v>99.276585288681915</v>
      </c>
      <c r="G39" s="93">
        <f>(1-_xll.qlIndexFixing(G$1,Indexes!$L39,TRUE,InterestRatesTrigger))*100</f>
        <v>99.660197849492306</v>
      </c>
      <c r="I39" s="94">
        <f t="shared" si="7"/>
        <v>-0.12142321553861279</v>
      </c>
      <c r="J39" s="95">
        <f t="shared" si="12"/>
        <v>-0.14189262133795921</v>
      </c>
      <c r="K39" s="95">
        <f t="shared" si="8"/>
        <v>-9.6835131811104702E-2</v>
      </c>
      <c r="L39" s="96">
        <f t="shared" si="9"/>
        <v>6.6576369869835617E-2</v>
      </c>
      <c r="M39" s="95">
        <f t="shared" si="10"/>
        <v>-0.36216654956142236</v>
      </c>
      <c r="N39" s="96">
        <f t="shared" si="11"/>
        <v>-0.20275252090277718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0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X5</v>
      </c>
      <c r="B40" s="91">
        <f>(1-_xll.qlIndexFixing(B$1,Indexes!$L40,TRUE,InterestRatesTrigger))*100</f>
        <v>99.55960793033239</v>
      </c>
      <c r="C40" s="92">
        <f>(1-_xll.qlIndexFixing(C$1,Indexes!$L40,TRUE,InterestRatesTrigger))*100</f>
        <v>99.44853466698477</v>
      </c>
      <c r="D40" s="92">
        <f>(1-_xll.qlIndexFixing(D$1,Indexes!$L40,TRUE,InterestRatesTrigger))*100</f>
        <v>99.372507492890321</v>
      </c>
      <c r="E40" s="92">
        <f>(1-_xll.qlIndexFixing(E$1,Indexes!$L40,TRUE,InterestRatesTrigger))*100</f>
        <v>99.233751933609099</v>
      </c>
      <c r="F40" s="140">
        <f>(1-_xll.qlIndexFixing(F$1,Indexes!$L40,TRUE,InterestRatesTrigger))*100</f>
        <v>99.328169481705004</v>
      </c>
      <c r="G40" s="93">
        <f>(1-_xll.qlIndexFixing(G$1,Indexes!$L40,TRUE,InterestRatesTrigger))*100</f>
        <v>99.615157721406888</v>
      </c>
      <c r="I40" s="94">
        <f t="shared" si="7"/>
        <v>-0.17677293689573048</v>
      </c>
      <c r="J40" s="95">
        <f t="shared" si="12"/>
        <v>-0.17705495776833402</v>
      </c>
      <c r="K40" s="95">
        <f t="shared" si="8"/>
        <v>-9.7010015359160207E-2</v>
      </c>
      <c r="L40" s="96">
        <f t="shared" si="9"/>
        <v>5.1787409248234439E-2</v>
      </c>
      <c r="M40" s="95">
        <f t="shared" si="10"/>
        <v>-0.42800724719140248</v>
      </c>
      <c r="N40" s="96">
        <f t="shared" si="11"/>
        <v>-0.2477926489881952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0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Z5</v>
      </c>
      <c r="B41" s="91">
        <f>(1-_xll.qlIndexFixing(B$1,Indexes!$L41,TRUE,InterestRatesTrigger))*100</f>
        <v>99.512707673435784</v>
      </c>
      <c r="C41" s="92">
        <f>(1-_xll.qlIndexFixing(C$1,Indexes!$L41,TRUE,InterestRatesTrigger))*100</f>
        <v>99.400625413211174</v>
      </c>
      <c r="D41" s="92">
        <f>(1-_xll.qlIndexFixing(D$1,Indexes!$L41,TRUE,InterestRatesTrigger))*100</f>
        <v>99.368254310914182</v>
      </c>
      <c r="E41" s="92">
        <f>(1-_xll.qlIndexFixing(E$1,Indexes!$L41,TRUE,InterestRatesTrigger))*100</f>
        <v>99.199391357455923</v>
      </c>
      <c r="F41" s="140">
        <f>(1-_xll.qlIndexFixing(F$1,Indexes!$L41,TRUE,InterestRatesTrigger))*100</f>
        <v>99.402099999968485</v>
      </c>
      <c r="G41" s="93">
        <f>(1-_xll.qlIndexFixing(G$1,Indexes!$L41,TRUE,InterestRatesTrigger))*100</f>
        <v>99.567698421239854</v>
      </c>
      <c r="I41" s="94">
        <f t="shared" si="7"/>
        <v>-0.25911067218250139</v>
      </c>
      <c r="J41" s="95">
        <f t="shared" si="12"/>
        <v>-0.20161167287014337</v>
      </c>
      <c r="K41" s="95">
        <f t="shared" si="8"/>
        <v>-7.5879860909253694E-2</v>
      </c>
      <c r="L41" s="96">
        <f t="shared" si="9"/>
        <v>5.177170997690439E-2</v>
      </c>
      <c r="M41" s="95">
        <f t="shared" si="10"/>
        <v>-0.26753189794351329</v>
      </c>
      <c r="N41" s="96">
        <f t="shared" si="11"/>
        <v>-0.28118561791943364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0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F6</v>
      </c>
      <c r="B42" s="91">
        <f>(1-_xll.qlIndexFixing(B$1,Indexes!$L42,TRUE,InterestRatesTrigger))*100</f>
        <v>99.450896328297773</v>
      </c>
      <c r="C42" s="92">
        <f>(1-_xll.qlIndexFixing(C$1,Indexes!$L42,TRUE,InterestRatesTrigger))*100</f>
        <v>99.337771760872002</v>
      </c>
      <c r="D42" s="92">
        <f>(1-_xll.qlIndexFixing(D$1,Indexes!$L42,TRUE,InterestRatesTrigger))*100</f>
        <v>99.307548469207745</v>
      </c>
      <c r="E42" s="92">
        <f>(1-_xll.qlIndexFixing(E$1,Indexes!$L42,TRUE,InterestRatesTrigger))*100</f>
        <v>99.185993372708182</v>
      </c>
      <c r="F42" s="140">
        <f>(1-_xll.qlIndexFixing(F$1,Indexes!$L42,TRUE,InterestRatesTrigger))*100</f>
        <v>99.343849202372027</v>
      </c>
      <c r="G42" s="93">
        <f>(1-_xll.qlIndexFixing(G$1,Indexes!$L42,TRUE,InterestRatesTrigger))*100</f>
        <v>99.513014356651055</v>
      </c>
      <c r="I42" s="94">
        <f t="shared" si="7"/>
        <v>-0.22733880179954724</v>
      </c>
      <c r="J42" s="95">
        <f t="shared" si="12"/>
        <v>-0.24204365754131629</v>
      </c>
      <c r="K42" s="95">
        <f t="shared" si="8"/>
        <v>-0.11303280996463627</v>
      </c>
      <c r="L42" s="96">
        <f t="shared" si="9"/>
        <v>6.8347090571677427E-2</v>
      </c>
      <c r="M42" s="95">
        <f t="shared" si="10"/>
        <v>-0.235966216188217</v>
      </c>
      <c r="N42" s="96">
        <f t="shared" si="11"/>
        <v>-0.3033350862911135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0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G6</v>
      </c>
      <c r="B43" s="91">
        <f>(1-_xll.qlIndexFixing(B$1,Indexes!$L43,TRUE,InterestRatesTrigger))*100</f>
        <v>99.400678207739901</v>
      </c>
      <c r="C43" s="92">
        <f>(1-_xll.qlIndexFixing(C$1,Indexes!$L43,TRUE,InterestRatesTrigger))*100</f>
        <v>99.287068400576487</v>
      </c>
      <c r="D43" s="92">
        <f>(1-_xll.qlIndexFixing(D$1,Indexes!$L43,TRUE,InterestRatesTrigger))*100</f>
        <v>99.2435329556657</v>
      </c>
      <c r="E43" s="92">
        <f>(1-_xll.qlIndexFixing(E$1,Indexes!$L43,TRUE,InterestRatesTrigger))*100</f>
        <v>99.156729697090555</v>
      </c>
      <c r="F43" s="140">
        <f>(1-_xll.qlIndexFixing(F$1,Indexes!$L43,TRUE,InterestRatesTrigger))*100</f>
        <v>99.292826123664753</v>
      </c>
      <c r="G43" s="93">
        <f>(1-_xll.qlIndexFixing(G$1,Indexes!$L43,TRUE,InterestRatesTrigger))*100</f>
        <v>99.469223089008267</v>
      </c>
      <c r="I43" s="94">
        <f t="shared" si="7"/>
        <v>-0.2806368192037354</v>
      </c>
      <c r="J43" s="95">
        <f t="shared" si="12"/>
        <v>-0.2722621530893008</v>
      </c>
      <c r="K43" s="95">
        <f t="shared" si="8"/>
        <v>-0.15370161267782123</v>
      </c>
      <c r="L43" s="96">
        <f t="shared" si="9"/>
        <v>7.1167268346314927E-2</v>
      </c>
      <c r="M43" s="95">
        <f t="shared" si="10"/>
        <v>-0.26876205000080233</v>
      </c>
      <c r="N43" s="96">
        <f t="shared" si="11"/>
        <v>-0.35544992373530704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0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H6</v>
      </c>
      <c r="B44" s="91">
        <f>(1-_xll.qlIndexFixing(B$1,Indexes!$L44,TRUE,InterestRatesTrigger))*100</f>
        <v>99.346846399152497</v>
      </c>
      <c r="C44" s="92">
        <f>(1-_xll.qlIndexFixing(C$1,Indexes!$L44,TRUE,InterestRatesTrigger))*100</f>
        <v>99.232622701125479</v>
      </c>
      <c r="D44" s="92">
        <f>(1-_xll.qlIndexFixing(D$1,Indexes!$L44,TRUE,InterestRatesTrigger))*100</f>
        <v>99.17229736926538</v>
      </c>
      <c r="E44" s="92">
        <f>(1-_xll.qlIndexFixing(E$1,Indexes!$L44,TRUE,InterestRatesTrigger))*100</f>
        <v>99.044546701607004</v>
      </c>
      <c r="F44" s="140">
        <f>(1-_xll.qlIndexFixing(F$1,Indexes!$L44,TRUE,InterestRatesTrigger))*100</f>
        <v>99.234900000095493</v>
      </c>
      <c r="G44" s="93">
        <f>(1-_xll.qlIndexFixing(G$1,Indexes!$L44,TRUE,InterestRatesTrigger))*100</f>
        <v>99.422648104153538</v>
      </c>
      <c r="I44" s="94">
        <f t="shared" si="7"/>
        <v>-0.31255141291836708</v>
      </c>
      <c r="J44" s="95">
        <f t="shared" si="12"/>
        <v>-0.3003345454249029</v>
      </c>
      <c r="K44" s="95">
        <f t="shared" si="8"/>
        <v>-0.19261707576573883</v>
      </c>
      <c r="L44" s="96">
        <f t="shared" si="9"/>
        <v>1.4343782779064895E-3</v>
      </c>
      <c r="M44" s="95">
        <f t="shared" si="10"/>
        <v>-0.29979052266484985</v>
      </c>
      <c r="N44" s="96">
        <f t="shared" si="11"/>
        <v>-0.37589500922580044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0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M6</v>
      </c>
      <c r="B45" s="91">
        <f>(1-_xll.qlIndexFixing(B$1,Indexes!$L45,TRUE,InterestRatesTrigger))*100</f>
        <v>99.179970149963665</v>
      </c>
      <c r="C45" s="92">
        <f>(1-_xll.qlIndexFixing(C$1,Indexes!$L45,TRUE,InterestRatesTrigger))*100</f>
        <v>99.060042101327397</v>
      </c>
      <c r="D45" s="92">
        <f>(1-_xll.qlIndexFixing(D$1,Indexes!$L45,TRUE,InterestRatesTrigger))*100</f>
        <v>98.981648368626566</v>
      </c>
      <c r="E45" s="92">
        <f>(1-_xll.qlIndexFixing(E$1,Indexes!$L45,TRUE,InterestRatesTrigger))*100</f>
        <v>98.76931979195804</v>
      </c>
      <c r="F45" s="140">
        <f>(1-_xll.qlIndexFixing(F$1,Indexes!$L45,TRUE,InterestRatesTrigger))*100</f>
        <v>99.063400000126663</v>
      </c>
      <c r="G45" s="93">
        <f>(1-_xll.qlIndexFixing(G$1,Indexes!$L45,TRUE,InterestRatesTrigger))*100</f>
        <v>99.269308677734216</v>
      </c>
      <c r="I45" s="94">
        <f t="shared" si="7"/>
        <v>-0.45886145244622867</v>
      </c>
      <c r="J45" s="95">
        <f t="shared" si="12"/>
        <v>-0.45110149728085958</v>
      </c>
      <c r="K45" s="95">
        <f t="shared" si="8"/>
        <v>-0.35668250076649599</v>
      </c>
      <c r="L45" s="96">
        <f t="shared" si="9"/>
        <v>-0.23850290535894203</v>
      </c>
      <c r="M45" s="95">
        <f t="shared" si="10"/>
        <v>-0.44774359830964272</v>
      </c>
      <c r="N45" s="96">
        <f t="shared" si="11"/>
        <v>-0.51916160521138011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0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U6</v>
      </c>
      <c r="B46" s="91">
        <f>(1-_xll.qlIndexFixing(B$1,Indexes!$L46,TRUE,InterestRatesTrigger))*100</f>
        <v>99.00864879081297</v>
      </c>
      <c r="C46" s="92">
        <f>(1-_xll.qlIndexFixing(C$1,Indexes!$L46,TRUE,InterestRatesTrigger))*100</f>
        <v>98.878095221007314</v>
      </c>
      <c r="D46" s="92">
        <f>(1-_xll.qlIndexFixing(D$1,Indexes!$L46,TRUE,InterestRatesTrigger))*100</f>
        <v>98.797058980811684</v>
      </c>
      <c r="E46" s="92">
        <f>(1-_xll.qlIndexFixing(E$1,Indexes!$L46,TRUE,InterestRatesTrigger))*100</f>
        <v>98.63030818808457</v>
      </c>
      <c r="F46" s="140">
        <f>(1-_xll.qlIndexFixing(F$1,Indexes!$L46,TRUE,InterestRatesTrigger))*100</f>
        <v>98.882700000040728</v>
      </c>
      <c r="G46" s="93">
        <f>(1-_xll.qlIndexFixing(G$1,Indexes!$L46,TRUE,InterestRatesTrigger))*100</f>
        <v>99.096304750648912</v>
      </c>
      <c r="I46" s="94">
        <f t="shared" si="7"/>
        <v>-0.54951677766732132</v>
      </c>
      <c r="J46" s="95">
        <f t="shared" si="12"/>
        <v>-0.5496324912005548</v>
      </c>
      <c r="K46" s="95">
        <f t="shared" si="8"/>
        <v>-0.44454896778155728</v>
      </c>
      <c r="L46" s="96">
        <f t="shared" si="9"/>
        <v>-0.25731671114863275</v>
      </c>
      <c r="M46" s="95">
        <f t="shared" si="10"/>
        <v>-0.54502771246045256</v>
      </c>
      <c r="N46" s="96">
        <f t="shared" si="11"/>
        <v>-0.62621289651998779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0">
        <v>99.427727712501181</v>
      </c>
      <c r="U46" s="93">
        <v>99.7225176471689</v>
      </c>
    </row>
    <row r="47" spans="1:21" ht="12.75" customHeight="1" x14ac:dyDescent="0.2">
      <c r="A47" s="71" t="str">
        <f>Indexes!A47</f>
        <v>Z6</v>
      </c>
      <c r="B47" s="91">
        <f>(1-_xll.qlIndexFixing(B$1,Indexes!$L47,TRUE,InterestRatesTrigger))*100</f>
        <v>98.85665718973371</v>
      </c>
      <c r="C47" s="92">
        <f>(1-_xll.qlIndexFixing(C$1,Indexes!$L47,TRUE,InterestRatesTrigger))*100</f>
        <v>98.70635162806937</v>
      </c>
      <c r="D47" s="92">
        <f>(1-_xll.qlIndexFixing(D$1,Indexes!$L47,TRUE,InterestRatesTrigger))*100</f>
        <v>98.642789557146841</v>
      </c>
      <c r="E47" s="92">
        <f>(1-_xll.qlIndexFixing(E$1,Indexes!$L47,TRUE,InterestRatesTrigger))*100</f>
        <v>98.691232446004932</v>
      </c>
      <c r="F47" s="140">
        <f>(1-_xll.qlIndexFixing(F$1,Indexes!$L47,TRUE,InterestRatesTrigger))*100</f>
        <v>98.712400000061876</v>
      </c>
      <c r="G47" s="93">
        <f>(1-_xll.qlIndexFixing(G$1,Indexes!$L47,TRUE,InterestRatesTrigger))*100</f>
        <v>98.939727552069726</v>
      </c>
      <c r="I47" s="94">
        <f t="shared" si="7"/>
        <v>-0.59947588546897634</v>
      </c>
      <c r="J47" s="95">
        <f t="shared" si="12"/>
        <v>-0.61822026646041195</v>
      </c>
      <c r="K47" s="95">
        <f t="shared" si="8"/>
        <v>-0.48516634590774288</v>
      </c>
      <c r="L47" s="96">
        <f t="shared" si="9"/>
        <v>-6.6884804886882421E-2</v>
      </c>
      <c r="M47" s="95">
        <f t="shared" si="10"/>
        <v>-0.61217189446790599</v>
      </c>
      <c r="N47" s="96">
        <f t="shared" si="11"/>
        <v>-0.70277293463361445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0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H7</v>
      </c>
      <c r="B48" s="91">
        <f>(1-_xll.qlIndexFixing(B$1,Indexes!$L48,TRUE,InterestRatesTrigger))*100</f>
        <v>98.720576021834532</v>
      </c>
      <c r="C48" s="92">
        <f>(1-_xll.qlIndexFixing(C$1,Indexes!$L48,TRUE,InterestRatesTrigger))*100</f>
        <v>98.564823082738187</v>
      </c>
      <c r="D48" s="92">
        <f>(1-_xll.qlIndexFixing(D$1,Indexes!$L48,TRUE,InterestRatesTrigger))*100</f>
        <v>98.512477619544896</v>
      </c>
      <c r="E48" s="92">
        <f>(1-_xll.qlIndexFixing(E$1,Indexes!$L48,TRUE,InterestRatesTrigger))*100</f>
        <v>98.570097817718988</v>
      </c>
      <c r="F48" s="140">
        <f>(1-_xll.qlIndexFixing(F$1,Indexes!$L48,TRUE,InterestRatesTrigger))*100</f>
        <v>98.572300000074847</v>
      </c>
      <c r="G48" s="93">
        <f>(1-_xll.qlIndexFixing(G$1,Indexes!$L48,TRUE,InterestRatesTrigger))*100</f>
        <v>98.803437826531919</v>
      </c>
      <c r="I48" s="94">
        <f t="shared" si="7"/>
        <v>-0.61733139604361043</v>
      </c>
      <c r="J48" s="95">
        <f t="shared" si="12"/>
        <v>-0.64191332297259862</v>
      </c>
      <c r="K48" s="95">
        <f t="shared" si="8"/>
        <v>-0.48585172003015487</v>
      </c>
      <c r="L48" s="96">
        <f t="shared" si="9"/>
        <v>-4.6737747263890128E-2</v>
      </c>
      <c r="M48" s="95">
        <f t="shared" si="10"/>
        <v>-0.63443640585741434</v>
      </c>
      <c r="N48" s="96">
        <f t="shared" si="11"/>
        <v>-0.72926467907230119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0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M7</v>
      </c>
      <c r="B49" s="92">
        <f>(1-_xll.qlIndexFixing(B$1,Indexes!$L49,TRUE,InterestRatesTrigger))*100</f>
        <v>98.57766961871161</v>
      </c>
      <c r="C49" s="92">
        <f>(1-_xll.qlIndexFixing(C$1,Indexes!$L49,TRUE,InterestRatesTrigger))*100</f>
        <v>98.444524013513757</v>
      </c>
      <c r="D49" s="92">
        <f>(1-_xll.qlIndexFixing(D$1,Indexes!$L49,TRUE,InterestRatesTrigger))*100</f>
        <v>98.376058731477826</v>
      </c>
      <c r="E49" s="92">
        <f>(1-_xll.qlIndexFixing(E$1,Indexes!$L49,TRUE,InterestRatesTrigger))*100</f>
        <v>98.300127017773491</v>
      </c>
      <c r="F49" s="140">
        <f>(1-_xll.qlIndexFixing(F$1,Indexes!$L49,TRUE,InterestRatesTrigger))*100</f>
        <v>98.589417895560359</v>
      </c>
      <c r="G49" s="93">
        <f>(1-_xll.qlIndexFixing(G$1,Indexes!$L49,TRUE,InterestRatesTrigger))*100</f>
        <v>98.66524277555456</v>
      </c>
      <c r="I49" s="94">
        <f t="shared" si="7"/>
        <v>-0.62510338876597871</v>
      </c>
      <c r="J49" s="95">
        <f t="shared" si="12"/>
        <v>-0.6202528942657608</v>
      </c>
      <c r="K49" s="97">
        <f t="shared" si="8"/>
        <v>-0.48069300779349078</v>
      </c>
      <c r="L49" s="96">
        <f t="shared" si="9"/>
        <v>-0.16372885496835465</v>
      </c>
      <c r="M49" s="97">
        <f t="shared" si="10"/>
        <v>-0.44768840984809799</v>
      </c>
      <c r="N49" s="96">
        <f t="shared" si="11"/>
        <v>-0.69465640500844472</v>
      </c>
      <c r="P49" s="140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0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U7</v>
      </c>
      <c r="B50" s="92">
        <f>(1-_xll.qlIndexFixing(B$1,Indexes!$L50,TRUE,InterestRatesTrigger))*100</f>
        <v>98.461767734968092</v>
      </c>
      <c r="C50" s="92">
        <f>(1-_xll.qlIndexFixing(C$1,Indexes!$L50,TRUE,InterestRatesTrigger))*100</f>
        <v>98.343848706931979</v>
      </c>
      <c r="D50" s="92">
        <f>(1-_xll.qlIndexFixing(D$1,Indexes!$L50,TRUE,InterestRatesTrigger))*100</f>
        <v>98.261473012034216</v>
      </c>
      <c r="E50" s="92">
        <f>(1-_xll.qlIndexFixing(E$1,Indexes!$L50,TRUE,InterestRatesTrigger))*100</f>
        <v>98.114318516970712</v>
      </c>
      <c r="F50" s="140">
        <f>(1-_xll.qlIndexFixing(F$1,Indexes!$L50,TRUE,InterestRatesTrigger))*100</f>
        <v>98.47838048022858</v>
      </c>
      <c r="G50" s="93">
        <f>(1-_xll.qlIndexFixing(G$1,Indexes!$L50,TRUE,InterestRatesTrigger))*100</f>
        <v>98.55574906810952</v>
      </c>
      <c r="I50" s="94">
        <f t="shared" si="7"/>
        <v>-0.58995651919526892</v>
      </c>
      <c r="J50" s="95">
        <f t="shared" si="12"/>
        <v>-0.5664043393662439</v>
      </c>
      <c r="K50" s="97">
        <f t="shared" si="8"/>
        <v>-0.44040599063463048</v>
      </c>
      <c r="L50" s="96">
        <f t="shared" si="9"/>
        <v>-0.18359031439726436</v>
      </c>
      <c r="M50" s="97">
        <f t="shared" si="10"/>
        <v>-0.45991772889247784</v>
      </c>
      <c r="N50" s="96">
        <f t="shared" si="11"/>
        <v>-0.65784565683101448</v>
      </c>
      <c r="P50" s="140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0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Z7</v>
      </c>
      <c r="B51" s="92">
        <f>(1-_xll.qlIndexFixing(B$1,Indexes!$L51,TRUE,InterestRatesTrigger))*100</f>
        <v>98.361329608454184</v>
      </c>
      <c r="C51" s="92">
        <f>(1-_xll.qlIndexFixing(C$1,Indexes!$L51,TRUE,InterestRatesTrigger))*100</f>
        <v>98.245051857902695</v>
      </c>
      <c r="D51" s="92">
        <f>(1-_xll.qlIndexFixing(D$1,Indexes!$L51,TRUE,InterestRatesTrigger))*100</f>
        <v>98.157797466617865</v>
      </c>
      <c r="E51" s="92">
        <f>(1-_xll.qlIndexFixing(E$1,Indexes!$L51,TRUE,InterestRatesTrigger))*100</f>
        <v>97.991664725352123</v>
      </c>
      <c r="F51" s="140">
        <f>(1-_xll.qlIndexFixing(F$1,Indexes!$L51,TRUE,InterestRatesTrigger))*100</f>
        <v>98.36732136569762</v>
      </c>
      <c r="G51" s="93">
        <f>(1-_xll.qlIndexFixing(G$1,Indexes!$L51,TRUE,InterestRatesTrigger))*100</f>
        <v>98.463670519530041</v>
      </c>
      <c r="I51" s="94">
        <f t="shared" si="7"/>
        <v>-0.52441042256097603</v>
      </c>
      <c r="J51" s="95">
        <f t="shared" si="12"/>
        <v>-0.50062248242765861</v>
      </c>
      <c r="K51" s="97">
        <f t="shared" si="8"/>
        <v>-0.37399786919414169</v>
      </c>
      <c r="L51" s="96">
        <f t="shared" si="9"/>
        <v>-0.13102364277055756</v>
      </c>
      <c r="M51" s="97">
        <f t="shared" si="10"/>
        <v>-0.47248492333427805</v>
      </c>
      <c r="N51" s="96">
        <f t="shared" si="11"/>
        <v>-0.58581661052122058</v>
      </c>
      <c r="P51" s="140">
        <v>98.88574003101516</v>
      </c>
      <c r="Q51" s="92">
        <v>98.745674340330353</v>
      </c>
      <c r="R51" s="92">
        <v>98.531795335812006</v>
      </c>
      <c r="S51" s="92">
        <v>98.122688368122681</v>
      </c>
      <c r="T51" s="140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H8</v>
      </c>
      <c r="B52" s="98">
        <f>(1-_xll.qlIndexFixing(B$1,Indexes!$L52,TRUE,InterestRatesTrigger))*100</f>
        <v>98.274218310945983</v>
      </c>
      <c r="C52" s="98">
        <f>(1-_xll.qlIndexFixing(C$1,Indexes!$L52,TRUE,InterestRatesTrigger))*100</f>
        <v>98.147188524672885</v>
      </c>
      <c r="D52" s="98">
        <f>(1-_xll.qlIndexFixing(D$1,Indexes!$L52,TRUE,InterestRatesTrigger))*100</f>
        <v>98.063248801781228</v>
      </c>
      <c r="E52" s="98">
        <f>(1-_xll.qlIndexFixing(E$1,Indexes!$L52,TRUE,InterestRatesTrigger))*100</f>
        <v>97.925843427465992</v>
      </c>
      <c r="F52" s="141">
        <f>(1-_xll.qlIndexFixing(F$1,Indexes!$L52,TRUE,InterestRatesTrigger))*100</f>
        <v>98.219849155178991</v>
      </c>
      <c r="G52" s="93">
        <f>(1-_xll.qlIndexFixing(G$1,Indexes!$L52,TRUE,InterestRatesTrigger))*100</f>
        <v>98.386338907693172</v>
      </c>
      <c r="I52" s="99">
        <f t="shared" si="7"/>
        <v>-0.4388877657583663</v>
      </c>
      <c r="J52" s="100">
        <f t="shared" si="12"/>
        <v>-0.42367284475274403</v>
      </c>
      <c r="K52" s="101">
        <f t="shared" si="8"/>
        <v>-0.2866624694437121</v>
      </c>
      <c r="L52" s="102">
        <f t="shared" si="9"/>
        <v>-1.8063990836921562E-2</v>
      </c>
      <c r="M52" s="101">
        <f t="shared" si="10"/>
        <v>-0.51483898669079053</v>
      </c>
      <c r="N52" s="102">
        <f t="shared" si="11"/>
        <v>-0.48874219297162824</v>
      </c>
      <c r="P52" s="141">
        <v>98.713106076704349</v>
      </c>
      <c r="Q52" s="98">
        <v>98.570861369425629</v>
      </c>
      <c r="R52" s="98">
        <v>98.34991127122494</v>
      </c>
      <c r="S52" s="98">
        <v>97.943907418302913</v>
      </c>
      <c r="T52" s="141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1.7969999999983832E-3</v>
      </c>
      <c r="C53" s="103">
        <f>_xll.qlIndexFixing(C$2,Indexes!$L53,TRUE,InterestRatesTrigger)</f>
        <v>2.7233783127438246E-3</v>
      </c>
      <c r="D53" s="104">
        <f>_xll.qlIndexFixing(D$2,Indexes!$L53,TRUE,InterestRatesTrigger)</f>
        <v>4.0009999999560623E-3</v>
      </c>
      <c r="E53" s="104">
        <f>_xll.qlIndexFixing(E$2,Indexes!$L53,TRUE,InterestRatesTrigger)</f>
        <v>6.940000000000111E-3</v>
      </c>
      <c r="F53" s="142">
        <f>_xll.qlIndexFixing(F$2,Indexes!$L53,TRUE,InterestRatesTrigger)</f>
        <v>2.7374999999998715E-3</v>
      </c>
      <c r="G53" s="143">
        <f>_xll.qlIndexFixing(G$2,Indexes!$L53,TRUE,InterestRatesTrigger)</f>
        <v>2.8000000000183434E-3</v>
      </c>
      <c r="I53" s="88">
        <f t="shared" si="7"/>
        <v>-1.2015780796138841E-4</v>
      </c>
      <c r="J53" s="60">
        <f>C53-Q53</f>
        <v>-1.3903258731940826E-5</v>
      </c>
      <c r="K53" s="105">
        <f t="shared" si="8"/>
        <v>-1.3700000004406281E-4</v>
      </c>
      <c r="L53" s="90">
        <f t="shared" si="9"/>
        <v>1.0800000004312135E-4</v>
      </c>
      <c r="M53" s="105">
        <f t="shared" si="10"/>
        <v>4.9999999998922434E-6</v>
      </c>
      <c r="N53" s="90">
        <f t="shared" si="11"/>
        <v>7.0000000028436205E-4</v>
      </c>
      <c r="P53" s="142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2">
        <v>2.7324999999999793E-3</v>
      </c>
      <c r="U53" s="143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1.7996446518454162E-3</v>
      </c>
      <c r="C54" s="106">
        <f>_xll.qlIndexFixing(C$2,Indexes!$L54,TRUE,InterestRatesTrigger)</f>
        <v>2.725570224903294E-3</v>
      </c>
      <c r="D54" s="107">
        <f>_xll.qlIndexFixing(D$2,Indexes!$L54,TRUE,InterestRatesTrigger)</f>
        <v>4.0070300203065203E-3</v>
      </c>
      <c r="E54" s="107">
        <f>_xll.qlIndexFixing(E$2,Indexes!$L54,TRUE,InterestRatesTrigger)</f>
        <v>6.9417535436875934E-3</v>
      </c>
      <c r="F54" s="144">
        <f>_xll.qlIndexFixing(F$2,Indexes!$L54,TRUE,InterestRatesTrigger)</f>
        <v>2.7508665806281435E-3</v>
      </c>
      <c r="G54" s="145">
        <f>_xll.qlIndexFixing(G$2,Indexes!$L54,TRUE,InterestRatesTrigger)</f>
        <v>2.3567205156993509E-3</v>
      </c>
      <c r="I54" s="99">
        <f t="shared" si="7"/>
        <v>-1.1719045972784009E-4</v>
      </c>
      <c r="J54" s="68">
        <f t="shared" ref="J54:J117" si="13">C54-Q54</f>
        <v>-2.682062817373123E-5</v>
      </c>
      <c r="K54" s="82">
        <f t="shared" si="8"/>
        <v>-1.3594020611274339E-4</v>
      </c>
      <c r="L54" s="102">
        <f t="shared" si="9"/>
        <v>1.0419302326996303E-4</v>
      </c>
      <c r="M54" s="82">
        <f t="shared" si="10"/>
        <v>-1.7864252601295597E-5</v>
      </c>
      <c r="N54" s="102">
        <f t="shared" si="11"/>
        <v>2.5672051756409076E-4</v>
      </c>
      <c r="P54" s="144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4">
        <v>2.7687308332294391E-3</v>
      </c>
      <c r="U54" s="145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1.8056058341054913E-3</v>
      </c>
      <c r="C55" s="56">
        <f>_xll.qlIndexFixing(C$2,Indexes!$L55,TRUE,InterestRatesTrigger)</f>
        <v>2.8231029249028141E-3</v>
      </c>
      <c r="D55" s="56">
        <f>_xll.qlIndexFixing(D$2,Indexes!$L55,TRUE,InterestRatesTrigger)</f>
        <v>3.9999999999998483E-3</v>
      </c>
      <c r="E55" s="108">
        <f>_xll.qlIndexFixing(E$2,Indexes!$L55,TRUE,InterestRatesTrigger)</f>
        <v>7.1299999999893358E-3</v>
      </c>
      <c r="F55" s="136">
        <f>_xll.qlIndexFixing(F$2,Indexes!$L55,TRUE,InterestRatesTrigger)</f>
        <v>3.6798333128205906E-3</v>
      </c>
      <c r="G55" s="108">
        <f>_xll.qlIndexFixing(G$2,Indexes!$R55,TRUE,InterestRatesTrigger)</f>
        <v>1.2000492072061775E-3</v>
      </c>
      <c r="I55" s="75">
        <f t="shared" si="7"/>
        <v>-1.1242173932167064E-4</v>
      </c>
      <c r="J55" s="76">
        <f t="shared" si="13"/>
        <v>2.5186803460255751E-6</v>
      </c>
      <c r="K55" s="76">
        <f t="shared" si="8"/>
        <v>-2.599999989482283E-4</v>
      </c>
      <c r="L55" s="84">
        <f t="shared" si="9"/>
        <v>1.8168844454870183E-4</v>
      </c>
      <c r="M55" s="76">
        <f t="shared" si="10"/>
        <v>8.7485264082652874E-5</v>
      </c>
      <c r="N55" s="84">
        <f t="shared" si="11"/>
        <v>1.9811669560887424E-4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6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1.8579758188241868E-3</v>
      </c>
      <c r="C56" s="73">
        <f>_xll.qlIndexFixing(C$2,Indexes!$L56,TRUE,InterestRatesTrigger)</f>
        <v>3.0031939587858172E-3</v>
      </c>
      <c r="D56" s="73">
        <f>_xll.qlIndexFixing(D$2,Indexes!$L56,TRUE,InterestRatesTrigger)</f>
        <v>4.3499999999999962E-3</v>
      </c>
      <c r="E56" s="83">
        <f>_xll.qlIndexFixing(E$2,Indexes!$L56,TRUE,InterestRatesTrigger)</f>
        <v>7.5599999999618602E-3</v>
      </c>
      <c r="F56" s="138">
        <f>_xll.qlIndexFixing(F$2,Indexes!$L56,TRUE,InterestRatesTrigger)</f>
        <v>4.5167143846580127E-3</v>
      </c>
      <c r="G56" s="83">
        <f>_xll.qlIndexFixing(G$2,Indexes!$R56,TRUE,InterestRatesTrigger)</f>
        <v>1.2850191687796553E-3</v>
      </c>
      <c r="I56" s="75">
        <f t="shared" si="7"/>
        <v>-5.9201735639840755E-5</v>
      </c>
      <c r="J56" s="76">
        <f t="shared" si="13"/>
        <v>9.5933084948103542E-5</v>
      </c>
      <c r="K56" s="76">
        <f t="shared" si="8"/>
        <v>-4.6327534865551676E-5</v>
      </c>
      <c r="L56" s="84">
        <f t="shared" si="9"/>
        <v>4.7436515877844268E-4</v>
      </c>
      <c r="M56" s="76">
        <f t="shared" si="10"/>
        <v>-5.9801732513790028E-5</v>
      </c>
      <c r="N56" s="84">
        <f t="shared" si="11"/>
        <v>2.234856476945879E-4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8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2.0649299655747799E-3</v>
      </c>
      <c r="C57" s="73">
        <f>_xll.qlIndexFixing(C$2,Indexes!$L57,TRUE,InterestRatesTrigger)</f>
        <v>3.3001217582868288E-3</v>
      </c>
      <c r="D57" s="73">
        <f>_xll.qlIndexFixing(D$2,Indexes!$L57,TRUE,InterestRatesTrigger)</f>
        <v>4.7899999999999644E-3</v>
      </c>
      <c r="E57" s="83">
        <f>_xll.qlIndexFixing(E$2,Indexes!$L57,TRUE,InterestRatesTrigger)</f>
        <v>8.039999999906745E-3</v>
      </c>
      <c r="F57" s="138">
        <f>_xll.qlIndexFixing(F$2,Indexes!$L57,TRUE,InterestRatesTrigger)</f>
        <v>5.2680068229801645E-3</v>
      </c>
      <c r="G57" s="83">
        <f>_xll.qlIndexFixing(G$2,Indexes!$R57,TRUE,InterestRatesTrigger)</f>
        <v>1.4796159606333958E-3</v>
      </c>
      <c r="I57" s="75">
        <f t="shared" si="7"/>
        <v>1.2129108385144916E-4</v>
      </c>
      <c r="J57" s="76">
        <f t="shared" si="13"/>
        <v>1.9689776957424257E-4</v>
      </c>
      <c r="K57" s="76">
        <f t="shared" si="8"/>
        <v>2.3000000120901223E-4</v>
      </c>
      <c r="L57" s="84">
        <f t="shared" si="9"/>
        <v>7.756108999781618E-4</v>
      </c>
      <c r="M57" s="76">
        <f t="shared" si="10"/>
        <v>-3.1703030861862311E-4</v>
      </c>
      <c r="N57" s="84">
        <f t="shared" si="11"/>
        <v>3.5592500442938046E-4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8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2.3823874309995964E-3</v>
      </c>
      <c r="C58" s="73">
        <f>_xll.qlIndexFixing(C$2,Indexes!$L58,TRUE,InterestRatesTrigger)</f>
        <v>3.7677288181841889E-3</v>
      </c>
      <c r="D58" s="73">
        <f>_xll.qlIndexFixing(D$2,Indexes!$L58,TRUE,InterestRatesTrigger)</f>
        <v>5.2799999999999228E-3</v>
      </c>
      <c r="E58" s="83">
        <f>_xll.qlIndexFixing(E$2,Indexes!$L58,TRUE,InterestRatesTrigger)</f>
        <v>8.5699999999099656E-3</v>
      </c>
      <c r="F58" s="138">
        <f>_xll.qlIndexFixing(F$2,Indexes!$L58,TRUE,InterestRatesTrigger)</f>
        <v>6.292618026729516E-3</v>
      </c>
      <c r="G58" s="83">
        <f>_xll.qlIndexFixing(G$2,Indexes!$R58,TRUE,InterestRatesTrigger)</f>
        <v>1.5876159477468121E-3</v>
      </c>
      <c r="I58" s="75">
        <f t="shared" si="7"/>
        <v>-1.1474937835028853E-4</v>
      </c>
      <c r="J58" s="76">
        <f t="shared" si="13"/>
        <v>3.9812060170823799E-4</v>
      </c>
      <c r="K58" s="76">
        <f t="shared" si="8"/>
        <v>5.618183323677613E-4</v>
      </c>
      <c r="L58" s="84">
        <f t="shared" si="9"/>
        <v>1.1270178072410328E-3</v>
      </c>
      <c r="M58" s="76">
        <f t="shared" si="10"/>
        <v>-3.6426981277892356E-4</v>
      </c>
      <c r="N58" s="84">
        <f t="shared" si="11"/>
        <v>3.637219733398922E-4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8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2.7674943232121052E-3</v>
      </c>
      <c r="C59" s="73">
        <f>_xll.qlIndexFixing(C$2,Indexes!$L59,TRUE,InterestRatesTrigger)</f>
        <v>4.2836007022249269E-3</v>
      </c>
      <c r="D59" s="73">
        <f>_xll.qlIndexFixing(D$2,Indexes!$L59,TRUE,InterestRatesTrigger)</f>
        <v>5.7899999997420362E-3</v>
      </c>
      <c r="E59" s="83">
        <f>_xll.qlIndexFixing(E$2,Indexes!$L59,TRUE,InterestRatesTrigger)</f>
        <v>9.1099999998605196E-3</v>
      </c>
      <c r="F59" s="138">
        <f>_xll.qlIndexFixing(F$2,Indexes!$L59,TRUE,InterestRatesTrigger)</f>
        <v>7.2733918517543386E-3</v>
      </c>
      <c r="G59" s="83">
        <f>_xll.qlIndexFixing(G$2,Indexes!$R59,TRUE,InterestRatesTrigger)</f>
        <v>1.9705736956798781E-3</v>
      </c>
      <c r="I59" s="75">
        <f t="shared" si="7"/>
        <v>7.3407363549171656E-4</v>
      </c>
      <c r="J59" s="76">
        <f t="shared" si="13"/>
        <v>7.5977020241893697E-4</v>
      </c>
      <c r="K59" s="76">
        <f t="shared" si="8"/>
        <v>8.9135191596026366E-4</v>
      </c>
      <c r="L59" s="84">
        <f t="shared" si="9"/>
        <v>1.4535758094859847E-3</v>
      </c>
      <c r="M59" s="76">
        <f t="shared" si="10"/>
        <v>1.8235075770392647E-3</v>
      </c>
      <c r="N59" s="84">
        <f t="shared" si="11"/>
        <v>7.3303015307724095E-4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8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3.2412592820248031E-3</v>
      </c>
      <c r="C60" s="73">
        <f>_xll.qlIndexFixing(C$2,Indexes!$L60,TRUE,InterestRatesTrigger)</f>
        <v>4.8403528070966317E-3</v>
      </c>
      <c r="D60" s="73">
        <f>_xll.qlIndexFixing(D$2,Indexes!$L60,TRUE,InterestRatesTrigger)</f>
        <v>6.3299999999998817E-3</v>
      </c>
      <c r="E60" s="83">
        <f>_xll.qlIndexFixing(E$2,Indexes!$L60,TRUE,InterestRatesTrigger)</f>
        <v>9.6699999999057817E-3</v>
      </c>
      <c r="F60" s="138">
        <f>_xll.qlIndexFixing(F$2,Indexes!$L60,TRUE,InterestRatesTrigger)</f>
        <v>7.3554963683367409E-3</v>
      </c>
      <c r="G60" s="83">
        <f>_xll.qlIndexFixing(G$2,Indexes!$R60,TRUE,InterestRatesTrigger)</f>
        <v>2.6626452870548434E-3</v>
      </c>
      <c r="I60" s="75">
        <f t="shared" si="7"/>
        <v>5.7149255206877204E-4</v>
      </c>
      <c r="J60" s="76">
        <f t="shared" si="13"/>
        <v>1.2320243936345902E-3</v>
      </c>
      <c r="K60" s="76">
        <f t="shared" si="8"/>
        <v>1.2200000000003553E-3</v>
      </c>
      <c r="L60" s="84">
        <f t="shared" si="9"/>
        <v>1.7566095516625569E-3</v>
      </c>
      <c r="M60" s="76">
        <f t="shared" si="10"/>
        <v>3.6265546426068307E-3</v>
      </c>
      <c r="N60" s="84">
        <f t="shared" si="11"/>
        <v>1.3698951274143667E-3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8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3.7363972417940872E-3</v>
      </c>
      <c r="C61" s="72">
        <f>_xll.qlIndexFixing(C$2,Indexes!$L61,TRUE,InterestRatesTrigger)</f>
        <v>5.3593094602047541E-3</v>
      </c>
      <c r="D61" s="73">
        <f>_xll.qlIndexFixing(D$2,Indexes!$L61,TRUE,InterestRatesTrigger)</f>
        <v>6.8142103317708211E-3</v>
      </c>
      <c r="E61" s="83">
        <f>_xll.qlIndexFixing(E$2,Indexes!$L61,TRUE,InterestRatesTrigger)</f>
        <v>1.0236951361048564E-2</v>
      </c>
      <c r="F61" s="138">
        <f>_xll.qlIndexFixing(F$2,Indexes!$L61,TRUE,InterestRatesTrigger)</f>
        <v>6.9082333714637588E-3</v>
      </c>
      <c r="G61" s="83">
        <f>_xll.qlIndexFixing(G$2,Indexes!$R61,TRUE,InterestRatesTrigger)</f>
        <v>2.9039261586571996E-3</v>
      </c>
      <c r="I61" s="75">
        <f t="shared" si="7"/>
        <v>1.0379060909755304E-3</v>
      </c>
      <c r="J61" s="80">
        <f t="shared" si="13"/>
        <v>1.6210118897029401E-3</v>
      </c>
      <c r="K61" s="76">
        <f t="shared" si="8"/>
        <v>1.5162133571163553E-3</v>
      </c>
      <c r="L61" s="84">
        <f t="shared" si="9"/>
        <v>2.0659021037693331E-3</v>
      </c>
      <c r="M61" s="76">
        <f t="shared" si="10"/>
        <v>4.4905048810647517E-3</v>
      </c>
      <c r="N61" s="84">
        <f t="shared" si="11"/>
        <v>1.53342464523476E-3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8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4.2564675031663383E-3</v>
      </c>
      <c r="C62" s="72">
        <f>_xll.qlIndexFixing(C$2,Indexes!$L62,TRUE,InterestRatesTrigger)</f>
        <v>5.8707444292283523E-3</v>
      </c>
      <c r="D62" s="73">
        <f>_xll.qlIndexFixing(D$2,Indexes!$L62,TRUE,InterestRatesTrigger)</f>
        <v>7.2013463744938543E-3</v>
      </c>
      <c r="E62" s="83">
        <f>_xll.qlIndexFixing(E$2,Indexes!$L62,TRUE,InterestRatesTrigger)</f>
        <v>1.0803615026631257E-2</v>
      </c>
      <c r="F62" s="138">
        <f>_xll.qlIndexFixing(F$2,Indexes!$L62,TRUE,InterestRatesTrigger)</f>
        <v>6.1864554309409119E-3</v>
      </c>
      <c r="G62" s="83">
        <f>_xll.qlIndexFixing(G$2,Indexes!$R62,TRUE,InterestRatesTrigger)</f>
        <v>3.3283126860172985E-3</v>
      </c>
      <c r="I62" s="75">
        <f t="shared" si="7"/>
        <v>2.0666247176813861E-3</v>
      </c>
      <c r="J62" s="80">
        <f t="shared" si="13"/>
        <v>1.9300699695682412E-3</v>
      </c>
      <c r="K62" s="76">
        <f t="shared" si="8"/>
        <v>1.6806495213475808E-3</v>
      </c>
      <c r="L62" s="84">
        <f t="shared" si="9"/>
        <v>2.3129381983853607E-3</v>
      </c>
      <c r="M62" s="76">
        <f t="shared" si="10"/>
        <v>3.0282278511044041E-3</v>
      </c>
      <c r="N62" s="84">
        <f t="shared" si="11"/>
        <v>1.8333254976532487E-3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8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4.795684171838557E-3</v>
      </c>
      <c r="C63" s="72">
        <f>_xll.qlIndexFixing(C$2,Indexes!$L63,TRUE,InterestRatesTrigger)</f>
        <v>6.4586507213518739E-3</v>
      </c>
      <c r="D63" s="73">
        <f>_xll.qlIndexFixing(D$2,Indexes!$L63,TRUE,InterestRatesTrigger)</f>
        <v>7.7944538037963149E-3</v>
      </c>
      <c r="E63" s="83">
        <f>_xll.qlIndexFixing(E$2,Indexes!$L63,TRUE,InterestRatesTrigger)</f>
        <v>1.135999999999986E-2</v>
      </c>
      <c r="F63" s="138">
        <f>_xll.qlIndexFixing(F$2,Indexes!$L63,TRUE,InterestRatesTrigger)</f>
        <v>6.4047422796843128E-3</v>
      </c>
      <c r="G63" s="83">
        <f>_xll.qlIndexFixing(G$2,Indexes!$R63,TRUE,InterestRatesTrigger)</f>
        <v>4.0262930014023368E-3</v>
      </c>
      <c r="I63" s="75">
        <f t="shared" si="7"/>
        <v>1.6657574710658846E-3</v>
      </c>
      <c r="J63" s="80">
        <f t="shared" si="13"/>
        <v>2.2873229133245788E-3</v>
      </c>
      <c r="K63" s="76">
        <f t="shared" si="8"/>
        <v>2.0368154851875932E-3</v>
      </c>
      <c r="L63" s="84">
        <f t="shared" si="9"/>
        <v>2.5791337522383419E-3</v>
      </c>
      <c r="M63" s="76">
        <f t="shared" si="10"/>
        <v>2.3397176920450131E-3</v>
      </c>
      <c r="N63" s="84">
        <f t="shared" si="11"/>
        <v>2.5151333929951392E-3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8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5.2844220939206937E-3</v>
      </c>
      <c r="C64" s="72">
        <f>_xll.qlIndexFixing(C$2,Indexes!$L64,TRUE,InterestRatesTrigger)</f>
        <v>6.980745649983966E-3</v>
      </c>
      <c r="D64" s="73">
        <f>_xll.qlIndexFixing(D$2,Indexes!$L64,TRUE,InterestRatesTrigger)</f>
        <v>8.4203579354764201E-3</v>
      </c>
      <c r="E64" s="83">
        <f>_xll.qlIndexFixing(E$2,Indexes!$L64,TRUE,InterestRatesTrigger)</f>
        <v>1.1757281258185011E-2</v>
      </c>
      <c r="F64" s="138">
        <f>_xll.qlIndexFixing(F$2,Indexes!$L64,TRUE,InterestRatesTrigger)</f>
        <v>6.9180509374522359E-3</v>
      </c>
      <c r="G64" s="83">
        <f>_xll.qlIndexFixing(G$2,Indexes!$R64,TRUE,InterestRatesTrigger)</f>
        <v>4.4006996878298565E-3</v>
      </c>
      <c r="I64" s="75">
        <f t="shared" si="7"/>
        <v>2.0933937116231266E-3</v>
      </c>
      <c r="J64" s="80">
        <f t="shared" si="13"/>
        <v>2.5887993319024145E-3</v>
      </c>
      <c r="K64" s="76">
        <f t="shared" si="8"/>
        <v>2.4101903763054282E-3</v>
      </c>
      <c r="L64" s="84">
        <f t="shared" si="9"/>
        <v>2.6364411509370647E-3</v>
      </c>
      <c r="M64" s="76">
        <f t="shared" si="10"/>
        <v>2.5480840198725194E-3</v>
      </c>
      <c r="N64" s="84">
        <f t="shared" si="11"/>
        <v>2.5641941172516169E-3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8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5.8470631669288965E-3</v>
      </c>
      <c r="C65" s="72">
        <f>_xll.qlIndexFixing(C$2,Indexes!$L65,TRUE,InterestRatesTrigger)</f>
        <v>7.541716432190859E-3</v>
      </c>
      <c r="D65" s="73">
        <f>_xll.qlIndexFixing(D$2,Indexes!$L65,TRUE,InterestRatesTrigger)</f>
        <v>9.0982871588698652E-3</v>
      </c>
      <c r="E65" s="83">
        <f>_xll.qlIndexFixing(E$2,Indexes!$L65,TRUE,InterestRatesTrigger)</f>
        <v>1.2119610073767231E-2</v>
      </c>
      <c r="F65" s="138">
        <f>_xll.qlIndexFixing(F$2,Indexes!$L65,TRUE,InterestRatesTrigger)</f>
        <v>7.50602266898227E-3</v>
      </c>
      <c r="G65" s="83">
        <f>_xll.qlIndexFixing(G$2,Indexes!$R65,TRUE,InterestRatesTrigger)</f>
        <v>4.8791923543856086E-3</v>
      </c>
      <c r="I65" s="75">
        <f t="shared" si="7"/>
        <v>2.4978677722123622E-3</v>
      </c>
      <c r="J65" s="80">
        <f t="shared" si="13"/>
        <v>2.9239692831069079E-3</v>
      </c>
      <c r="K65" s="76">
        <f t="shared" si="8"/>
        <v>2.8129558049250708E-3</v>
      </c>
      <c r="L65" s="84">
        <f t="shared" si="9"/>
        <v>2.6373445341070102E-3</v>
      </c>
      <c r="M65" s="76">
        <f t="shared" si="10"/>
        <v>2.9084377063074481E-3</v>
      </c>
      <c r="N65" s="84">
        <f t="shared" si="11"/>
        <v>3.1259224818214193E-3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8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6.4358765265115636E-3</v>
      </c>
      <c r="C66" s="72">
        <f>_xll.qlIndexFixing(C$2,Indexes!$L66,TRUE,InterestRatesTrigger)</f>
        <v>8.1573365235605606E-3</v>
      </c>
      <c r="D66" s="73">
        <f>_xll.qlIndexFixing(D$2,Indexes!$L66,TRUE,InterestRatesTrigger)</f>
        <v>9.7825645634230796E-3</v>
      </c>
      <c r="E66" s="83">
        <f>_xll.qlIndexFixing(E$2,Indexes!$L66,TRUE,InterestRatesTrigger)</f>
        <v>1.2589950302676017E-2</v>
      </c>
      <c r="F66" s="138">
        <f>_xll.qlIndexFixing(F$2,Indexes!$L66,TRUE,InterestRatesTrigger)</f>
        <v>8.1040702247936105E-3</v>
      </c>
      <c r="G66" s="83">
        <f>_xll.qlIndexFixing(G$2,Indexes!$R66,TRUE,InterestRatesTrigger)</f>
        <v>5.4274521684938293E-3</v>
      </c>
      <c r="I66" s="75">
        <f t="shared" si="7"/>
        <v>2.8397963560129469E-3</v>
      </c>
      <c r="J66" s="80">
        <f t="shared" si="13"/>
        <v>3.284860210061853E-3</v>
      </c>
      <c r="K66" s="76">
        <f t="shared" si="8"/>
        <v>3.1856994659512543E-3</v>
      </c>
      <c r="L66" s="84">
        <f t="shared" si="9"/>
        <v>2.6936682617406584E-3</v>
      </c>
      <c r="M66" s="76">
        <f t="shared" si="10"/>
        <v>3.2330381033799536E-3</v>
      </c>
      <c r="N66" s="84">
        <f t="shared" si="11"/>
        <v>3.412883302287284E-3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8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6.9667638692563847E-3</v>
      </c>
      <c r="C67" s="72">
        <f>_xll.qlIndexFixing(C$2,Indexes!$L67,TRUE,InterestRatesTrigger)</f>
        <v>8.6998540926517074E-3</v>
      </c>
      <c r="D67" s="73">
        <f>_xll.qlIndexFixing(D$2,Indexes!$L67,TRUE,InterestRatesTrigger)</f>
        <v>1.0354260920940028E-2</v>
      </c>
      <c r="E67" s="83">
        <f>_xll.qlIndexFixing(E$2,Indexes!$L67,TRUE,InterestRatesTrigger)</f>
        <v>1.3036653185978042E-2</v>
      </c>
      <c r="F67" s="138">
        <f>_xll.qlIndexFixing(F$2,Indexes!$L67,TRUE,InterestRatesTrigger)</f>
        <v>8.6380270466644652E-3</v>
      </c>
      <c r="G67" s="83">
        <f>_xll.qlIndexFixing(G$2,Indexes!$R67,TRUE,InterestRatesTrigger)</f>
        <v>5.8255678040719516E-3</v>
      </c>
      <c r="I67" s="75">
        <f t="shared" si="7"/>
        <v>3.1396229634351337E-3</v>
      </c>
      <c r="J67" s="80">
        <f t="shared" si="13"/>
        <v>3.5933368254514875E-3</v>
      </c>
      <c r="K67" s="76">
        <f t="shared" si="8"/>
        <v>3.4676192640495018E-3</v>
      </c>
      <c r="L67" s="84">
        <f t="shared" si="9"/>
        <v>2.7800372502514679E-3</v>
      </c>
      <c r="M67" s="76">
        <f t="shared" si="10"/>
        <v>3.5232247093290774E-3</v>
      </c>
      <c r="N67" s="84">
        <f t="shared" si="11"/>
        <v>3.7102706335279123E-3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8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7.5457244561430437E-3</v>
      </c>
      <c r="C68" s="72">
        <f>_xll.qlIndexFixing(C$2,Indexes!$L68,TRUE,InterestRatesTrigger)</f>
        <v>9.2868156873888823E-3</v>
      </c>
      <c r="D68" s="73">
        <f>_xll.qlIndexFixing(D$2,Indexes!$L68,TRUE,InterestRatesTrigger)</f>
        <v>1.094843142757875E-2</v>
      </c>
      <c r="E68" s="83">
        <f>_xll.qlIndexFixing(E$2,Indexes!$L68,TRUE,InterestRatesTrigger)</f>
        <v>1.3351815383951351E-2</v>
      </c>
      <c r="F68" s="138">
        <f>_xll.qlIndexFixing(F$2,Indexes!$L68,TRUE,InterestRatesTrigger)</f>
        <v>9.2450944203520645E-3</v>
      </c>
      <c r="G68" s="83">
        <f>_xll.qlIndexFixing(G$2,Indexes!$R68,TRUE,InterestRatesTrigger)</f>
        <v>6.3466973134573834E-3</v>
      </c>
      <c r="I68" s="75">
        <f t="shared" si="7"/>
        <v>3.4416083233915207E-3</v>
      </c>
      <c r="J68" s="80">
        <f t="shared" si="13"/>
        <v>3.8980339651289277E-3</v>
      </c>
      <c r="K68" s="76">
        <f t="shared" si="8"/>
        <v>3.7125253836573823E-3</v>
      </c>
      <c r="L68" s="84">
        <f t="shared" si="9"/>
        <v>2.6872027059127238E-3</v>
      </c>
      <c r="M68" s="76">
        <f t="shared" si="10"/>
        <v>3.8493138410182178E-3</v>
      </c>
      <c r="N68" s="84">
        <f t="shared" si="11"/>
        <v>3.9249720249134867E-3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8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8.116351380208749E-3</v>
      </c>
      <c r="C69" s="72">
        <f>_xll.qlIndexFixing(C$2,Indexes!$L69,TRUE,InterestRatesTrigger)</f>
        <v>9.8846222350878078E-3</v>
      </c>
      <c r="D69" s="73">
        <f>_xll.qlIndexFixing(D$2,Indexes!$L69,TRUE,InterestRatesTrigger)</f>
        <v>1.1560798314945768E-2</v>
      </c>
      <c r="E69" s="83">
        <f>_xll.qlIndexFixing(E$2,Indexes!$L69,TRUE,InterestRatesTrigger)</f>
        <v>1.3730044324763361E-2</v>
      </c>
      <c r="F69" s="138">
        <f>_xll.qlIndexFixing(F$2,Indexes!$L69,TRUE,InterestRatesTrigger)</f>
        <v>9.8438965492406525E-3</v>
      </c>
      <c r="G69" s="83">
        <f>_xll.qlIndexFixing(G$2,Indexes!$R69,TRUE,InterestRatesTrigger)</f>
        <v>6.8710415248673939E-3</v>
      </c>
      <c r="I69" s="75">
        <f t="shared" si="7"/>
        <v>3.7177695956636409E-3</v>
      </c>
      <c r="J69" s="80">
        <f t="shared" si="13"/>
        <v>4.1827383725607254E-3</v>
      </c>
      <c r="K69" s="76">
        <f t="shared" si="8"/>
        <v>3.9938692625971876E-3</v>
      </c>
      <c r="L69" s="84">
        <f t="shared" si="9"/>
        <v>2.6336531301869408E-3</v>
      </c>
      <c r="M69" s="76">
        <f t="shared" si="10"/>
        <v>4.1412984818073647E-3</v>
      </c>
      <c r="N69" s="84">
        <f t="shared" si="11"/>
        <v>4.3395969997472861E-3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8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8.6344755196670637E-3</v>
      </c>
      <c r="C70" s="72">
        <f>_xll.qlIndexFixing(C$2,Indexes!$L70,TRUE,InterestRatesTrigger)</f>
        <v>1.042284172978537E-2</v>
      </c>
      <c r="D70" s="73">
        <f>_xll.qlIndexFixing(D$2,Indexes!$L70,TRUE,InterestRatesTrigger)</f>
        <v>1.2089497451598376E-2</v>
      </c>
      <c r="E70" s="83">
        <f>_xll.qlIndexFixing(E$2,Indexes!$L70,TRUE,InterestRatesTrigger)</f>
        <v>1.4080655026114924E-2</v>
      </c>
      <c r="F70" s="138">
        <f>_xll.qlIndexFixing(F$2,Indexes!$L70,TRUE,InterestRatesTrigger)</f>
        <v>1.0382624444004609E-2</v>
      </c>
      <c r="G70" s="83">
        <f>_xll.qlIndexFixing(G$2,Indexes!$R70,TRUE,InterestRatesTrigger)</f>
        <v>7.4207004962989487E-3</v>
      </c>
      <c r="I70" s="75">
        <f t="shared" si="7"/>
        <v>3.9350378980910457E-3</v>
      </c>
      <c r="J70" s="80">
        <f t="shared" si="13"/>
        <v>4.402541741478313E-3</v>
      </c>
      <c r="K70" s="76">
        <f t="shared" si="8"/>
        <v>4.179882233906947E-3</v>
      </c>
      <c r="L70" s="84">
        <f t="shared" si="9"/>
        <v>2.5830770872823303E-3</v>
      </c>
      <c r="M70" s="76">
        <f t="shared" si="10"/>
        <v>4.3584337113725721E-3</v>
      </c>
      <c r="N70" s="84">
        <f t="shared" si="11"/>
        <v>4.6458555800832357E-3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8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9.1894656918395379E-3</v>
      </c>
      <c r="C71" s="72">
        <f>_xll.qlIndexFixing(C$2,Indexes!$L71,TRUE,InterestRatesTrigger)</f>
        <v>1.0992284140576122E-2</v>
      </c>
      <c r="D71" s="73">
        <f>_xll.qlIndexFixing(D$2,Indexes!$L71,TRUE,InterestRatesTrigger)</f>
        <v>1.2610288100811011E-2</v>
      </c>
      <c r="E71" s="83">
        <f>_xll.qlIndexFixing(E$2,Indexes!$L71,TRUE,InterestRatesTrigger)</f>
        <v>1.4510166076879199E-2</v>
      </c>
      <c r="F71" s="138">
        <f>_xll.qlIndexFixing(F$2,Indexes!$L71,TRUE,InterestRatesTrigger)</f>
        <v>1.0965803077243652E-2</v>
      </c>
      <c r="G71" s="83">
        <f>_xll.qlIndexFixing(G$2,Indexes!$R71,TRUE,InterestRatesTrigger)</f>
        <v>7.9952174993369596E-3</v>
      </c>
      <c r="I71" s="75">
        <f t="shared" si="7"/>
        <v>4.1525316082784459E-3</v>
      </c>
      <c r="J71" s="80">
        <f t="shared" si="13"/>
        <v>4.5994660203601979E-3</v>
      </c>
      <c r="K71" s="76">
        <f t="shared" si="8"/>
        <v>4.3240033749448233E-3</v>
      </c>
      <c r="L71" s="84">
        <f t="shared" si="9"/>
        <v>2.5572277877674108E-3</v>
      </c>
      <c r="M71" s="76">
        <f t="shared" si="10"/>
        <v>4.5778270242069399E-3</v>
      </c>
      <c r="N71" s="84">
        <f t="shared" si="11"/>
        <v>4.9894693488017339E-3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8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9.7621986161188033E-3</v>
      </c>
      <c r="C72" s="64">
        <f>_xll.qlIndexFixing(C$2,Indexes!$L72,TRUE,InterestRatesTrigger)</f>
        <v>1.1610570366437332E-2</v>
      </c>
      <c r="D72" s="65">
        <f>_xll.qlIndexFixing(D$2,Indexes!$L72,TRUE,InterestRatesTrigger)</f>
        <v>1.3163431253945807E-2</v>
      </c>
      <c r="E72" s="81">
        <f>_xll.qlIndexFixing(E$2,Indexes!$L72,TRUE,InterestRatesTrigger)</f>
        <v>1.493059537737685E-2</v>
      </c>
      <c r="F72" s="137">
        <f>_xll.qlIndexFixing(F$2,Indexes!$L72,TRUE,InterestRatesTrigger)</f>
        <v>1.155212390268163E-2</v>
      </c>
      <c r="G72" s="81">
        <f>_xll.qlIndexFixing(G$2,Indexes!$R72,TRUE,InterestRatesTrigger)</f>
        <v>8.5053898716047627E-3</v>
      </c>
      <c r="I72" s="67">
        <f t="shared" si="7"/>
        <v>4.3658026904488268E-3</v>
      </c>
      <c r="J72" s="82">
        <f t="shared" si="13"/>
        <v>4.8741736969195306E-3</v>
      </c>
      <c r="K72" s="68">
        <f t="shared" si="8"/>
        <v>4.4694657408134719E-3</v>
      </c>
      <c r="L72" s="84">
        <f t="shared" si="9"/>
        <v>2.5413438586135359E-3</v>
      </c>
      <c r="M72" s="68">
        <f t="shared" si="10"/>
        <v>4.8184538783723465E-3</v>
      </c>
      <c r="N72" s="84">
        <f t="shared" si="11"/>
        <v>5.1629793544449853E-3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7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3.3299999992082775E-3</v>
      </c>
      <c r="C73" s="72">
        <f>_xll.qlIndexFixing(Indexes!C73,FixingDate,TRUE,InterestRatesTrigger)</f>
        <v>4.3368463858109814E-3</v>
      </c>
      <c r="D73" s="72">
        <f>_xll.qlIndexFixing(Indexes!D73,FixingDate,TRUE,InterestRatesTrigger)</f>
        <v>5.1758918220391349E-3</v>
      </c>
      <c r="E73" s="74">
        <f>_xll.qlIndexFixing(Indexes!E73,FixingDate,TRUE,InterestRatesTrigger)</f>
        <v>6.940000000000111E-3</v>
      </c>
      <c r="F73" s="78">
        <f>_xll.qlIndexFixing(Indexes!F73,FixingDate,TRUE,InterestRatesTrigger)</f>
        <v>5.4675891207639242E-3</v>
      </c>
      <c r="G73" s="74">
        <f>_xll.qlOvernightIndexedSwapFairRate(Indexes!G73,InterestRatesTrigger)</f>
        <v>2.7899999995515219E-3</v>
      </c>
      <c r="I73" s="75">
        <f t="shared" si="7"/>
        <v>8.6968947040212945E-4</v>
      </c>
      <c r="J73" s="80">
        <f t="shared" si="13"/>
        <v>9.3371469702965186E-4</v>
      </c>
      <c r="K73" s="80">
        <f t="shared" si="8"/>
        <v>5.5067800589404803E-4</v>
      </c>
      <c r="L73" s="77">
        <f t="shared" si="9"/>
        <v>1.0800000000011061E-4</v>
      </c>
      <c r="M73" s="80">
        <f t="shared" si="10"/>
        <v>1.4195523319901343E-3</v>
      </c>
      <c r="N73" s="77">
        <f t="shared" si="11"/>
        <v>1.3799999995515524E-3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4.0594330595694096E-3</v>
      </c>
      <c r="C74" s="72">
        <f>_xll.qlIndexFixing(Indexes!C74,FixingDate,TRUE,InterestRatesTrigger)</f>
        <v>5.0955777403627863E-3</v>
      </c>
      <c r="D74" s="72">
        <f>_xll.qlIndexFixing(Indexes!D74,FixingDate,TRUE,InterestRatesTrigger)</f>
        <v>5.9037424320423125E-3</v>
      </c>
      <c r="E74" s="74">
        <f>_xll.qlIndexFixing(Indexes!E74,FixingDate,TRUE,InterestRatesTrigger)</f>
        <v>7.66088325036167E-3</v>
      </c>
      <c r="F74" s="78">
        <f>_xll.qlIndexFixing(Indexes!F74,FixingDate,TRUE,InterestRatesTrigger)</f>
        <v>5.9910124566214095E-3</v>
      </c>
      <c r="G74" s="74">
        <f>_xll.qlOvernightIndexedSwapFairRate(Indexes!G74,InterestRatesTrigger)</f>
        <v>3.4599999999999288E-3</v>
      </c>
      <c r="I74" s="75">
        <f t="shared" si="7"/>
        <v>1.3223131976647252E-3</v>
      </c>
      <c r="J74" s="80">
        <f t="shared" si="13"/>
        <v>1.401045281144105E-3</v>
      </c>
      <c r="K74" s="80">
        <f t="shared" si="8"/>
        <v>9.4564806880026442E-4</v>
      </c>
      <c r="L74" s="77">
        <f t="shared" si="9"/>
        <v>4.8899493517160549E-4</v>
      </c>
      <c r="M74" s="80">
        <f t="shared" si="10"/>
        <v>1.7798875855630867E-3</v>
      </c>
      <c r="N74" s="77">
        <f t="shared" si="11"/>
        <v>1.8600000004599282E-3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4.8203019081980714E-3</v>
      </c>
      <c r="C75" s="72">
        <f>_xll.qlIndexFixing(Indexes!C75,FixingDate,TRUE,InterestRatesTrigger)</f>
        <v>5.8872779522372342E-3</v>
      </c>
      <c r="D75" s="72">
        <f>_xll.qlIndexFixing(Indexes!D75,FixingDate,TRUE,InterestRatesTrigger)</f>
        <v>6.6967608766222526E-3</v>
      </c>
      <c r="E75" s="74">
        <f>_xll.qlIndexFixing(Indexes!E75,FixingDate,TRUE,InterestRatesTrigger)</f>
        <v>8.5070456601398208E-3</v>
      </c>
      <c r="F75" s="78">
        <f>_xll.qlIndexFixing(Indexes!F75,FixingDate,TRUE,InterestRatesTrigger)</f>
        <v>6.6282420411081623E-3</v>
      </c>
      <c r="G75" s="74">
        <f>_xll.qlOvernightIndexedSwapFairRate(Indexes!G75,InterestRatesTrigger)</f>
        <v>4.1799999999999182E-3</v>
      </c>
      <c r="I75" s="75">
        <f t="shared" si="7"/>
        <v>1.7543347198534292E-3</v>
      </c>
      <c r="J75" s="80">
        <f t="shared" si="13"/>
        <v>1.8595330998087333E-3</v>
      </c>
      <c r="K75" s="80">
        <f t="shared" si="8"/>
        <v>1.4199037925920676E-3</v>
      </c>
      <c r="L75" s="77">
        <f t="shared" si="9"/>
        <v>9.6354894052919256E-4</v>
      </c>
      <c r="M75" s="80">
        <f t="shared" si="10"/>
        <v>2.1685045864754575E-3</v>
      </c>
      <c r="N75" s="77">
        <f t="shared" si="11"/>
        <v>2.3399999999998717E-3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5.5896834658702719E-3</v>
      </c>
      <c r="C76" s="72">
        <f>_xll.qlIndexFixing(Indexes!C76,FixingDate,TRUE,InterestRatesTrigger)</f>
        <v>6.6964669422914522E-3</v>
      </c>
      <c r="D76" s="72">
        <f>_xll.qlIndexFixing(Indexes!D76,FixingDate,TRUE,InterestRatesTrigger)</f>
        <v>7.503499437141385E-3</v>
      </c>
      <c r="E76" s="74">
        <f>_xll.qlIndexFixing(Indexes!E76,FixingDate,TRUE,InterestRatesTrigger)</f>
        <v>9.2578575159759299E-3</v>
      </c>
      <c r="F76" s="78">
        <f>_xll.qlIndexFixing(Indexes!F76,FixingDate,TRUE,InterestRatesTrigger)</f>
        <v>7.3262903518533425E-3</v>
      </c>
      <c r="G76" s="74">
        <f>_xll.qlOvernightIndexedSwapFairRate(Indexes!G76,InterestRatesTrigger)</f>
        <v>4.9099999996762081E-3</v>
      </c>
      <c r="I76" s="75">
        <f t="shared" si="7"/>
        <v>2.1380655743204594E-3</v>
      </c>
      <c r="J76" s="80">
        <f t="shared" si="13"/>
        <v>2.2829362176601097E-3</v>
      </c>
      <c r="K76" s="80">
        <f t="shared" si="8"/>
        <v>1.8026475597363112E-3</v>
      </c>
      <c r="L76" s="77">
        <f t="shared" si="9"/>
        <v>1.3125555804462136E-3</v>
      </c>
      <c r="M76" s="80">
        <f t="shared" si="10"/>
        <v>2.5417949100153469E-3</v>
      </c>
      <c r="N76" s="77">
        <f t="shared" si="11"/>
        <v>2.7699999996762801E-3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6.3565416778394047E-3</v>
      </c>
      <c r="C77" s="72">
        <f>_xll.qlIndexFixing(Indexes!C77,FixingDate,TRUE,InterestRatesTrigger)</f>
        <v>7.5174306640985516E-3</v>
      </c>
      <c r="D77" s="72">
        <f>_xll.qlIndexFixing(Indexes!D77,FixingDate,TRUE,InterestRatesTrigger)</f>
        <v>8.2994473176330377E-3</v>
      </c>
      <c r="E77" s="74">
        <f>_xll.qlIndexFixing(Indexes!E77,FixingDate,TRUE,InterestRatesTrigger)</f>
        <v>9.7356509755410856E-3</v>
      </c>
      <c r="F77" s="78">
        <f>_xll.qlIndexFixing(Indexes!F77,FixingDate,TRUE,InterestRatesTrigger)</f>
        <v>8.058960093149492E-3</v>
      </c>
      <c r="G77" s="74">
        <f>_xll.qlOvernightIndexedSwapFairRate(Indexes!G77,InterestRatesTrigger)</f>
        <v>5.6600000000000044E-3</v>
      </c>
      <c r="I77" s="75">
        <f t="shared" si="7"/>
        <v>2.4600551420729871E-3</v>
      </c>
      <c r="J77" s="80">
        <f t="shared" si="13"/>
        <v>2.6694686985094728E-3</v>
      </c>
      <c r="K77" s="80">
        <f t="shared" si="8"/>
        <v>2.1702781655755354E-3</v>
      </c>
      <c r="L77" s="77">
        <f t="shared" si="9"/>
        <v>1.3887784568439952E-3</v>
      </c>
      <c r="M77" s="80">
        <f t="shared" si="10"/>
        <v>2.8843325309229218E-3</v>
      </c>
      <c r="N77" s="77">
        <f t="shared" si="11"/>
        <v>3.1499999999999211E-3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7.1097573272231214E-3</v>
      </c>
      <c r="C78" s="72">
        <f>_xll.qlIndexFixing(Indexes!C78,FixingDate,TRUE,InterestRatesTrigger)</f>
        <v>8.3104437521903801E-3</v>
      </c>
      <c r="D78" s="72">
        <f>_xll.qlIndexFixing(Indexes!D78,FixingDate,TRUE,InterestRatesTrigger)</f>
        <v>9.0670055330744712E-3</v>
      </c>
      <c r="E78" s="74">
        <f>_xll.qlIndexFixing(Indexes!E78,FixingDate,TRUE,InterestRatesTrigger)</f>
        <v>1.0325291273274355E-2</v>
      </c>
      <c r="F78" s="78">
        <f>_xll.qlIndexFixing(Indexes!F78,FixingDate,TRUE,InterestRatesTrigger)</f>
        <v>8.7413106425916452E-3</v>
      </c>
      <c r="G78" s="74">
        <f>_xll.qlOvernightIndexedSwapFairRate(Indexes!G78,InterestRatesTrigger)</f>
        <v>6.394245667417647E-3</v>
      </c>
      <c r="I78" s="75">
        <f t="shared" si="7"/>
        <v>2.7106916668174332E-3</v>
      </c>
      <c r="J78" s="80">
        <f t="shared" si="13"/>
        <v>2.9685292772787999E-3</v>
      </c>
      <c r="K78" s="80">
        <f t="shared" si="8"/>
        <v>2.422224012666503E-3</v>
      </c>
      <c r="L78" s="77">
        <f t="shared" si="9"/>
        <v>1.4310072152081653E-3</v>
      </c>
      <c r="M78" s="80">
        <f t="shared" si="10"/>
        <v>3.0795985610310014E-3</v>
      </c>
      <c r="N78" s="77">
        <f t="shared" si="11"/>
        <v>3.4542456674176666E-3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7.8401508217712142E-3</v>
      </c>
      <c r="C79" s="72">
        <f>_xll.qlIndexFixing(Indexes!C79,FixingDate,TRUE,InterestRatesTrigger)</f>
        <v>9.0502504267590544E-3</v>
      </c>
      <c r="D79" s="72">
        <f>_xll.qlIndexFixing(Indexes!D79,FixingDate,TRUE,InterestRatesTrigger)</f>
        <v>9.8042584255167188E-3</v>
      </c>
      <c r="E79" s="74">
        <f>_xll.qlIndexFixing(Indexes!E79,FixingDate,TRUE,InterestRatesTrigger)</f>
        <v>1.1034961864699733E-2</v>
      </c>
      <c r="F79" s="78">
        <f>_xll.qlIndexFixing(Indexes!F79,FixingDate,TRUE,InterestRatesTrigger)</f>
        <v>9.2962235719486388E-3</v>
      </c>
      <c r="G79" s="74">
        <f>_xll.qlOvernightIndexedSwapFairRate(Indexes!G79,InterestRatesTrigger)</f>
        <v>7.113822270967309E-3</v>
      </c>
      <c r="I79" s="75">
        <f t="shared" si="7"/>
        <v>2.885041504242185E-3</v>
      </c>
      <c r="J79" s="80">
        <f t="shared" si="13"/>
        <v>3.1585900297204572E-3</v>
      </c>
      <c r="K79" s="80">
        <f t="shared" si="8"/>
        <v>2.6313130402702591E-3</v>
      </c>
      <c r="L79" s="77">
        <f t="shared" si="9"/>
        <v>1.5802399658545897E-3</v>
      </c>
      <c r="M79" s="80">
        <f t="shared" si="10"/>
        <v>3.143326615024619E-3</v>
      </c>
      <c r="N79" s="77">
        <f t="shared" si="11"/>
        <v>3.6838222709672571E-3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8.5475989235705811E-3</v>
      </c>
      <c r="C80" s="72">
        <f>_xll.qlIndexFixing(Indexes!C80,FixingDate,TRUE,InterestRatesTrigger)</f>
        <v>9.7543072863131176E-3</v>
      </c>
      <c r="D80" s="72">
        <f>_xll.qlIndexFixing(Indexes!D80,FixingDate,TRUE,InterestRatesTrigger)</f>
        <v>1.051718555803779E-2</v>
      </c>
      <c r="E80" s="74">
        <f>_xll.qlIndexFixing(Indexes!E80,FixingDate,TRUE,InterestRatesTrigger)</f>
        <v>1.1781614507587263E-2</v>
      </c>
      <c r="F80" s="78">
        <f>_xll.qlIndexFixing(Indexes!F80,FixingDate,TRUE,InterestRatesTrigger)</f>
        <v>9.8592155162787812E-3</v>
      </c>
      <c r="G80" s="74">
        <f>_xll.qlOvernightIndexedSwapFairRate(Indexes!G80,InterestRatesTrigger)</f>
        <v>7.7940192160128388E-3</v>
      </c>
      <c r="I80" s="75">
        <f t="shared" si="7"/>
        <v>2.9876022695298002E-3</v>
      </c>
      <c r="J80" s="80">
        <f t="shared" si="13"/>
        <v>3.264148082965654E-3</v>
      </c>
      <c r="K80" s="80">
        <f t="shared" si="8"/>
        <v>2.7363857448613818E-3</v>
      </c>
      <c r="L80" s="77">
        <f t="shared" si="9"/>
        <v>1.7439829193473984E-3</v>
      </c>
      <c r="M80" s="80">
        <f t="shared" si="10"/>
        <v>3.2154166314883785E-3</v>
      </c>
      <c r="N80" s="77">
        <f t="shared" si="11"/>
        <v>3.8140192160127755E-3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9.2048034511504808E-3</v>
      </c>
      <c r="C81" s="72">
        <f>_xll.qlIndexFixing(Indexes!C81,FixingDate,TRUE,InterestRatesTrigger)</f>
        <v>1.0409999999970039E-2</v>
      </c>
      <c r="D81" s="73">
        <f>_xll.qlIndexFixing(Indexes!D81,FixingDate,TRUE,InterestRatesTrigger)</f>
        <v>1.118276991003085E-2</v>
      </c>
      <c r="E81" s="74">
        <f>_xll.qlIndexFixing(Indexes!E81,FixingDate,TRUE,InterestRatesTrigger)</f>
        <v>1.2479919401980582E-2</v>
      </c>
      <c r="F81" s="78">
        <f>_xll.qlIndexFixing(Indexes!F81,FixingDate,TRUE,InterestRatesTrigger)</f>
        <v>1.0409999999739666E-2</v>
      </c>
      <c r="G81" s="74">
        <f>_xll.qlOvernightIndexedSwapFairRate(Indexes!G81,InterestRatesTrigger)</f>
        <v>8.4300000000008604E-3</v>
      </c>
      <c r="I81" s="75">
        <f t="shared" si="7"/>
        <v>2.9867486913785846E-3</v>
      </c>
      <c r="J81" s="80">
        <f t="shared" si="13"/>
        <v>3.2699999994823771E-3</v>
      </c>
      <c r="K81" s="80">
        <f t="shared" si="8"/>
        <v>2.7702625856464106E-3</v>
      </c>
      <c r="L81" s="77">
        <f t="shared" si="9"/>
        <v>1.8433686326954617E-3</v>
      </c>
      <c r="M81" s="80">
        <f t="shared" si="10"/>
        <v>3.2699999997395915E-3</v>
      </c>
      <c r="N81" s="77">
        <f t="shared" si="11"/>
        <v>3.8400000000010205E-3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1.1503363491678279E-2</v>
      </c>
      <c r="C82" s="72">
        <f>_xll.qlIndexFixing(Indexes!C82,FixingDate,TRUE,InterestRatesTrigger)</f>
        <v>1.2760000000040411E-2</v>
      </c>
      <c r="D82" s="73">
        <f>_xll.qlIndexFixing(Indexes!D82,FixingDate,TRUE,InterestRatesTrigger)</f>
        <v>1.3543425713451808E-2</v>
      </c>
      <c r="E82" s="74">
        <f>_xll.qlIndexFixing(Indexes!E82,FixingDate,TRUE,InterestRatesTrigger)</f>
        <v>1.4768783880533506E-2</v>
      </c>
      <c r="F82" s="78">
        <f>_xll.qlIndexFixing(Indexes!F82,FixingDate,TRUE,InterestRatesTrigger)</f>
        <v>1.275999999999986E-2</v>
      </c>
      <c r="G82" s="83">
        <f>_xll.qlOvernightIndexedSwapFairRate(Indexes!G82,InterestRatesTrigger)</f>
        <v>1.064000000000058E-2</v>
      </c>
      <c r="I82" s="75">
        <f t="shared" si="7"/>
        <v>2.3738338078898458E-3</v>
      </c>
      <c r="J82" s="80">
        <f t="shared" si="13"/>
        <v>2.7500000000989389E-3</v>
      </c>
      <c r="K82" s="80">
        <f t="shared" si="8"/>
        <v>2.2568990697766893E-3</v>
      </c>
      <c r="L82" s="77">
        <f t="shared" si="9"/>
        <v>1.2870650956803183E-3</v>
      </c>
      <c r="M82" s="80">
        <f t="shared" si="10"/>
        <v>2.7499999999998324E-3</v>
      </c>
      <c r="N82" s="77">
        <f t="shared" si="11"/>
        <v>3.3000000000005377E-3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42103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1.3332149862165577E-2</v>
      </c>
      <c r="C83" s="72">
        <f>_xll.qlIndexFixing(Indexes!C83,FixingDate,TRUE,InterestRatesTrigger)</f>
        <v>1.4619999999956362E-2</v>
      </c>
      <c r="D83" s="73">
        <f>_xll.qlIndexFixing(Indexes!D83,FixingDate,TRUE,InterestRatesTrigger)</f>
        <v>1.5424048533929048E-2</v>
      </c>
      <c r="E83" s="74">
        <f>_xll.qlIndexFixing(Indexes!E83,FixingDate,TRUE,InterestRatesTrigger)</f>
        <v>1.6604994818256436E-2</v>
      </c>
      <c r="F83" s="78">
        <f>_xll.qlIndexFixing(Indexes!F83,FixingDate,TRUE,InterestRatesTrigger)</f>
        <v>1.4620000000000003E-2</v>
      </c>
      <c r="G83" s="83">
        <f>_xll.qlOvernightIndexedSwapFairRate(Indexes!G83,InterestRatesTrigger)</f>
        <v>1.2490000000000456E-2</v>
      </c>
      <c r="I83" s="75">
        <f t="shared" si="7"/>
        <v>1.1907963309909127E-3</v>
      </c>
      <c r="J83" s="80">
        <f t="shared" si="13"/>
        <v>1.6299999999550372E-3</v>
      </c>
      <c r="K83" s="80">
        <f t="shared" si="8"/>
        <v>1.1578017719378088E-3</v>
      </c>
      <c r="L83" s="77">
        <f t="shared" si="9"/>
        <v>1.741135961738291E-4</v>
      </c>
      <c r="M83" s="80">
        <f t="shared" si="10"/>
        <v>1.6300000000000741E-3</v>
      </c>
      <c r="N83" s="77">
        <f t="shared" si="11"/>
        <v>2.3500000000007803E-3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42101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1.4791251751685894E-2</v>
      </c>
      <c r="C84" s="72">
        <f>_xll.qlIndexFixing(Indexes!C84,FixingDate,TRUE,InterestRatesTrigger)</f>
        <v>1.6090000000002887E-2</v>
      </c>
      <c r="D84" s="73">
        <f>_xll.qlIndexFixing(Indexes!D84,FixingDate,TRUE,InterestRatesTrigger)</f>
        <v>1.6914580279447339E-2</v>
      </c>
      <c r="E84" s="74">
        <f>_xll.qlIndexFixing(Indexes!E84,FixingDate,TRUE,InterestRatesTrigger)</f>
        <v>1.8069746860020747E-2</v>
      </c>
      <c r="F84" s="78">
        <f>_xll.qlIndexFixing(Indexes!F84,FixingDate,TRUE,InterestRatesTrigger)</f>
        <v>1.6090000000000004E-2</v>
      </c>
      <c r="G84" s="83">
        <f>_xll.qlOvernightIndexedSwapFairRate(Indexes!G84,InterestRatesTrigger)</f>
        <v>1.3980000000000327E-2</v>
      </c>
      <c r="I84" s="75">
        <f t="shared" si="7"/>
        <v>-1.6167381970723024E-4</v>
      </c>
      <c r="J84" s="80">
        <f t="shared" si="13"/>
        <v>3.4000000000151617E-4</v>
      </c>
      <c r="K84" s="80">
        <f t="shared" si="8"/>
        <v>-1.1480370479183613E-4</v>
      </c>
      <c r="L84" s="77">
        <f t="shared" si="9"/>
        <v>-1.0734215553015979E-3</v>
      </c>
      <c r="M84" s="80">
        <f t="shared" si="10"/>
        <v>3.4000000000003472E-4</v>
      </c>
      <c r="N84" s="77">
        <f t="shared" si="11"/>
        <v>1.1800000000003318E-3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1.6010728152959272E-2</v>
      </c>
      <c r="C85" s="72">
        <f>_xll.qlIndexFixing(Indexes!C85,FixingDate,TRUE,InterestRatesTrigger)</f>
        <v>1.7290000000001995E-2</v>
      </c>
      <c r="D85" s="73">
        <f>_xll.qlIndexFixing(Indexes!D85,FixingDate,TRUE,InterestRatesTrigger)</f>
        <v>1.8145104866487401E-2</v>
      </c>
      <c r="E85" s="74">
        <f>_xll.qlIndexFixing(Indexes!E85,FixingDate,TRUE,InterestRatesTrigger)</f>
        <v>1.9276861307421525E-2</v>
      </c>
      <c r="F85" s="78">
        <f>_xll.qlIndexFixing(Indexes!F85,FixingDate,TRUE,InterestRatesTrigger)</f>
        <v>1.7289999999991482E-2</v>
      </c>
      <c r="G85" s="83">
        <f>_xll.qlOvernightIndexedSwapFairRate(Indexes!G85,InterestRatesTrigger)</f>
        <v>1.5160000000000232E-2</v>
      </c>
      <c r="I85" s="75">
        <f t="shared" si="7"/>
        <v>-1.4131406036458662E-3</v>
      </c>
      <c r="J85" s="80">
        <f t="shared" si="13"/>
        <v>-8.8999999999981802E-4</v>
      </c>
      <c r="K85" s="80">
        <f t="shared" si="8"/>
        <v>-1.3283686115959821E-3</v>
      </c>
      <c r="L85" s="77">
        <f t="shared" si="9"/>
        <v>-2.2309452417388666E-3</v>
      </c>
      <c r="M85" s="80">
        <f t="shared" si="10"/>
        <v>-8.900000000084049E-4</v>
      </c>
      <c r="N85" s="77">
        <f t="shared" si="11"/>
        <v>-8.9999999999439487E-5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1.7050416337013857E-2</v>
      </c>
      <c r="C86" s="72">
        <f>_xll.qlIndexFixing(Indexes!C86,FixingDate,TRUE,InterestRatesTrigger)</f>
        <v>1.8300000000003064E-2</v>
      </c>
      <c r="D86" s="73">
        <f>_xll.qlIndexFixing(Indexes!D86,FixingDate,TRUE,InterestRatesTrigger)</f>
        <v>1.9185590802295559E-2</v>
      </c>
      <c r="E86" s="74">
        <f>_xll.qlIndexFixing(Indexes!E86,FixingDate,TRUE,InterestRatesTrigger)</f>
        <v>2.0305595910586727E-2</v>
      </c>
      <c r="F86" s="78">
        <f>_xll.qlIndexFixing(Indexes!F86,FixingDate,TRUE,InterestRatesTrigger)</f>
        <v>1.8299999999999976E-2</v>
      </c>
      <c r="G86" s="83">
        <f>_xll.qlOvernightIndexedSwapFairRate(Indexes!G86,InterestRatesTrigger)</f>
        <v>1.613000000000011E-2</v>
      </c>
      <c r="I86" s="75">
        <f t="shared" si="7"/>
        <v>-2.5044896066531812E-3</v>
      </c>
      <c r="J86" s="80">
        <f t="shared" si="13"/>
        <v>-1.9699999999974703E-3</v>
      </c>
      <c r="K86" s="80">
        <f t="shared" si="8"/>
        <v>-2.3811144742844799E-3</v>
      </c>
      <c r="L86" s="77">
        <f t="shared" si="9"/>
        <v>-3.2164622782262717E-3</v>
      </c>
      <c r="M86" s="80">
        <f t="shared" si="10"/>
        <v>-1.9699999999997046E-3</v>
      </c>
      <c r="N86" s="77">
        <f t="shared" si="11"/>
        <v>-1.2199999999998115E-3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1.7910275543722546E-2</v>
      </c>
      <c r="C87" s="72">
        <f>_xll.qlIndexFixing(Indexes!C87,FixingDate,TRUE,InterestRatesTrigger)</f>
        <v>1.9119999999995856E-2</v>
      </c>
      <c r="D87" s="73">
        <f>_xll.qlIndexFixing(Indexes!D87,FixingDate,TRUE,InterestRatesTrigger)</f>
        <v>2.0025991304769255E-2</v>
      </c>
      <c r="E87" s="74">
        <f>_xll.qlIndexFixing(Indexes!E87,FixingDate,TRUE,InterestRatesTrigger)</f>
        <v>2.1149847765026365E-2</v>
      </c>
      <c r="F87" s="78">
        <f>_xll.qlIndexFixing(Indexes!F87,FixingDate,TRUE,InterestRatesTrigger)</f>
        <v>1.9119999999958313E-2</v>
      </c>
      <c r="G87" s="83">
        <f>_xll.qlOvernightIndexedSwapFairRate(Indexes!G87,InterestRatesTrigger)</f>
        <v>1.7000000000000116E-2</v>
      </c>
      <c r="I87" s="75">
        <f t="shared" si="7"/>
        <v>-3.505901777371135E-3</v>
      </c>
      <c r="J87" s="80">
        <f t="shared" si="13"/>
        <v>-2.9600000000065962E-3</v>
      </c>
      <c r="K87" s="80">
        <f t="shared" si="8"/>
        <v>-3.3508428517371493E-3</v>
      </c>
      <c r="L87" s="77">
        <f t="shared" si="9"/>
        <v>-4.1044805010288996E-3</v>
      </c>
      <c r="M87" s="80">
        <f t="shared" si="10"/>
        <v>-2.9600000000410513E-3</v>
      </c>
      <c r="N87" s="77">
        <f t="shared" si="11"/>
        <v>-2.1799999999998626E-3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1.8620261279903516E-2</v>
      </c>
      <c r="C88" s="72">
        <f>_xll.qlIndexFixing(Indexes!C88,FixingDate,TRUE,InterestRatesTrigger)</f>
        <v>1.978999999989384E-2</v>
      </c>
      <c r="D88" s="73">
        <f>_xll.qlIndexFixing(Indexes!D88,FixingDate,TRUE,InterestRatesTrigger)</f>
        <v>2.072641025012999E-2</v>
      </c>
      <c r="E88" s="74">
        <f>_xll.qlIndexFixing(Indexes!E88,FixingDate,TRUE,InterestRatesTrigger)</f>
        <v>2.1841543961804381E-2</v>
      </c>
      <c r="F88" s="78">
        <f>_xll.qlIndexFixing(Indexes!F88,FixingDate,TRUE,InterestRatesTrigger)</f>
        <v>1.9789999999951336E-2</v>
      </c>
      <c r="G88" s="83">
        <f>_xll.qlOvernightIndexedSwapFairRate(Indexes!G88,InterestRatesTrigger)</f>
        <v>1.7680000000000074E-2</v>
      </c>
      <c r="I88" s="75">
        <f t="shared" si="7"/>
        <v>-4.4066543976535935E-3</v>
      </c>
      <c r="J88" s="80">
        <f t="shared" si="13"/>
        <v>-3.8600000001007342E-3</v>
      </c>
      <c r="K88" s="80">
        <f t="shared" si="8"/>
        <v>-4.2182800997197581E-3</v>
      </c>
      <c r="L88" s="77">
        <f t="shared" si="9"/>
        <v>-4.9137806619776112E-3</v>
      </c>
      <c r="M88" s="80">
        <f t="shared" si="10"/>
        <v>-3.8600000000485468E-3</v>
      </c>
      <c r="N88" s="77">
        <f t="shared" si="11"/>
        <v>-3.1600000000889771E-3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1.9242631350833699E-2</v>
      </c>
      <c r="C89" s="72">
        <f>_xll.qlIndexFixing(Indexes!C89,FixingDate,TRUE,InterestRatesTrigger)</f>
        <v>2.037903143623606E-2</v>
      </c>
      <c r="D89" s="73">
        <f>_xll.qlIndexFixing(Indexes!D89,FixingDate,TRUE,InterestRatesTrigger)</f>
        <v>2.1339549202202036E-2</v>
      </c>
      <c r="E89" s="74">
        <f>_xll.qlIndexFixing(Indexes!E89,FixingDate,TRUE,InterestRatesTrigger)</f>
        <v>2.2446156847713679E-2</v>
      </c>
      <c r="F89" s="78">
        <f>_xll.qlIndexFixing(Indexes!F89,FixingDate,TRUE,InterestRatesTrigger)</f>
        <v>2.0343942138452691E-2</v>
      </c>
      <c r="G89" s="83">
        <f>_xll.qlOvernightIndexedSwapFairRate(Indexes!G89,InterestRatesTrigger)</f>
        <v>1.8254732953135729E-2</v>
      </c>
      <c r="I89" s="75">
        <f t="shared" ref="I89:I138" si="14">B89-P89</f>
        <v>-5.1636277819103737E-3</v>
      </c>
      <c r="J89" s="80">
        <f t="shared" si="13"/>
        <v>-4.6208321111092313E-3</v>
      </c>
      <c r="K89" s="80">
        <f t="shared" ref="K89:K138" si="15">D89-R89</f>
        <v>-4.9535272184227479E-3</v>
      </c>
      <c r="L89" s="77">
        <f t="shared" ref="L89:L138" si="16">E89-S89</f>
        <v>-5.6011021125829605E-3</v>
      </c>
      <c r="M89" s="80">
        <f t="shared" ref="M89:M138" si="17">F89-T89</f>
        <v>-4.5671854905062897E-3</v>
      </c>
      <c r="N89" s="77">
        <f t="shared" ref="N89:N138" si="18">G89-U89</f>
        <v>-4.0188647220576294E-3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1.9780252840130991E-2</v>
      </c>
      <c r="C90" s="72">
        <f>_xll.qlIndexFixing(Indexes!C90,FixingDate,TRUE,InterestRatesTrigger)</f>
        <v>2.0890000000066286E-2</v>
      </c>
      <c r="D90" s="73">
        <f>_xll.qlIndexFixing(Indexes!D90,FixingDate,TRUE,InterestRatesTrigger)</f>
        <v>2.1867051582890349E-2</v>
      </c>
      <c r="E90" s="74">
        <f>_xll.qlIndexFixing(Indexes!E90,FixingDate,TRUE,InterestRatesTrigger)</f>
        <v>2.2980084571917733E-2</v>
      </c>
      <c r="F90" s="78">
        <f>_xll.qlIndexFixing(Indexes!F90,FixingDate,TRUE,InterestRatesTrigger)</f>
        <v>2.0889999999947846E-2</v>
      </c>
      <c r="G90" s="83">
        <f>_xll.qlOvernightIndexedSwapFairRate(Indexes!G90,InterestRatesTrigger)</f>
        <v>1.8749999999968035E-2</v>
      </c>
      <c r="I90" s="75">
        <f t="shared" si="14"/>
        <v>-5.8054661555573435E-3</v>
      </c>
      <c r="J90" s="80">
        <f t="shared" si="13"/>
        <v>-5.2599999999810333E-3</v>
      </c>
      <c r="K90" s="80">
        <f t="shared" si="15"/>
        <v>-5.5746416728418777E-3</v>
      </c>
      <c r="L90" s="77">
        <f t="shared" si="16"/>
        <v>-6.1616952692956951E-3</v>
      </c>
      <c r="M90" s="80">
        <f t="shared" si="17"/>
        <v>-5.2600000000485279E-3</v>
      </c>
      <c r="N90" s="77">
        <f t="shared" si="18"/>
        <v>-4.7100000000319074E-3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2.0231412755464497E-2</v>
      </c>
      <c r="C91" s="72">
        <f>_xll.qlIndexFixing(Indexes!C91,FixingDate,TRUE,InterestRatesTrigger)</f>
        <v>2.1320122165487083E-2</v>
      </c>
      <c r="D91" s="73">
        <f>_xll.qlIndexFixing(Indexes!D91,FixingDate,TRUE,InterestRatesTrigger)</f>
        <v>2.2309562899317532E-2</v>
      </c>
      <c r="E91" s="74">
        <f>_xll.qlIndexFixing(Indexes!E91,FixingDate,TRUE,InterestRatesTrigger)</f>
        <v>2.3459067381196966E-2</v>
      </c>
      <c r="F91" s="78">
        <f>_xll.qlIndexFixing(Indexes!F91,FixingDate,TRUE,InterestRatesTrigger)</f>
        <v>2.1264287464933015E-2</v>
      </c>
      <c r="G91" s="83">
        <f>_xll.qlOvernightIndexedSwapFairRate(Indexes!G91,InterestRatesTrigger)</f>
        <v>1.9171674608368938E-2</v>
      </c>
      <c r="I91" s="75">
        <f t="shared" si="14"/>
        <v>-6.3504698617141871E-3</v>
      </c>
      <c r="J91" s="80">
        <f t="shared" si="13"/>
        <v>-5.7906862504907529E-3</v>
      </c>
      <c r="K91" s="80">
        <f t="shared" si="15"/>
        <v>-6.0906537394500512E-3</v>
      </c>
      <c r="L91" s="77">
        <f t="shared" si="16"/>
        <v>-6.5950651351041611E-3</v>
      </c>
      <c r="M91" s="80">
        <f t="shared" si="17"/>
        <v>-5.7156832236958596E-3</v>
      </c>
      <c r="N91" s="77">
        <f t="shared" si="18"/>
        <v>-5.2777813668372676E-3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2.0607371236816822E-2</v>
      </c>
      <c r="C92" s="72">
        <f>_xll.qlIndexFixing(Indexes!C92,FixingDate,TRUE,InterestRatesTrigger)</f>
        <v>2.1679799920510796E-2</v>
      </c>
      <c r="D92" s="73">
        <f>_xll.qlIndexFixing(Indexes!D92,FixingDate,TRUE,InterestRatesTrigger)</f>
        <v>2.2679027685789069E-2</v>
      </c>
      <c r="E92" s="74">
        <f>_xll.qlIndexFixing(Indexes!E92,FixingDate,TRUE,InterestRatesTrigger)</f>
        <v>2.3876873011868961E-2</v>
      </c>
      <c r="F92" s="78">
        <f>_xll.qlIndexFixing(Indexes!F92,FixingDate,TRUE,InterestRatesTrigger)</f>
        <v>2.1629451762619795E-2</v>
      </c>
      <c r="G92" s="83">
        <f>_xll.qlOvernightIndexedSwapFairRate(Indexes!G92,InterestRatesTrigger)</f>
        <v>1.9528941293711799E-2</v>
      </c>
      <c r="I92" s="75">
        <f t="shared" si="14"/>
        <v>-6.8155857849610535E-3</v>
      </c>
      <c r="J92" s="80">
        <f t="shared" si="13"/>
        <v>-6.2366139533573083E-3</v>
      </c>
      <c r="K92" s="80">
        <f t="shared" si="15"/>
        <v>-6.5236673633749312E-3</v>
      </c>
      <c r="L92" s="77">
        <f t="shared" si="16"/>
        <v>-6.9420234040548923E-3</v>
      </c>
      <c r="M92" s="80">
        <f t="shared" si="17"/>
        <v>-6.1623757914939341E-3</v>
      </c>
      <c r="N92" s="77">
        <f t="shared" si="18"/>
        <v>-5.7625106824724E-3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2.0930198684226443E-2</v>
      </c>
      <c r="C93" s="72">
        <f>_xll.qlIndexFixing(Indexes!C93,FixingDate,TRUE,InterestRatesTrigger)</f>
        <v>2.1989999999983238E-2</v>
      </c>
      <c r="D93" s="73">
        <f>_xll.qlIndexFixing(Indexes!D93,FixingDate,TRUE,InterestRatesTrigger)</f>
        <v>2.2997652822442836E-2</v>
      </c>
      <c r="E93" s="74">
        <f>_xll.qlIndexFixing(Indexes!E93,FixingDate,TRUE,InterestRatesTrigger)</f>
        <v>2.4219431869670179E-2</v>
      </c>
      <c r="F93" s="78">
        <f>_xll.qlIndexFixing(Indexes!F93,FixingDate,TRUE,InterestRatesTrigger)</f>
        <v>2.1989999999940703E-2</v>
      </c>
      <c r="G93" s="83">
        <f>_xll.qlOvernightIndexedSwapFairRate(Indexes!G93,InterestRatesTrigger)</f>
        <v>1.9840000000053003E-2</v>
      </c>
      <c r="I93" s="75">
        <f t="shared" si="14"/>
        <v>-7.1954507909512619E-3</v>
      </c>
      <c r="J93" s="80">
        <f t="shared" si="13"/>
        <v>-6.5999999999915744E-3</v>
      </c>
      <c r="K93" s="80">
        <f t="shared" si="15"/>
        <v>-6.874626442700621E-3</v>
      </c>
      <c r="L93" s="77">
        <f t="shared" si="16"/>
        <v>-7.2432030862054457E-3</v>
      </c>
      <c r="M93" s="80">
        <f t="shared" si="17"/>
        <v>-6.6000000000607309E-3</v>
      </c>
      <c r="N93" s="77">
        <f t="shared" si="18"/>
        <v>-6.1799999999469987E-3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2.1210615311949364E-2</v>
      </c>
      <c r="C94" s="72">
        <f>_xll.qlIndexFixing(Indexes!C94,FixingDate,TRUE,InterestRatesTrigger)</f>
        <v>2.226078015100837E-2</v>
      </c>
      <c r="D94" s="73">
        <f>_xll.qlIndexFixing(Indexes!D94,FixingDate,TRUE,InterestRatesTrigger)</f>
        <v>2.3276132391196368E-2</v>
      </c>
      <c r="E94" s="74">
        <f>_xll.qlIndexFixing(Indexes!E94,FixingDate,TRUE,InterestRatesTrigger)</f>
        <v>2.4505860890909153E-2</v>
      </c>
      <c r="F94" s="78">
        <f>_xll.qlIndexFixing(Indexes!F94,FixingDate,TRUE,InterestRatesTrigger)</f>
        <v>2.2205550657357426E-2</v>
      </c>
      <c r="G94" s="83">
        <f>_xll.qlOvernightIndexedSwapFairRate(Indexes!G94,InterestRatesTrigger)</f>
        <v>2.0113176871815484E-2</v>
      </c>
      <c r="I94" s="75">
        <f t="shared" si="14"/>
        <v>-7.4874429421203162E-3</v>
      </c>
      <c r="J94" s="80">
        <f t="shared" si="13"/>
        <v>-6.8823584596979168E-3</v>
      </c>
      <c r="K94" s="80">
        <f t="shared" si="15"/>
        <v>-7.1445317857528334E-3</v>
      </c>
      <c r="L94" s="77">
        <f t="shared" si="16"/>
        <v>-7.477624344809284E-3</v>
      </c>
      <c r="M94" s="80">
        <f t="shared" si="17"/>
        <v>-6.803425020700242E-3</v>
      </c>
      <c r="N94" s="77">
        <f t="shared" si="18"/>
        <v>-6.4209913228755813E-3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2.1455016661790578E-2</v>
      </c>
      <c r="C95" s="72">
        <f>_xll.qlIndexFixing(Indexes!C95,FixingDate,TRUE,InterestRatesTrigger)</f>
        <v>2.2497854604851465E-2</v>
      </c>
      <c r="D95" s="73">
        <f>_xll.qlIndexFixing(Indexes!D95,FixingDate,TRUE,InterestRatesTrigger)</f>
        <v>2.352022091510424E-2</v>
      </c>
      <c r="E95" s="74">
        <f>_xll.qlIndexFixing(Indexes!E95,FixingDate,TRUE,InterestRatesTrigger)</f>
        <v>2.4749228824941724E-2</v>
      </c>
      <c r="F95" s="78">
        <f>_xll.qlIndexFixing(Indexes!F95,FixingDate,TRUE,InterestRatesTrigger)</f>
        <v>2.2417641777443015E-2</v>
      </c>
      <c r="G95" s="83">
        <f>_xll.qlOvernightIndexedSwapFairRate(Indexes!G95,InterestRatesTrigger)</f>
        <v>2.0353658249926167E-2</v>
      </c>
      <c r="I95" s="75">
        <f t="shared" si="14"/>
        <v>-7.7134144559762377E-3</v>
      </c>
      <c r="J95" s="80">
        <f t="shared" si="13"/>
        <v>-7.1031217386781226E-3</v>
      </c>
      <c r="K95" s="80">
        <f t="shared" si="15"/>
        <v>-7.3533240624438917E-3</v>
      </c>
      <c r="L95" s="77">
        <f t="shared" si="16"/>
        <v>-7.6625791861469131E-3</v>
      </c>
      <c r="M95" s="80">
        <f t="shared" si="17"/>
        <v>-6.9991608449023295E-3</v>
      </c>
      <c r="N95" s="77">
        <f t="shared" si="18"/>
        <v>-6.6320284507515315E-3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2.1666884507225252E-2</v>
      </c>
      <c r="C96" s="72">
        <f>_xll.qlIndexFixing(Indexes!C96,FixingDate,TRUE,InterestRatesTrigger)</f>
        <v>2.2704173978899466E-2</v>
      </c>
      <c r="D96" s="73">
        <f>_xll.qlIndexFixing(Indexes!D96,FixingDate,TRUE,InterestRatesTrigger)</f>
        <v>2.3732766170625457E-2</v>
      </c>
      <c r="E96" s="74">
        <f>_xll.qlIndexFixing(Indexes!E96,FixingDate,TRUE,InterestRatesTrigger)</f>
        <v>2.4955682613259613E-2</v>
      </c>
      <c r="F96" s="78">
        <f>_xll.qlIndexFixing(Indexes!F96,FixingDate,TRUE,InterestRatesTrigger)</f>
        <v>2.2626507615826262E-2</v>
      </c>
      <c r="G96" s="83">
        <f>_xll.qlOvernightIndexedSwapFairRate(Indexes!G96,InterestRatesTrigger)</f>
        <v>2.0564174092627157E-2</v>
      </c>
      <c r="I96" s="75">
        <f t="shared" si="14"/>
        <v>-7.8952258830828556E-3</v>
      </c>
      <c r="J96" s="80">
        <f t="shared" si="13"/>
        <v>-7.2811445239096585E-3</v>
      </c>
      <c r="K96" s="80">
        <f t="shared" si="15"/>
        <v>-7.520490026371101E-3</v>
      </c>
      <c r="L96" s="77">
        <f t="shared" si="16"/>
        <v>-7.8140612101590644E-3</v>
      </c>
      <c r="M96" s="80">
        <f t="shared" si="17"/>
        <v>-7.1898754147059728E-3</v>
      </c>
      <c r="N96" s="77">
        <f t="shared" si="18"/>
        <v>-6.823094508570559E-3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2.1847562348301229E-2</v>
      </c>
      <c r="C97" s="72">
        <f>_xll.qlIndexFixing(Indexes!C97,FixingDate,TRUE,InterestRatesTrigger)</f>
        <v>2.2880686343671228E-2</v>
      </c>
      <c r="D97" s="73">
        <f>_xll.qlIndexFixing(Indexes!D97,FixingDate,TRUE,InterestRatesTrigger)</f>
        <v>2.3914588689003081E-2</v>
      </c>
      <c r="E97" s="74">
        <f>_xll.qlIndexFixing(Indexes!E97,FixingDate,TRUE,InterestRatesTrigger)</f>
        <v>2.5128684286003258E-2</v>
      </c>
      <c r="F97" s="78">
        <f>_xll.qlIndexFixing(Indexes!F97,FixingDate,TRUE,InterestRatesTrigger)</f>
        <v>2.2830551835817045E-2</v>
      </c>
      <c r="G97" s="83">
        <f>_xll.qlOvernightIndexedSwapFairRate(Indexes!G97,InterestRatesTrigger)</f>
        <v>2.0744979020046159E-2</v>
      </c>
      <c r="I97" s="75">
        <f t="shared" si="14"/>
        <v>-8.0441206321913601E-3</v>
      </c>
      <c r="J97" s="80">
        <f t="shared" si="13"/>
        <v>-7.4255449050535383E-3</v>
      </c>
      <c r="K97" s="80">
        <f t="shared" si="15"/>
        <v>-7.6557277758587082E-3</v>
      </c>
      <c r="L97" s="77">
        <f t="shared" si="16"/>
        <v>-7.9426401209992913E-3</v>
      </c>
      <c r="M97" s="80">
        <f t="shared" si="17"/>
        <v>-7.3719157086334156E-3</v>
      </c>
      <c r="N97" s="77">
        <f t="shared" si="18"/>
        <v>-6.9966941782310076E-3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2.2000012180235579E-2</v>
      </c>
      <c r="C98" s="72">
        <f>_xll.qlIndexFixing(Indexes!C98,FixingDate,TRUE,InterestRatesTrigger)</f>
        <v>2.3030000000016038E-2</v>
      </c>
      <c r="D98" s="73">
        <f>_xll.qlIndexFixing(Indexes!D98,FixingDate,TRUE,InterestRatesTrigger)</f>
        <v>2.4068263293387324E-2</v>
      </c>
      <c r="E98" s="74">
        <f>_xll.qlIndexFixing(Indexes!E98,FixingDate,TRUE,InterestRatesTrigger)</f>
        <v>2.5272850318135393E-2</v>
      </c>
      <c r="F98" s="78">
        <f>_xll.qlIndexFixing(Indexes!F98,FixingDate,TRUE,InterestRatesTrigger)</f>
        <v>2.3029999999936421E-2</v>
      </c>
      <c r="G98" s="83">
        <f>_xll.qlOvernightIndexedSwapFairRate(Indexes!G98,InterestRatesTrigger)</f>
        <v>2.0900000000021138E-2</v>
      </c>
      <c r="I98" s="75">
        <f t="shared" si="14"/>
        <v>-8.1755290604467942E-3</v>
      </c>
      <c r="J98" s="80">
        <f t="shared" si="13"/>
        <v>-7.5500000000402294E-3</v>
      </c>
      <c r="K98" s="80">
        <f t="shared" si="15"/>
        <v>-7.7730357521934891E-3</v>
      </c>
      <c r="L98" s="77">
        <f t="shared" si="16"/>
        <v>-8.052909062492293E-3</v>
      </c>
      <c r="M98" s="80">
        <f t="shared" si="17"/>
        <v>-7.5500000000635475E-3</v>
      </c>
      <c r="N98" s="77">
        <f t="shared" si="18"/>
        <v>-7.1599999999789957E-3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2.212914053181184E-2</v>
      </c>
      <c r="C99" s="72">
        <f>_xll.qlIndexFixing(Indexes!C99,FixingDate,TRUE,InterestRatesTrigger)</f>
        <v>2.3156708525964454E-2</v>
      </c>
      <c r="D99" s="73">
        <f>_xll.qlIndexFixing(Indexes!D99,FixingDate,TRUE,InterestRatesTrigger)</f>
        <v>2.419844970461113E-2</v>
      </c>
      <c r="E99" s="74">
        <f>_xll.qlIndexFixing(Indexes!E99,FixingDate,TRUE,InterestRatesTrigger)</f>
        <v>2.5394227674501283E-2</v>
      </c>
      <c r="F99" s="78">
        <f>_xll.qlIndexFixing(Indexes!F99,FixingDate,TRUE,InterestRatesTrigger)</f>
        <v>2.3130720070939127E-2</v>
      </c>
      <c r="G99" s="83">
        <f>_xll.qlOvernightIndexedSwapFairRate(Indexes!G99,InterestRatesTrigger)</f>
        <v>2.1032209391484522E-2</v>
      </c>
      <c r="I99" s="75">
        <f t="shared" si="14"/>
        <v>-8.2942068991057466E-3</v>
      </c>
      <c r="J99" s="80">
        <f t="shared" si="13"/>
        <v>-7.6585154673785814E-3</v>
      </c>
      <c r="K99" s="80">
        <f t="shared" si="15"/>
        <v>-7.8764907071960169E-3</v>
      </c>
      <c r="L99" s="77">
        <f t="shared" si="16"/>
        <v>-8.1497513180950436E-3</v>
      </c>
      <c r="M99" s="80">
        <f t="shared" si="17"/>
        <v>-7.6472529442671404E-3</v>
      </c>
      <c r="N99" s="77">
        <f t="shared" si="18"/>
        <v>-7.2651995753095222E-3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2.2238166908512776E-2</v>
      </c>
      <c r="C100" s="72">
        <f>_xll.qlIndexFixing(Indexes!C100,FixingDate,TRUE,InterestRatesTrigger)</f>
        <v>2.3263766552750482E-2</v>
      </c>
      <c r="D100" s="73">
        <f>_xll.qlIndexFixing(Indexes!D100,FixingDate,TRUE,InterestRatesTrigger)</f>
        <v>2.4308155834441493E-2</v>
      </c>
      <c r="E100" s="74">
        <f>_xll.qlIndexFixing(Indexes!E100,FixingDate,TRUE,InterestRatesTrigger)</f>
        <v>2.549675327671766E-2</v>
      </c>
      <c r="F100" s="78">
        <f>_xll.qlIndexFixing(Indexes!F100,FixingDate,TRUE,InterestRatesTrigger)</f>
        <v>2.3228690671077717E-2</v>
      </c>
      <c r="G100" s="83">
        <f>_xll.qlOvernightIndexedSwapFairRate(Indexes!G100,InterestRatesTrigger)</f>
        <v>2.1144474861168862E-2</v>
      </c>
      <c r="I100" s="75">
        <f t="shared" si="14"/>
        <v>-8.4040257492295767E-3</v>
      </c>
      <c r="J100" s="80">
        <f t="shared" si="13"/>
        <v>-7.7560901799930276E-3</v>
      </c>
      <c r="K100" s="80">
        <f t="shared" si="15"/>
        <v>-7.9707164132764435E-3</v>
      </c>
      <c r="L100" s="77">
        <f t="shared" si="16"/>
        <v>-8.2370236574732941E-3</v>
      </c>
      <c r="M100" s="80">
        <f t="shared" si="17"/>
        <v>-7.7407799357223812E-3</v>
      </c>
      <c r="N100" s="77">
        <f t="shared" si="18"/>
        <v>-7.3679018601917022E-3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2.2332162348232282E-2</v>
      </c>
      <c r="C101" s="72">
        <f>_xll.qlIndexFixing(Indexes!C101,FixingDate,TRUE,InterestRatesTrigger)</f>
        <v>2.3355991089796316E-2</v>
      </c>
      <c r="D101" s="73">
        <f>_xll.qlIndexFixing(Indexes!D101,FixingDate,TRUE,InterestRatesTrigger)</f>
        <v>2.4402329915523418E-2</v>
      </c>
      <c r="E101" s="74">
        <f>_xll.qlIndexFixing(Indexes!E101,FixingDate,TRUE,InterestRatesTrigger)</f>
        <v>2.5585951978105325E-2</v>
      </c>
      <c r="F101" s="78">
        <f>_xll.qlIndexFixing(Indexes!F101,FixingDate,TRUE,InterestRatesTrigger)</f>
        <v>2.3324412898765527E-2</v>
      </c>
      <c r="G101" s="83">
        <f>_xll.qlOvernightIndexedSwapFairRate(Indexes!G101,InterestRatesTrigger)</f>
        <v>2.1241113264718284E-2</v>
      </c>
      <c r="I101" s="75">
        <f t="shared" si="14"/>
        <v>-8.5069759320977496E-3</v>
      </c>
      <c r="J101" s="80">
        <f t="shared" si="13"/>
        <v>-7.8459472841170101E-3</v>
      </c>
      <c r="K101" s="80">
        <f t="shared" si="15"/>
        <v>-8.0584378849974277E-3</v>
      </c>
      <c r="L101" s="77">
        <f t="shared" si="16"/>
        <v>-8.3193296907982418E-3</v>
      </c>
      <c r="M101" s="80">
        <f t="shared" si="17"/>
        <v>-7.8321906283719996E-3</v>
      </c>
      <c r="N101" s="77">
        <f t="shared" si="18"/>
        <v>-7.4683656239312654E-3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2.2415659913745181E-2</v>
      </c>
      <c r="C102" s="72">
        <f>_xll.qlIndexFixing(Indexes!C102,FixingDate,TRUE,InterestRatesTrigger)</f>
        <v>2.3437702562969339E-2</v>
      </c>
      <c r="D102" s="73">
        <f>_xll.qlIndexFixing(Indexes!D102,FixingDate,TRUE,InterestRatesTrigger)</f>
        <v>2.4485405963790004E-2</v>
      </c>
      <c r="E102" s="74">
        <f>_xll.qlIndexFixing(Indexes!E102,FixingDate,TRUE,InterestRatesTrigger)</f>
        <v>2.5666740941538625E-2</v>
      </c>
      <c r="F102" s="78">
        <f>_xll.qlIndexFixing(Indexes!F102,FixingDate,TRUE,InterestRatesTrigger)</f>
        <v>2.3418885599567302E-2</v>
      </c>
      <c r="G102" s="83">
        <f>_xll.qlOvernightIndexedSwapFairRate(Indexes!G102,InterestRatesTrigger)</f>
        <v>2.1325807400300181E-2</v>
      </c>
      <c r="I102" s="75">
        <f t="shared" si="14"/>
        <v>-8.5989968888393123E-3</v>
      </c>
      <c r="J102" s="80">
        <f t="shared" si="13"/>
        <v>-7.9254159596928338E-3</v>
      </c>
      <c r="K102" s="80">
        <f t="shared" si="15"/>
        <v>-8.1365305453115315E-3</v>
      </c>
      <c r="L102" s="77">
        <f t="shared" si="16"/>
        <v>-8.3882289921044795E-3</v>
      </c>
      <c r="M102" s="80">
        <f t="shared" si="17"/>
        <v>-7.917034585536515E-3</v>
      </c>
      <c r="N102" s="77">
        <f t="shared" si="18"/>
        <v>-7.561400745967492E-3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2.2489895886218733E-2</v>
      </c>
      <c r="C103" s="72">
        <f>_xll.qlIndexFixing(Indexes!C103,FixingDate,TRUE,InterestRatesTrigger)</f>
        <v>2.350999999999985E-2</v>
      </c>
      <c r="D103" s="73">
        <f>_xll.qlIndexFixing(Indexes!D103,FixingDate,TRUE,InterestRatesTrigger)</f>
        <v>2.4558521171844479E-2</v>
      </c>
      <c r="E103" s="74">
        <f>_xll.qlIndexFixing(Indexes!E103,FixingDate,TRUE,InterestRatesTrigger)</f>
        <v>2.574062797378435E-2</v>
      </c>
      <c r="F103" s="78">
        <f>_xll.qlIndexFixing(Indexes!F103,FixingDate,TRUE,InterestRatesTrigger)</f>
        <v>2.3509999999927131E-2</v>
      </c>
      <c r="G103" s="83">
        <f>_xll.qlOvernightIndexedSwapFairRate(Indexes!G103,InterestRatesTrigger)</f>
        <v>2.1400000000019542E-2</v>
      </c>
      <c r="I103" s="75">
        <f t="shared" si="14"/>
        <v>-8.684903011460552E-3</v>
      </c>
      <c r="J103" s="80">
        <f t="shared" si="13"/>
        <v>-7.9999999999425392E-3</v>
      </c>
      <c r="K103" s="80">
        <f t="shared" si="15"/>
        <v>-8.2102000624493972E-3</v>
      </c>
      <c r="L103" s="77">
        <f t="shared" si="16"/>
        <v>-8.4508431415904577E-3</v>
      </c>
      <c r="M103" s="80">
        <f t="shared" si="17"/>
        <v>-8.0000000000896437E-3</v>
      </c>
      <c r="N103" s="77">
        <f t="shared" si="18"/>
        <v>-7.6499999999804849E-3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2.2558875605607917E-2</v>
      </c>
      <c r="C104" s="72">
        <f>_xll.qlIndexFixing(Indexes!C104,FixingDate,TRUE,InterestRatesTrigger)</f>
        <v>2.3576788702089499E-2</v>
      </c>
      <c r="D104" s="73">
        <f>_xll.qlIndexFixing(Indexes!D104,FixingDate,TRUE,InterestRatesTrigger)</f>
        <v>2.4625703405115804E-2</v>
      </c>
      <c r="E104" s="74">
        <f>_xll.qlIndexFixing(Indexes!E104,FixingDate,TRUE,InterestRatesTrigger)</f>
        <v>2.5811636129599341E-2</v>
      </c>
      <c r="F104" s="78">
        <f>_xll.qlIndexFixing(Indexes!F104,FixingDate,TRUE,InterestRatesTrigger)</f>
        <v>2.3570814874607118E-2</v>
      </c>
      <c r="G104" s="83">
        <f>_xll.qlOvernightIndexedSwapFairRate(Indexes!G104,InterestRatesTrigger)</f>
        <v>2.1466673805527196E-2</v>
      </c>
      <c r="I104" s="75">
        <f t="shared" si="14"/>
        <v>-8.7633003265298673E-3</v>
      </c>
      <c r="J104" s="80">
        <f t="shared" si="13"/>
        <v>-8.0689100823539764E-3</v>
      </c>
      <c r="K104" s="80">
        <f t="shared" si="15"/>
        <v>-8.278365273861641E-3</v>
      </c>
      <c r="L104" s="77">
        <f t="shared" si="16"/>
        <v>-8.5056175258140417E-3</v>
      </c>
      <c r="M104" s="80">
        <f t="shared" si="17"/>
        <v>-8.0546437918644215E-3</v>
      </c>
      <c r="N104" s="77">
        <f t="shared" si="18"/>
        <v>-7.7252606220082204E-3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2.2622929581158333E-2</v>
      </c>
      <c r="C105" s="72">
        <f>_xll.qlIndexFixing(Indexes!C105,FixingDate,TRUE,InterestRatesTrigger)</f>
        <v>2.3638571781750706E-2</v>
      </c>
      <c r="D105" s="73">
        <f>_xll.qlIndexFixing(Indexes!D105,FixingDate,TRUE,InterestRatesTrigger)</f>
        <v>2.468757687000931E-2</v>
      </c>
      <c r="E105" s="74">
        <f>_xll.qlIndexFixing(Indexes!E105,FixingDate,TRUE,InterestRatesTrigger)</f>
        <v>2.5879161216350033E-2</v>
      </c>
      <c r="F105" s="78">
        <f>_xll.qlIndexFixing(Indexes!F105,FixingDate,TRUE,InterestRatesTrigger)</f>
        <v>2.3630069589969115E-2</v>
      </c>
      <c r="G105" s="83">
        <f>_xll.qlOvernightIndexedSwapFairRate(Indexes!G105,InterestRatesTrigger)</f>
        <v>2.1526464095218217E-2</v>
      </c>
      <c r="I105" s="75">
        <f t="shared" si="14"/>
        <v>-8.8325542231630048E-3</v>
      </c>
      <c r="J105" s="80">
        <f t="shared" si="13"/>
        <v>-8.1305966001110515E-3</v>
      </c>
      <c r="K105" s="80">
        <f t="shared" si="15"/>
        <v>-8.3394537352772316E-3</v>
      </c>
      <c r="L105" s="77">
        <f t="shared" si="16"/>
        <v>-8.5541555942932057E-3</v>
      </c>
      <c r="M105" s="80">
        <f t="shared" si="17"/>
        <v>-8.1071294240111884E-3</v>
      </c>
      <c r="N105" s="77">
        <f t="shared" si="18"/>
        <v>-7.7966402659621035E-3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2.2682472193526895E-2</v>
      </c>
      <c r="C106" s="72">
        <f>_xll.qlIndexFixing(Indexes!C106,FixingDate,TRUE,InterestRatesTrigger)</f>
        <v>2.3695956234354734E-2</v>
      </c>
      <c r="D106" s="73">
        <f>_xll.qlIndexFixing(Indexes!D106,FixingDate,TRUE,InterestRatesTrigger)</f>
        <v>2.4744873489659945E-2</v>
      </c>
      <c r="E106" s="74">
        <f>_xll.qlIndexFixing(Indexes!E106,FixingDate,TRUE,InterestRatesTrigger)</f>
        <v>2.5942622626710817E-2</v>
      </c>
      <c r="F106" s="78">
        <f>_xll.qlIndexFixing(Indexes!F106,FixingDate,TRUE,InterestRatesTrigger)</f>
        <v>2.3687873310873138E-2</v>
      </c>
      <c r="G106" s="83">
        <f>_xll.qlOvernightIndexedSwapFairRate(Indexes!G106,InterestRatesTrigger)</f>
        <v>2.1579926763601633E-2</v>
      </c>
      <c r="I106" s="75">
        <f t="shared" si="14"/>
        <v>-8.8898538570724821E-3</v>
      </c>
      <c r="J106" s="80">
        <f t="shared" si="13"/>
        <v>-8.1822342882393942E-3</v>
      </c>
      <c r="K106" s="80">
        <f t="shared" si="15"/>
        <v>-8.3906759478535042E-3</v>
      </c>
      <c r="L106" s="77">
        <f t="shared" si="16"/>
        <v>-8.5907991218670786E-3</v>
      </c>
      <c r="M106" s="80">
        <f t="shared" si="17"/>
        <v>-8.1569482253040851E-3</v>
      </c>
      <c r="N106" s="77">
        <f t="shared" si="18"/>
        <v>-7.8639961746599964E-3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2.2738357001906767E-2</v>
      </c>
      <c r="C107" s="72">
        <f>_xll.qlIndexFixing(Indexes!C107,FixingDate,TRUE,InterestRatesTrigger)</f>
        <v>2.3749946419967933E-2</v>
      </c>
      <c r="D107" s="73">
        <f>_xll.qlIndexFixing(Indexes!D107,FixingDate,TRUE,InterestRatesTrigger)</f>
        <v>2.4798707070496372E-2</v>
      </c>
      <c r="E107" s="74">
        <f>_xll.qlIndexFixing(Indexes!E107,FixingDate,TRUE,InterestRatesTrigger)</f>
        <v>2.600208468888365E-2</v>
      </c>
      <c r="F107" s="78">
        <f>_xll.qlIndexFixing(Indexes!F107,FixingDate,TRUE,InterestRatesTrigger)</f>
        <v>2.3744839073598166E-2</v>
      </c>
      <c r="G107" s="83">
        <f>_xll.qlOvernightIndexedSwapFairRate(Indexes!G107,InterestRatesTrigger)</f>
        <v>2.1627966081306536E-2</v>
      </c>
      <c r="I107" s="75">
        <f t="shared" si="14"/>
        <v>-8.9341110650556083E-3</v>
      </c>
      <c r="J107" s="80">
        <f t="shared" si="13"/>
        <v>-8.2226035513221878E-3</v>
      </c>
      <c r="K107" s="80">
        <f t="shared" si="15"/>
        <v>-8.4308598879587991E-3</v>
      </c>
      <c r="L107" s="77">
        <f t="shared" si="16"/>
        <v>-8.61726210795229E-3</v>
      </c>
      <c r="M107" s="80">
        <f t="shared" si="17"/>
        <v>-8.2047017532177538E-3</v>
      </c>
      <c r="N107" s="77">
        <f t="shared" si="18"/>
        <v>-7.9285047357217225E-3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2.2789882233342433E-2</v>
      </c>
      <c r="C108" s="72">
        <f>_xll.qlIndexFixing(Indexes!C108,FixingDate,TRUE,InterestRatesTrigger)</f>
        <v>2.3800000000027372E-2</v>
      </c>
      <c r="D108" s="73">
        <f>_xll.qlIndexFixing(Indexes!D108,FixingDate,TRUE,InterestRatesTrigger)</f>
        <v>2.484861623032418E-2</v>
      </c>
      <c r="E108" s="74">
        <f>_xll.qlIndexFixing(Indexes!E108,FixingDate,TRUE,InterestRatesTrigger)</f>
        <v>2.6056037322370756E-2</v>
      </c>
      <c r="F108" s="78">
        <f>_xll.qlIndexFixing(Indexes!F108,FixingDate,TRUE,InterestRatesTrigger)</f>
        <v>2.3799999999923157E-2</v>
      </c>
      <c r="G108" s="83">
        <f>_xll.qlOvernightIndexedSwapFairRate(Indexes!G108,InterestRatesTrigger)</f>
        <v>2.166999999999502E-2</v>
      </c>
      <c r="I108" s="75">
        <f t="shared" si="14"/>
        <v>-8.9636721410863568E-3</v>
      </c>
      <c r="J108" s="80">
        <f t="shared" si="13"/>
        <v>-8.2500000000033415E-3</v>
      </c>
      <c r="K108" s="80">
        <f t="shared" si="15"/>
        <v>-8.4583587134356084E-3</v>
      </c>
      <c r="L108" s="77">
        <f t="shared" si="16"/>
        <v>-8.6330215046269525E-3</v>
      </c>
      <c r="M108" s="80">
        <f t="shared" si="17"/>
        <v>-8.2500000000770742E-3</v>
      </c>
      <c r="N108" s="77">
        <f t="shared" si="18"/>
        <v>-7.9900000000049723E-3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2.2837413824829074E-2</v>
      </c>
      <c r="C109" s="72">
        <f>_xll.qlIndexFixing(Indexes!C109,FixingDate,TRUE,InterestRatesTrigger)</f>
        <v>2.3846549821251822E-2</v>
      </c>
      <c r="D109" s="73">
        <f>_xll.qlIndexFixing(Indexes!D109,FixingDate,TRUE,InterestRatesTrigger)</f>
        <v>2.4895093873747397E-2</v>
      </c>
      <c r="E109" s="74">
        <f>_xll.qlIndexFixing(Indexes!E109,FixingDate,TRUE,InterestRatesTrigger)</f>
        <v>2.6104484940322779E-2</v>
      </c>
      <c r="F109" s="78">
        <f>_xll.qlIndexFixing(Indexes!F109,FixingDate,TRUE,InterestRatesTrigger)</f>
        <v>2.3827543385406928E-2</v>
      </c>
      <c r="G109" s="83">
        <f>_xll.qlOvernightIndexedSwapFairRate(Indexes!G109,InterestRatesTrigger)</f>
        <v>2.1706968465611941E-2</v>
      </c>
      <c r="I109" s="75">
        <f t="shared" si="14"/>
        <v>-8.979290486898335E-3</v>
      </c>
      <c r="J109" s="80">
        <f t="shared" si="13"/>
        <v>-8.2649740107573581E-3</v>
      </c>
      <c r="K109" s="80">
        <f t="shared" si="15"/>
        <v>-8.4737598295896131E-3</v>
      </c>
      <c r="L109" s="77">
        <f t="shared" si="16"/>
        <v>-8.642421322917631E-3</v>
      </c>
      <c r="M109" s="80">
        <f t="shared" si="17"/>
        <v>-8.2496466359520543E-3</v>
      </c>
      <c r="N109" s="77">
        <f t="shared" si="18"/>
        <v>-8.0052852832779714E-3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2.2881062099603357E-2</v>
      </c>
      <c r="C110" s="72">
        <f>_xll.qlIndexFixing(Indexes!C110,FixingDate,TRUE,InterestRatesTrigger)</f>
        <v>2.388963084763358E-2</v>
      </c>
      <c r="D110" s="73">
        <f>_xll.qlIndexFixing(Indexes!D110,FixingDate,TRUE,InterestRatesTrigger)</f>
        <v>2.4938168540318204E-2</v>
      </c>
      <c r="E110" s="74">
        <f>_xll.qlIndexFixing(Indexes!E110,FixingDate,TRUE,InterestRatesTrigger)</f>
        <v>2.6147968448887723E-2</v>
      </c>
      <c r="F110" s="78">
        <f>_xll.qlIndexFixing(Indexes!F110,FixingDate,TRUE,InterestRatesTrigger)</f>
        <v>2.3854282452163766E-2</v>
      </c>
      <c r="G110" s="83">
        <f>_xll.qlOvernightIndexedSwapFairRate(Indexes!G110,InterestRatesTrigger)</f>
        <v>2.173904464263509E-2</v>
      </c>
      <c r="I110" s="75">
        <f t="shared" si="14"/>
        <v>-8.9830064733394353E-3</v>
      </c>
      <c r="J110" s="80">
        <f t="shared" si="13"/>
        <v>-8.2692204923641884E-3</v>
      </c>
      <c r="K110" s="80">
        <f t="shared" si="15"/>
        <v>-8.4786895670075912E-3</v>
      </c>
      <c r="L110" s="77">
        <f t="shared" si="16"/>
        <v>-8.6462930108958981E-3</v>
      </c>
      <c r="M110" s="80">
        <f t="shared" si="17"/>
        <v>-8.247796618788699E-3</v>
      </c>
      <c r="N110" s="77">
        <f t="shared" si="18"/>
        <v>-8.0220218734202327E-3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2.29200921444732E-2</v>
      </c>
      <c r="C111" s="72">
        <f>_xll.qlIndexFixing(Indexes!C111,FixingDate,TRUE,InterestRatesTrigger)</f>
        <v>2.3928420471151735E-2</v>
      </c>
      <c r="D111" s="73">
        <f>_xll.qlIndexFixing(Indexes!D111,FixingDate,TRUE,InterestRatesTrigger)</f>
        <v>2.4976990519243632E-2</v>
      </c>
      <c r="E111" s="74">
        <f>_xll.qlIndexFixing(Indexes!E111,FixingDate,TRUE,InterestRatesTrigger)</f>
        <v>2.6186253126897211E-2</v>
      </c>
      <c r="F111" s="78">
        <f>_xll.qlIndexFixing(Indexes!F111,FixingDate,TRUE,InterestRatesTrigger)</f>
        <v>2.3880187643653707E-2</v>
      </c>
      <c r="G111" s="83">
        <f>_xll.qlOvernightIndexedSwapFairRate(Indexes!G111,InterestRatesTrigger)</f>
        <v>2.1766216077279903E-2</v>
      </c>
      <c r="I111" s="75">
        <f t="shared" si="14"/>
        <v>-8.9782157897188991E-3</v>
      </c>
      <c r="J111" s="80">
        <f t="shared" si="13"/>
        <v>-8.2657814092250079E-3</v>
      </c>
      <c r="K111" s="80">
        <f t="shared" si="15"/>
        <v>-8.476105246523806E-3</v>
      </c>
      <c r="L111" s="77">
        <f t="shared" si="16"/>
        <v>-8.6456576404908524E-3</v>
      </c>
      <c r="M111" s="80">
        <f t="shared" si="17"/>
        <v>-8.2446949487081055E-3</v>
      </c>
      <c r="N111" s="77">
        <f t="shared" si="18"/>
        <v>-8.0405279741339736E-3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2.2953805220282706E-2</v>
      </c>
      <c r="C112" s="72">
        <f>_xll.qlIndexFixing(Indexes!C112,FixingDate,TRUE,InterestRatesTrigger)</f>
        <v>2.3962138556436269E-2</v>
      </c>
      <c r="D112" s="73">
        <f>_xll.qlIndexFixing(Indexes!D112,FixingDate,TRUE,InterestRatesTrigger)</f>
        <v>2.5010753805577133E-2</v>
      </c>
      <c r="E112" s="74">
        <f>_xll.qlIndexFixing(Indexes!E112,FixingDate,TRUE,InterestRatesTrigger)</f>
        <v>2.6219080306573307E-2</v>
      </c>
      <c r="F112" s="78">
        <f>_xll.qlIndexFixing(Indexes!F112,FixingDate,TRUE,InterestRatesTrigger)</f>
        <v>2.3905151670675358E-2</v>
      </c>
      <c r="G112" s="83">
        <f>_xll.qlOvernightIndexedSwapFairRate(Indexes!G112,InterestRatesTrigger)</f>
        <v>2.1788344924457883E-2</v>
      </c>
      <c r="I112" s="75">
        <f t="shared" si="14"/>
        <v>-8.9679057010640627E-3</v>
      </c>
      <c r="J112" s="80">
        <f t="shared" si="13"/>
        <v>-8.2573552720601844E-3</v>
      </c>
      <c r="K112" s="80">
        <f t="shared" si="15"/>
        <v>-8.4686304621682078E-3</v>
      </c>
      <c r="L112" s="77">
        <f t="shared" si="16"/>
        <v>-8.6414764011305753E-3</v>
      </c>
      <c r="M112" s="80">
        <f t="shared" si="17"/>
        <v>-8.2406397688534645E-3</v>
      </c>
      <c r="N112" s="77">
        <f t="shared" si="18"/>
        <v>-8.0612122329042704E-3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2.2982198201118291E-2</v>
      </c>
      <c r="C113" s="72">
        <f>_xll.qlIndexFixing(Indexes!C113,FixingDate,TRUE,InterestRatesTrigger)</f>
        <v>2.3990716690062759E-2</v>
      </c>
      <c r="D113" s="73">
        <f>_xll.qlIndexFixing(Indexes!D113,FixingDate,TRUE,InterestRatesTrigger)</f>
        <v>2.503937719566561E-2</v>
      </c>
      <c r="E113" s="74">
        <f>_xll.qlIndexFixing(Indexes!E113,FixingDate,TRUE,InterestRatesTrigger)</f>
        <v>2.6246849268229889E-2</v>
      </c>
      <c r="F113" s="78">
        <f>_xll.qlIndexFixing(Indexes!F113,FixingDate,TRUE,InterestRatesTrigger)</f>
        <v>2.3929562025203951E-2</v>
      </c>
      <c r="G113" s="83">
        <f>_xll.qlOvernightIndexedSwapFairRate(Indexes!G113,InterestRatesTrigger)</f>
        <v>2.1805677701521722E-2</v>
      </c>
      <c r="I113" s="75">
        <f t="shared" si="14"/>
        <v>-8.9541552831147245E-3</v>
      </c>
      <c r="J113" s="80">
        <f t="shared" si="13"/>
        <v>-8.2457861709353472E-3</v>
      </c>
      <c r="K113" s="80">
        <f t="shared" si="15"/>
        <v>-8.4580416308427664E-3</v>
      </c>
      <c r="L113" s="77">
        <f t="shared" si="16"/>
        <v>-8.6341158332614888E-3</v>
      </c>
      <c r="M113" s="80">
        <f t="shared" si="17"/>
        <v>-8.2355564179413532E-3</v>
      </c>
      <c r="N113" s="77">
        <f t="shared" si="18"/>
        <v>-8.0843222984782852E-3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2.3004279473343527E-2</v>
      </c>
      <c r="C114" s="72">
        <f>_xll.qlIndexFixing(Indexes!C114,FixingDate,TRUE,InterestRatesTrigger)</f>
        <v>2.4013089741322553E-2</v>
      </c>
      <c r="D114" s="73">
        <f>_xll.qlIndexFixing(Indexes!D114,FixingDate,TRUE,InterestRatesTrigger)</f>
        <v>2.5061769878603323E-2</v>
      </c>
      <c r="E114" s="74">
        <f>_xll.qlIndexFixing(Indexes!E114,FixingDate,TRUE,InterestRatesTrigger)</f>
        <v>2.6268786957839126E-2</v>
      </c>
      <c r="F114" s="78">
        <f>_xll.qlIndexFixing(Indexes!F114,FixingDate,TRUE,InterestRatesTrigger)</f>
        <v>2.3952829836786975E-2</v>
      </c>
      <c r="G114" s="83">
        <f>_xll.qlOvernightIndexedSwapFairRate(Indexes!G114,InterestRatesTrigger)</f>
        <v>2.1817985634181074E-2</v>
      </c>
      <c r="I114" s="75">
        <f t="shared" si="14"/>
        <v>-8.9394021084228947E-3</v>
      </c>
      <c r="J114" s="80">
        <f t="shared" si="13"/>
        <v>-8.2332874986709298E-3</v>
      </c>
      <c r="K114" s="80">
        <f t="shared" si="15"/>
        <v>-8.4464955812134611E-3</v>
      </c>
      <c r="L114" s="77">
        <f t="shared" si="16"/>
        <v>-8.6247387769400989E-3</v>
      </c>
      <c r="M114" s="80">
        <f t="shared" si="17"/>
        <v>-8.2298236012370574E-3</v>
      </c>
      <c r="N114" s="77">
        <f t="shared" si="18"/>
        <v>-8.0719905865109763E-3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2.3020379095493277E-2</v>
      </c>
      <c r="C115" s="72">
        <f>_xll.qlIndexFixing(Indexes!C115,FixingDate,TRUE,InterestRatesTrigger)</f>
        <v>2.4029545604467847E-2</v>
      </c>
      <c r="D115" s="73">
        <f>_xll.qlIndexFixing(Indexes!D115,FixingDate,TRUE,InterestRatesTrigger)</f>
        <v>2.507823225817301E-2</v>
      </c>
      <c r="E115" s="74">
        <f>_xll.qlIndexFixing(Indexes!E115,FixingDate,TRUE,InterestRatesTrigger)</f>
        <v>2.6285145203737436E-2</v>
      </c>
      <c r="F115" s="78">
        <f>_xll.qlIndexFixing(Indexes!F115,FixingDate,TRUE,InterestRatesTrigger)</f>
        <v>2.3975562707231446E-2</v>
      </c>
      <c r="G115" s="83">
        <f>_xll.qlOvernightIndexedSwapFairRate(Indexes!G115,InterestRatesTrigger)</f>
        <v>2.182554720241851E-2</v>
      </c>
      <c r="I115" s="75">
        <f t="shared" si="14"/>
        <v>-8.9250235704676807E-3</v>
      </c>
      <c r="J115" s="80">
        <f t="shared" si="13"/>
        <v>-8.221101398175789E-3</v>
      </c>
      <c r="K115" s="80">
        <f t="shared" si="15"/>
        <v>-8.435246825711791E-3</v>
      </c>
      <c r="L115" s="77">
        <f t="shared" si="16"/>
        <v>-8.6147592521859141E-3</v>
      </c>
      <c r="M115" s="80">
        <f t="shared" si="17"/>
        <v>-8.2232584011839097E-3</v>
      </c>
      <c r="N115" s="77">
        <f t="shared" si="18"/>
        <v>-8.0644232870316912E-3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2.3030117275080777E-2</v>
      </c>
      <c r="C116" s="72">
        <f>_xll.qlIndexFixing(Indexes!C116,FixingDate,TRUE,InterestRatesTrigger)</f>
        <v>2.4039655043515389E-2</v>
      </c>
      <c r="D116" s="73">
        <f>_xll.qlIndexFixing(Indexes!D116,FixingDate,TRUE,InterestRatesTrigger)</f>
        <v>2.5088337176719849E-2</v>
      </c>
      <c r="E116" s="74">
        <f>_xll.qlIndexFixing(Indexes!E116,FixingDate,TRUE,InterestRatesTrigger)</f>
        <v>2.6295364450461808E-2</v>
      </c>
      <c r="F116" s="78">
        <f>_xll.qlIndexFixing(Indexes!F116,FixingDate,TRUE,InterestRatesTrigger)</f>
        <v>2.399764391882778E-2</v>
      </c>
      <c r="G116" s="83">
        <f>_xll.qlOvernightIndexedSwapFairRate(Indexes!G116,InterestRatesTrigger)</f>
        <v>2.1828365442697683E-2</v>
      </c>
      <c r="I116" s="75">
        <f t="shared" si="14"/>
        <v>-8.9126473651312439E-3</v>
      </c>
      <c r="J116" s="80">
        <f t="shared" si="13"/>
        <v>-8.2107209725162909E-3</v>
      </c>
      <c r="K116" s="80">
        <f t="shared" si="15"/>
        <v>-8.4258090051685039E-3</v>
      </c>
      <c r="L116" s="77">
        <f t="shared" si="16"/>
        <v>-8.6060358700154813E-3</v>
      </c>
      <c r="M116" s="80">
        <f t="shared" si="17"/>
        <v>-8.2160282083456153E-3</v>
      </c>
      <c r="N116" s="77">
        <f t="shared" si="18"/>
        <v>-8.0615996317854807E-3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2.3033316438458226E-2</v>
      </c>
      <c r="C117" s="72">
        <f>_xll.qlIndexFixing(Indexes!C117,FixingDate,TRUE,InterestRatesTrigger)</f>
        <v>2.404320005609047E-2</v>
      </c>
      <c r="D117" s="73">
        <f>_xll.qlIndexFixing(Indexes!D117,FixingDate,TRUE,InterestRatesTrigger)</f>
        <v>2.509187109619555E-2</v>
      </c>
      <c r="E117" s="74">
        <f>_xll.qlIndexFixing(Indexes!E117,FixingDate,TRUE,InterestRatesTrigger)</f>
        <v>2.6299116924981183E-2</v>
      </c>
      <c r="F117" s="78">
        <f>_xll.qlIndexFixing(Indexes!F117,FixingDate,TRUE,InterestRatesTrigger)</f>
        <v>2.401911155035031E-2</v>
      </c>
      <c r="G117" s="83">
        <f>_xll.qlOvernightIndexedSwapFairRate(Indexes!G117,InterestRatesTrigger)</f>
        <v>2.1826497279690257E-2</v>
      </c>
      <c r="I117" s="75">
        <f t="shared" si="14"/>
        <v>-8.9035807469980757E-3</v>
      </c>
      <c r="J117" s="80">
        <f t="shared" si="13"/>
        <v>-8.2033466482655075E-3</v>
      </c>
      <c r="K117" s="80">
        <f t="shared" si="15"/>
        <v>-8.4194024771979022E-3</v>
      </c>
      <c r="L117" s="77">
        <f t="shared" si="16"/>
        <v>-8.600093308039073E-3</v>
      </c>
      <c r="M117" s="80">
        <f t="shared" si="17"/>
        <v>-8.2082575308217304E-3</v>
      </c>
      <c r="N117" s="77">
        <f t="shared" si="18"/>
        <v>-8.0634780979195464E-3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2.3029831267598128E-2</v>
      </c>
      <c r="C118" s="72">
        <f>_xll.qlIndexFixing(Indexes!C118,FixingDate,TRUE,InterestRatesTrigger)</f>
        <v>2.4040000000000061E-2</v>
      </c>
      <c r="D118" s="73">
        <f>_xll.qlIndexFixing(Indexes!D118,FixingDate,TRUE,InterestRatesTrigger)</f>
        <v>2.5088657324152702E-2</v>
      </c>
      <c r="E118" s="74">
        <f>_xll.qlIndexFixing(Indexes!E118,FixingDate,TRUE,InterestRatesTrigger)</f>
        <v>2.629612573345121E-2</v>
      </c>
      <c r="F118" s="78">
        <f>_xll.qlIndexFixing(Indexes!F118,FixingDate,TRUE,InterestRatesTrigger)</f>
        <v>2.4039999999935609E-2</v>
      </c>
      <c r="G118" s="83">
        <f>_xll.qlOvernightIndexedSwapFairRate(Indexes!G118,InterestRatesTrigger)</f>
        <v>2.1819999999989487E-2</v>
      </c>
      <c r="I118" s="75">
        <f t="shared" si="14"/>
        <v>-8.898943857046291E-3</v>
      </c>
      <c r="J118" s="80">
        <f t="shared" ref="J118:J138" si="19">C118-Q118</f>
        <v>-8.1999999999895629E-3</v>
      </c>
      <c r="K118" s="80">
        <f t="shared" si="15"/>
        <v>-8.417059158178173E-3</v>
      </c>
      <c r="L118" s="77">
        <f t="shared" si="16"/>
        <v>-8.5982242188376752E-3</v>
      </c>
      <c r="M118" s="80">
        <f t="shared" si="17"/>
        <v>-8.2000000000648256E-3</v>
      </c>
      <c r="N118" s="77">
        <f t="shared" si="18"/>
        <v>-8.0700000000105687E-3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2.3019722244789036E-2</v>
      </c>
      <c r="C119" s="72">
        <f>_xll.qlIndexFixing(Indexes!C119,FixingDate,TRUE,InterestRatesTrigger)</f>
        <v>2.4030093804063898E-2</v>
      </c>
      <c r="D119" s="73">
        <f>_xll.qlIndexFixing(Indexes!D119,FixingDate,TRUE,InterestRatesTrigger)</f>
        <v>2.5078740076654039E-2</v>
      </c>
      <c r="E119" s="74">
        <f>_xll.qlIndexFixing(Indexes!E119,FixingDate,TRUE,InterestRatesTrigger)</f>
        <v>2.6286368279273685E-2</v>
      </c>
      <c r="F119" s="78">
        <f>_xll.qlIndexFixing(Indexes!F119,FixingDate,TRUE,InterestRatesTrigger)</f>
        <v>2.4017181912136368E-2</v>
      </c>
      <c r="G119" s="83">
        <f>_xll.qlOvernightIndexedSwapFairRate(Indexes!G119,InterestRatesTrigger)</f>
        <v>2.1809016562873651E-2</v>
      </c>
      <c r="I119" s="75">
        <f t="shared" si="14"/>
        <v>-8.8995117453599878E-3</v>
      </c>
      <c r="J119" s="80">
        <f t="shared" si="19"/>
        <v>-8.201382906719467E-3</v>
      </c>
      <c r="K119" s="80">
        <f t="shared" si="15"/>
        <v>-8.4194713684129577E-3</v>
      </c>
      <c r="L119" s="77">
        <f t="shared" si="16"/>
        <v>-8.6012869230492825E-3</v>
      </c>
      <c r="M119" s="80">
        <f t="shared" si="17"/>
        <v>-8.2136652031098538E-3</v>
      </c>
      <c r="N119" s="77">
        <f t="shared" si="18"/>
        <v>-8.0677567915005133E-3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2.3004105600238696E-2</v>
      </c>
      <c r="C120" s="72">
        <f>_xll.qlIndexFixing(Indexes!C120,FixingDate,TRUE,InterestRatesTrigger)</f>
        <v>2.401459956678904E-2</v>
      </c>
      <c r="D120" s="73">
        <f>_xll.qlIndexFixing(Indexes!D120,FixingDate,TRUE,InterestRatesTrigger)</f>
        <v>2.5063233176244384E-2</v>
      </c>
      <c r="E120" s="74">
        <f>_xll.qlIndexFixing(Indexes!E120,FixingDate,TRUE,InterestRatesTrigger)</f>
        <v>2.6270945979887037E-2</v>
      </c>
      <c r="F120" s="78">
        <f>_xll.qlIndexFixing(Indexes!F120,FixingDate,TRUE,InterestRatesTrigger)</f>
        <v>2.3994131191794405E-2</v>
      </c>
      <c r="G120" s="83">
        <f>_xll.qlOvernightIndexedSwapFairRate(Indexes!G120,InterestRatesTrigger)</f>
        <v>2.1794380951367709E-2</v>
      </c>
      <c r="I120" s="75">
        <f t="shared" si="14"/>
        <v>-8.9045419980543355E-3</v>
      </c>
      <c r="J120" s="80">
        <f t="shared" si="19"/>
        <v>-8.2068191457967503E-3</v>
      </c>
      <c r="K120" s="80">
        <f t="shared" si="15"/>
        <v>-8.4259819586601503E-3</v>
      </c>
      <c r="L120" s="77">
        <f t="shared" si="16"/>
        <v>-8.6086375684477842E-3</v>
      </c>
      <c r="M120" s="80">
        <f t="shared" si="17"/>
        <v>-8.2267439501502344E-3</v>
      </c>
      <c r="N120" s="77">
        <f t="shared" si="18"/>
        <v>-8.0698277410842581E-3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2.298400290427029E-2</v>
      </c>
      <c r="C121" s="72">
        <f>_xll.qlIndexFixing(Indexes!C121,FixingDate,TRUE,InterestRatesTrigger)</f>
        <v>2.3994556925447691E-2</v>
      </c>
      <c r="D121" s="73">
        <f>_xll.qlIndexFixing(Indexes!D121,FixingDate,TRUE,InterestRatesTrigger)</f>
        <v>2.5043179989333152E-2</v>
      </c>
      <c r="E121" s="74">
        <f>_xll.qlIndexFixing(Indexes!E121,FixingDate,TRUE,InterestRatesTrigger)</f>
        <v>2.6250925758786178E-2</v>
      </c>
      <c r="F121" s="78">
        <f>_xll.qlIndexFixing(Indexes!F121,FixingDate,TRUE,InterestRatesTrigger)</f>
        <v>2.3970685781871497E-2</v>
      </c>
      <c r="G121" s="83">
        <f>_xll.qlOvernightIndexedSwapFairRate(Indexes!G121,InterestRatesTrigger)</f>
        <v>2.1776763943306729E-2</v>
      </c>
      <c r="I121" s="75">
        <f t="shared" si="14"/>
        <v>-8.9132438370880078E-3</v>
      </c>
      <c r="J121" s="80">
        <f t="shared" si="19"/>
        <v>-8.215577988118325E-3</v>
      </c>
      <c r="K121" s="80">
        <f t="shared" si="15"/>
        <v>-8.4358640786818435E-3</v>
      </c>
      <c r="L121" s="77">
        <f t="shared" si="16"/>
        <v>-8.619501689637727E-3</v>
      </c>
      <c r="M121" s="80">
        <f t="shared" si="17"/>
        <v>-8.2394497744562104E-3</v>
      </c>
      <c r="N121" s="77">
        <f t="shared" si="18"/>
        <v>-8.075459598199948E-3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2.2960431696543687E-2</v>
      </c>
      <c r="C122" s="72">
        <f>_xll.qlIndexFixing(Indexes!C122,FixingDate,TRUE,InterestRatesTrigger)</f>
        <v>2.3970994415899706E-2</v>
      </c>
      <c r="D122" s="73">
        <f>_xll.qlIndexFixing(Indexes!D122,FixingDate,TRUE,InterestRatesTrigger)</f>
        <v>2.5019607994167806E-2</v>
      </c>
      <c r="E122" s="74">
        <f>_xll.qlIndexFixing(Indexes!E122,FixingDate,TRUE,InterestRatesTrigger)</f>
        <v>2.6227345416689748E-2</v>
      </c>
      <c r="F122" s="78">
        <f>_xll.qlIndexFixing(Indexes!F122,FixingDate,TRUE,InterestRatesTrigger)</f>
        <v>2.3946941112005439E-2</v>
      </c>
      <c r="G122" s="83">
        <f>_xll.qlOvernightIndexedSwapFairRate(Indexes!G122,InterestRatesTrigger)</f>
        <v>2.1756875470864551E-2</v>
      </c>
      <c r="I122" s="75">
        <f t="shared" si="14"/>
        <v>-8.9248874642152629E-3</v>
      </c>
      <c r="J122" s="80">
        <f t="shared" si="19"/>
        <v>-8.2269855690558502E-3</v>
      </c>
      <c r="K122" s="80">
        <f t="shared" si="15"/>
        <v>-8.4484332925382939E-3</v>
      </c>
      <c r="L122" s="77">
        <f t="shared" si="16"/>
        <v>-8.6331459421871391E-3</v>
      </c>
      <c r="M122" s="80">
        <f t="shared" si="17"/>
        <v>-8.2518072147082511E-3</v>
      </c>
      <c r="N122" s="77">
        <f t="shared" si="18"/>
        <v>-8.0839644250380489E-3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2.2934213696772912E-2</v>
      </c>
      <c r="C123" s="72">
        <f>_xll.qlIndexFixing(Indexes!C123,FixingDate,TRUE,InterestRatesTrigger)</f>
        <v>2.3944744882868161E-2</v>
      </c>
      <c r="D123" s="73">
        <f>_xll.qlIndexFixing(Indexes!D123,FixingDate,TRUE,InterestRatesTrigger)</f>
        <v>2.4993350619526147E-2</v>
      </c>
      <c r="E123" s="74">
        <f>_xll.qlIndexFixing(Indexes!E123,FixingDate,TRUE,InterestRatesTrigger)</f>
        <v>2.6201050969828953E-2</v>
      </c>
      <c r="F123" s="78">
        <f>_xll.qlIndexFixing(Indexes!F123,FixingDate,TRUE,InterestRatesTrigger)</f>
        <v>2.3922878458882933E-2</v>
      </c>
      <c r="G123" s="83">
        <f>_xll.qlOvernightIndexedSwapFairRate(Indexes!G123,InterestRatesTrigger)</f>
        <v>2.1735274619234586E-2</v>
      </c>
      <c r="I123" s="75">
        <f t="shared" si="14"/>
        <v>-8.9388463120332121E-3</v>
      </c>
      <c r="J123" s="80">
        <f t="shared" si="19"/>
        <v>-8.2404675970360018E-3</v>
      </c>
      <c r="K123" s="80">
        <f t="shared" si="15"/>
        <v>-8.4631170657375569E-3</v>
      </c>
      <c r="L123" s="77">
        <f t="shared" si="16"/>
        <v>-8.6489632110647273E-3</v>
      </c>
      <c r="M123" s="80">
        <f t="shared" si="17"/>
        <v>-8.2638905761965517E-3</v>
      </c>
      <c r="N123" s="77">
        <f t="shared" si="18"/>
        <v>-8.0947253807653885E-3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2.2906063157744728E-2</v>
      </c>
      <c r="C124" s="72">
        <f>_xll.qlIndexFixing(Indexes!C124,FixingDate,TRUE,InterestRatesTrigger)</f>
        <v>2.3916532224943415E-2</v>
      </c>
      <c r="D124" s="73">
        <f>_xll.qlIndexFixing(Indexes!D124,FixingDate,TRUE,InterestRatesTrigger)</f>
        <v>2.4965132234054246E-2</v>
      </c>
      <c r="E124" s="74">
        <f>_xll.qlIndexFixing(Indexes!E124,FixingDate,TRUE,InterestRatesTrigger)</f>
        <v>2.6172777687850174E-2</v>
      </c>
      <c r="F124" s="78">
        <f>_xll.qlIndexFixing(Indexes!F124,FixingDate,TRUE,InterestRatesTrigger)</f>
        <v>2.3898472207451112E-2</v>
      </c>
      <c r="G124" s="83">
        <f>_xll.qlOvernightIndexedSwapFairRate(Indexes!G124,InterestRatesTrigger)</f>
        <v>2.1712503057580941E-2</v>
      </c>
      <c r="I124" s="75">
        <f t="shared" si="14"/>
        <v>-8.9545494621556428E-3</v>
      </c>
      <c r="J124" s="80">
        <f t="shared" si="19"/>
        <v>-8.2554975189901916E-3</v>
      </c>
      <c r="K124" s="80">
        <f t="shared" si="15"/>
        <v>-8.4793918026474478E-3</v>
      </c>
      <c r="L124" s="77">
        <f t="shared" si="16"/>
        <v>-8.6664034063455575E-3</v>
      </c>
      <c r="M124" s="80">
        <f t="shared" si="17"/>
        <v>-8.2757434629035891E-3</v>
      </c>
      <c r="N124" s="77">
        <f t="shared" si="18"/>
        <v>-8.0977331845892668E-3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2.2877198260961618E-2</v>
      </c>
      <c r="C125" s="72">
        <f>_xll.qlIndexFixing(Indexes!C125,FixingDate,TRUE,InterestRatesTrigger)</f>
        <v>2.3887581461587818E-2</v>
      </c>
      <c r="D125" s="73">
        <f>_xll.qlIndexFixing(Indexes!D125,FixingDate,TRUE,InterestRatesTrigger)</f>
        <v>2.4936172665589E-2</v>
      </c>
      <c r="E125" s="74">
        <f>_xll.qlIndexFixing(Indexes!E125,FixingDate,TRUE,InterestRatesTrigger)</f>
        <v>2.6143745253906951E-2</v>
      </c>
      <c r="F125" s="78">
        <f>_xll.qlIndexFixing(Indexes!F125,FixingDate,TRUE,InterestRatesTrigger)</f>
        <v>2.387416334894597E-2</v>
      </c>
      <c r="G125" s="83">
        <f>_xll.qlOvernightIndexedSwapFairRate(Indexes!G125,InterestRatesTrigger)</f>
        <v>2.1689282959966295E-2</v>
      </c>
      <c r="I125" s="75">
        <f t="shared" si="14"/>
        <v>-8.9710550149269923E-3</v>
      </c>
      <c r="J125" s="80">
        <f t="shared" si="19"/>
        <v>-8.2711962070306823E-3</v>
      </c>
      <c r="K125" s="80">
        <f t="shared" si="15"/>
        <v>-8.4963518964118606E-3</v>
      </c>
      <c r="L125" s="77">
        <f t="shared" si="16"/>
        <v>-8.6845222758530592E-3</v>
      </c>
      <c r="M125" s="80">
        <f t="shared" si="17"/>
        <v>-8.2870958164756557E-3</v>
      </c>
      <c r="N125" s="77">
        <f t="shared" si="18"/>
        <v>-8.1022118000232193E-3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2.2847846625507411E-2</v>
      </c>
      <c r="C126" s="72">
        <f>_xll.qlIndexFixing(Indexes!C126,FixingDate,TRUE,InterestRatesTrigger)</f>
        <v>2.3858129797102268E-2</v>
      </c>
      <c r="D126" s="73">
        <f>_xll.qlIndexFixing(Indexes!D126,FixingDate,TRUE,InterestRatesTrigger)</f>
        <v>2.4906713200980948E-2</v>
      </c>
      <c r="E126" s="74">
        <f>_xll.qlIndexFixing(Indexes!E126,FixingDate,TRUE,InterestRatesTrigger)</f>
        <v>2.6114210720984448E-2</v>
      </c>
      <c r="F126" s="78">
        <f>_xll.qlIndexFixing(Indexes!F126,FixingDate,TRUE,InterestRatesTrigger)</f>
        <v>2.3849632511293749E-2</v>
      </c>
      <c r="G126" s="83">
        <f>_xll.qlOvernightIndexedSwapFairRate(Indexes!G126,InterestRatesTrigger)</f>
        <v>2.1665894870527089E-2</v>
      </c>
      <c r="I126" s="75">
        <f t="shared" si="14"/>
        <v>-8.9881931403100572E-3</v>
      </c>
      <c r="J126" s="80">
        <f t="shared" si="19"/>
        <v>-8.287430569195741E-3</v>
      </c>
      <c r="K126" s="80">
        <f t="shared" si="15"/>
        <v>-8.5138631602791094E-3</v>
      </c>
      <c r="L126" s="77">
        <f t="shared" si="16"/>
        <v>-8.703165799422357E-3</v>
      </c>
      <c r="M126" s="80">
        <f t="shared" si="17"/>
        <v>-8.2982289423389373E-3</v>
      </c>
      <c r="N126" s="77">
        <f t="shared" si="18"/>
        <v>-8.1076575488929527E-3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2.2818510117889955E-2</v>
      </c>
      <c r="C127" s="72">
        <f>_xll.qlIndexFixing(Indexes!C127,FixingDate,TRUE,InterestRatesTrigger)</f>
        <v>2.3828686016213102E-2</v>
      </c>
      <c r="D127" s="73">
        <f>_xll.qlIndexFixing(Indexes!D127,FixingDate,TRUE,InterestRatesTrigger)</f>
        <v>2.4877262998142132E-2</v>
      </c>
      <c r="E127" s="74">
        <f>_xll.qlIndexFixing(Indexes!E127,FixingDate,TRUE,InterestRatesTrigger)</f>
        <v>2.6084691244716237E-2</v>
      </c>
      <c r="F127" s="78">
        <f>_xll.qlIndexFixing(Indexes!F127,FixingDate,TRUE,InterestRatesTrigger)</f>
        <v>2.3824843459896088E-2</v>
      </c>
      <c r="G127" s="83">
        <f>_xll.qlOvernightIndexedSwapFairRate(Indexes!G127,InterestRatesTrigger)</f>
        <v>2.1642622999548396E-2</v>
      </c>
      <c r="I127" s="75">
        <f t="shared" si="14"/>
        <v>-9.0056136257847599E-3</v>
      </c>
      <c r="J127" s="80">
        <f t="shared" si="19"/>
        <v>-8.3038953683427091E-3</v>
      </c>
      <c r="K127" s="80">
        <f t="shared" si="15"/>
        <v>-8.5316029228461703E-3</v>
      </c>
      <c r="L127" s="77">
        <f t="shared" si="16"/>
        <v>-8.7219830243006578E-3</v>
      </c>
      <c r="M127" s="80">
        <f t="shared" si="17"/>
        <v>-8.3092503465995553E-3</v>
      </c>
      <c r="N127" s="77">
        <f t="shared" si="18"/>
        <v>-8.1137795623595355E-3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2.2789932756421088E-2</v>
      </c>
      <c r="C128" s="72">
        <f>_xll.qlIndexFixing(Indexes!C128,FixingDate,TRUE,InterestRatesTrigger)</f>
        <v>2.3799999999999995E-2</v>
      </c>
      <c r="D128" s="73">
        <f>_xll.qlIndexFixing(Indexes!D128,FixingDate,TRUE,InterestRatesTrigger)</f>
        <v>2.4848569805642845E-2</v>
      </c>
      <c r="E128" s="74">
        <f>_xll.qlIndexFixing(Indexes!E128,FixingDate,TRUE,InterestRatesTrigger)</f>
        <v>2.6055937442428085E-2</v>
      </c>
      <c r="F128" s="78">
        <f>_xll.qlIndexFixing(Indexes!F128,FixingDate,TRUE,InterestRatesTrigger)</f>
        <v>2.3799999999999991E-2</v>
      </c>
      <c r="G128" s="83">
        <f>_xll.qlOvernightIndexedSwapFairRate(Indexes!G128,InterestRatesTrigger)</f>
        <v>2.1620000000001041E-2</v>
      </c>
      <c r="I128" s="75">
        <f t="shared" si="14"/>
        <v>-9.0226861970958451E-3</v>
      </c>
      <c r="J128" s="80">
        <f t="shared" si="19"/>
        <v>-8.3200000000000773E-3</v>
      </c>
      <c r="K128" s="80">
        <f t="shared" si="15"/>
        <v>-8.5489692972648135E-3</v>
      </c>
      <c r="L128" s="77">
        <f t="shared" si="16"/>
        <v>-8.7403541797530064E-3</v>
      </c>
      <c r="M128" s="80">
        <f t="shared" si="17"/>
        <v>-8.3199999998954562E-3</v>
      </c>
      <c r="N128" s="77">
        <f t="shared" si="18"/>
        <v>-8.1199999999989579E-3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2.2762160249260706E-2</v>
      </c>
      <c r="C129" s="72">
        <f>_xll.qlIndexFixing(Indexes!C129,FixingDate,TRUE,InterestRatesTrigger)</f>
        <v>2.3772122814609449E-2</v>
      </c>
      <c r="D129" s="73">
        <f>_xll.qlIndexFixing(Indexes!D129,FixingDate,TRUE,InterestRatesTrigger)</f>
        <v>2.4820687541125947E-2</v>
      </c>
      <c r="E129" s="74">
        <f>_xll.qlIndexFixing(Indexes!E129,FixingDate,TRUE,InterestRatesTrigger)</f>
        <v>2.6028013269830147E-2</v>
      </c>
      <c r="F129" s="78">
        <f>_xll.qlIndexFixing(Indexes!F129,FixingDate,TRUE,InterestRatesTrigger)</f>
        <v>2.3775384879373581E-2</v>
      </c>
      <c r="G129" s="83">
        <f>_xll.qlOvernightIndexedSwapFairRate(Indexes!G129,InterestRatesTrigger)</f>
        <v>2.1598234515992517E-2</v>
      </c>
      <c r="I129" s="75">
        <f t="shared" si="14"/>
        <v>-9.0393861535209771E-3</v>
      </c>
      <c r="J129" s="80">
        <f t="shared" si="19"/>
        <v>-8.3357407672775205E-3</v>
      </c>
      <c r="K129" s="80">
        <f t="shared" si="15"/>
        <v>-8.5659560556336049E-3</v>
      </c>
      <c r="L129" s="77">
        <f t="shared" si="16"/>
        <v>-8.7582614216164048E-3</v>
      </c>
      <c r="M129" s="80">
        <f t="shared" si="17"/>
        <v>-8.3306078002563753E-3</v>
      </c>
      <c r="N129" s="77">
        <f t="shared" si="18"/>
        <v>-8.1259693358738984E-3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2.2735893951092958E-2</v>
      </c>
      <c r="C130" s="72">
        <f>_xll.qlIndexFixing(Indexes!C130,FixingDate,TRUE,InterestRatesTrigger)</f>
        <v>2.3745755370131343E-2</v>
      </c>
      <c r="D130" s="73">
        <f>_xll.qlIndexFixing(Indexes!D130,FixingDate,TRUE,InterestRatesTrigger)</f>
        <v>2.4794311177348444E-2</v>
      </c>
      <c r="E130" s="74">
        <f>_xll.qlIndexFixing(Indexes!E130,FixingDate,TRUE,InterestRatesTrigger)</f>
        <v>2.6001601386124326E-2</v>
      </c>
      <c r="F130" s="78">
        <f>_xll.qlIndexFixing(Indexes!F130,FixingDate,TRUE,InterestRatesTrigger)</f>
        <v>2.3752107028635384E-2</v>
      </c>
      <c r="G130" s="83">
        <f>_xll.qlOvernightIndexedSwapFairRate(Indexes!G130,InterestRatesTrigger)</f>
        <v>2.1577237000842041E-2</v>
      </c>
      <c r="I130" s="75">
        <f t="shared" si="14"/>
        <v>-9.0551444433347554E-3</v>
      </c>
      <c r="J130" s="80">
        <f t="shared" si="19"/>
        <v>-8.3505741686875218E-3</v>
      </c>
      <c r="K130" s="80">
        <f t="shared" si="15"/>
        <v>-8.5819981585600925E-3</v>
      </c>
      <c r="L130" s="77">
        <f t="shared" si="16"/>
        <v>-8.7751381793964994E-3</v>
      </c>
      <c r="M130" s="80">
        <f t="shared" si="17"/>
        <v>-8.3405995356903399E-3</v>
      </c>
      <c r="N130" s="77">
        <f t="shared" si="18"/>
        <v>-8.1319729691936328E-3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2.2710591909408991E-2</v>
      </c>
      <c r="C131" s="72">
        <f>_xll.qlIndexFixing(Indexes!C131,FixingDate,TRUE,InterestRatesTrigger)</f>
        <v>2.3720356226037239E-2</v>
      </c>
      <c r="D131" s="73">
        <f>_xll.qlIndexFixing(Indexes!D131,FixingDate,TRUE,InterestRatesTrigger)</f>
        <v>2.4768903557655896E-2</v>
      </c>
      <c r="E131" s="74">
        <f>_xll.qlIndexFixing(Indexes!E131,FixingDate,TRUE,InterestRatesTrigger)</f>
        <v>2.5976170336898544E-2</v>
      </c>
      <c r="F131" s="78">
        <f>_xll.qlIndexFixing(Indexes!F131,FixingDate,TRUE,InterestRatesTrigger)</f>
        <v>2.3729693804037222E-2</v>
      </c>
      <c r="G131" s="83">
        <f>_xll.qlOvernightIndexedSwapFairRate(Indexes!G131,InterestRatesTrigger)</f>
        <v>2.1557212918508494E-2</v>
      </c>
      <c r="I131" s="75">
        <f t="shared" si="14"/>
        <v>-9.0703929863536724E-3</v>
      </c>
      <c r="J131" s="80">
        <f t="shared" si="19"/>
        <v>-8.3649193331464498E-3</v>
      </c>
      <c r="K131" s="80">
        <f t="shared" si="15"/>
        <v>-8.5975263752766928E-3</v>
      </c>
      <c r="L131" s="77">
        <f t="shared" si="16"/>
        <v>-8.7914297330696015E-3</v>
      </c>
      <c r="M131" s="80">
        <f t="shared" si="17"/>
        <v>-8.3502984798825286E-3</v>
      </c>
      <c r="N131" s="77">
        <f t="shared" si="18"/>
        <v>-8.1376303012163434E-3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2.2686207125202619E-2</v>
      </c>
      <c r="C132" s="72">
        <f>_xll.qlIndexFixing(Indexes!C132,FixingDate,TRUE,InterestRatesTrigger)</f>
        <v>2.3695878198316547E-2</v>
      </c>
      <c r="D132" s="73">
        <f>_xll.qlIndexFixing(Indexes!D132,FixingDate,TRUE,InterestRatesTrigger)</f>
        <v>2.4744417501276629E-2</v>
      </c>
      <c r="E132" s="74">
        <f>_xll.qlIndexFixing(Indexes!E132,FixingDate,TRUE,InterestRatesTrigger)</f>
        <v>2.5951671057259044E-2</v>
      </c>
      <c r="F132" s="78">
        <f>_xll.qlIndexFixing(Indexes!F132,FixingDate,TRUE,InterestRatesTrigger)</f>
        <v>2.3708103257660606E-2</v>
      </c>
      <c r="G132" s="83">
        <f>_xll.qlOvernightIndexedSwapFairRate(Indexes!G132,InterestRatesTrigger)</f>
        <v>2.1537915677910909E-2</v>
      </c>
      <c r="I132" s="75">
        <f t="shared" si="14"/>
        <v>-9.0851371201279493E-3</v>
      </c>
      <c r="J132" s="80">
        <f t="shared" si="19"/>
        <v>-8.3787783940652838E-3</v>
      </c>
      <c r="K132" s="80">
        <f t="shared" si="15"/>
        <v>-8.6125469316477993E-3</v>
      </c>
      <c r="L132" s="77">
        <f t="shared" si="16"/>
        <v>-8.8071540669900049E-3</v>
      </c>
      <c r="M132" s="80">
        <f t="shared" si="17"/>
        <v>-8.3596918670898364E-3</v>
      </c>
      <c r="N132" s="77">
        <f t="shared" si="18"/>
        <v>-8.143125586854396E-3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2.2662752778754996E-2</v>
      </c>
      <c r="C133" s="72">
        <f>_xll.qlIndexFixing(Indexes!C133,FixingDate,TRUE,InterestRatesTrigger)</f>
        <v>2.367233416901177E-2</v>
      </c>
      <c r="D133" s="73">
        <f>_xll.qlIndexFixing(Indexes!D133,FixingDate,TRUE,InterestRatesTrigger)</f>
        <v>2.4720865404163156E-2</v>
      </c>
      <c r="E133" s="74">
        <f>_xll.qlIndexFixing(Indexes!E133,FixingDate,TRUE,InterestRatesTrigger)</f>
        <v>2.5928113107290107E-2</v>
      </c>
      <c r="F133" s="78">
        <f>_xll.qlIndexFixing(Indexes!F133,FixingDate,TRUE,InterestRatesTrigger)</f>
        <v>2.3687345707371042E-2</v>
      </c>
      <c r="G133" s="83">
        <f>_xll.qlOvernightIndexedSwapFairRate(Indexes!G133,InterestRatesTrigger)</f>
        <v>2.1519354754436733E-2</v>
      </c>
      <c r="I133" s="75">
        <f t="shared" si="14"/>
        <v>-9.0993433998746119E-3</v>
      </c>
      <c r="J133" s="80">
        <f t="shared" si="19"/>
        <v>-8.3921175699683236E-3</v>
      </c>
      <c r="K133" s="80">
        <f t="shared" si="15"/>
        <v>-8.6270269643869413E-3</v>
      </c>
      <c r="L133" s="77">
        <f t="shared" si="16"/>
        <v>-8.82228772575969E-3</v>
      </c>
      <c r="M133" s="80">
        <f t="shared" si="17"/>
        <v>-8.3687442036218182E-3</v>
      </c>
      <c r="N133" s="77">
        <f t="shared" si="18"/>
        <v>-8.1484221964680421E-3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2.2640180889686754E-2</v>
      </c>
      <c r="C134" s="72">
        <f>_xll.qlIndexFixing(Indexes!C134,FixingDate,TRUE,InterestRatesTrigger)</f>
        <v>2.3649675974036811E-2</v>
      </c>
      <c r="D134" s="73">
        <f>_xll.qlIndexFixing(Indexes!D134,FixingDate,TRUE,InterestRatesTrigger)</f>
        <v>2.4698199165168428E-2</v>
      </c>
      <c r="E134" s="74">
        <f>_xll.qlIndexFixing(Indexes!E134,FixingDate,TRUE,InterestRatesTrigger)</f>
        <v>2.5905446794926328E-2</v>
      </c>
      <c r="F134" s="78">
        <f>_xll.qlIndexFixing(Indexes!F134,FixingDate,TRUE,InterestRatesTrigger)</f>
        <v>2.3667378349183719E-2</v>
      </c>
      <c r="G134" s="83">
        <f>_xll.qlOvernightIndexedSwapFairRate(Indexes!G134,InterestRatesTrigger)</f>
        <v>2.1501492177959117E-2</v>
      </c>
      <c r="I134" s="75">
        <f t="shared" si="14"/>
        <v>-9.1130718322987199E-3</v>
      </c>
      <c r="J134" s="80">
        <f t="shared" si="19"/>
        <v>-8.4050011841042271E-3</v>
      </c>
      <c r="K134" s="80">
        <f t="shared" si="15"/>
        <v>-8.6410247522198565E-3</v>
      </c>
      <c r="L134" s="77">
        <f t="shared" si="16"/>
        <v>-8.8368927325560183E-3</v>
      </c>
      <c r="M134" s="80">
        <f t="shared" si="17"/>
        <v>-8.3775183486360996E-3</v>
      </c>
      <c r="N134" s="77">
        <f t="shared" si="18"/>
        <v>-8.1535856118653098E-3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2.2618235063731722E-2</v>
      </c>
      <c r="C135" s="72">
        <f>_xll.qlIndexFixing(Indexes!C135,FixingDate,TRUE,InterestRatesTrigger)</f>
        <v>2.362764750605429E-2</v>
      </c>
      <c r="D135" s="73">
        <f>_xll.qlIndexFixing(Indexes!D135,FixingDate,TRUE,InterestRatesTrigger)</f>
        <v>2.4676164714107281E-2</v>
      </c>
      <c r="E135" s="74">
        <f>_xll.qlIndexFixing(Indexes!E135,FixingDate,TRUE,InterestRatesTrigger)</f>
        <v>2.5883420859400253E-2</v>
      </c>
      <c r="F135" s="78">
        <f>_xll.qlIndexFixing(Indexes!F135,FixingDate,TRUE,InterestRatesTrigger)</f>
        <v>2.3647977952263061E-2</v>
      </c>
      <c r="G135" s="83">
        <f>_xll.qlOvernightIndexedSwapFairRate(Indexes!G135,InterestRatesTrigger)</f>
        <v>2.1484169449388638E-2</v>
      </c>
      <c r="I135" s="75">
        <f t="shared" si="14"/>
        <v>-9.1265117694115175E-3</v>
      </c>
      <c r="J135" s="80">
        <f t="shared" si="19"/>
        <v>-8.4176105060106907E-3</v>
      </c>
      <c r="K135" s="80">
        <f t="shared" si="15"/>
        <v>-8.654729653685439E-3</v>
      </c>
      <c r="L135" s="77">
        <f t="shared" si="16"/>
        <v>-8.8511671875659802E-3</v>
      </c>
      <c r="M135" s="80">
        <f t="shared" si="17"/>
        <v>-8.38614640106701E-3</v>
      </c>
      <c r="N135" s="77">
        <f t="shared" si="18"/>
        <v>-8.1586670743889096E-3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2.2597407089743858E-2</v>
      </c>
      <c r="C136" s="72">
        <f>_xll.qlIndexFixing(Indexes!C136,FixingDate,TRUE,InterestRatesTrigger)</f>
        <v>2.3606739268856172E-2</v>
      </c>
      <c r="D136" s="73">
        <f>_xll.qlIndexFixing(Indexes!D136,FixingDate,TRUE,InterestRatesTrigger)</f>
        <v>2.4655247685647592E-2</v>
      </c>
      <c r="E136" s="74">
        <f>_xll.qlIndexFixing(Indexes!E136,FixingDate,TRUE,InterestRatesTrigger)</f>
        <v>2.5862509019139224E-2</v>
      </c>
      <c r="F136" s="78">
        <f>_xll.qlIndexFixing(Indexes!F136,FixingDate,TRUE,InterestRatesTrigger)</f>
        <v>2.3629569490353924E-2</v>
      </c>
      <c r="G136" s="83">
        <f>_xll.qlOvernightIndexedSwapFairRate(Indexes!G136,InterestRatesTrigger)</f>
        <v>2.146764406630669E-2</v>
      </c>
      <c r="I136" s="75">
        <f t="shared" si="14"/>
        <v>-9.139228014488715E-3</v>
      </c>
      <c r="J136" s="80">
        <f t="shared" si="19"/>
        <v>-8.4295222566652846E-3</v>
      </c>
      <c r="K136" s="80">
        <f t="shared" si="15"/>
        <v>-8.6677084947765909E-3</v>
      </c>
      <c r="L136" s="77">
        <f t="shared" si="16"/>
        <v>-8.8646858431456754E-3</v>
      </c>
      <c r="M136" s="80">
        <f t="shared" si="17"/>
        <v>-8.394285803207762E-3</v>
      </c>
      <c r="N136" s="77">
        <f t="shared" si="18"/>
        <v>-8.1635120514430351E-3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2.2577278639218996E-2</v>
      </c>
      <c r="C137" s="72">
        <f>_xll.qlIndexFixing(Indexes!C137,FixingDate,TRUE,InterestRatesTrigger)</f>
        <v>2.3586533549582119E-2</v>
      </c>
      <c r="D137" s="73">
        <f>_xll.qlIndexFixing(Indexes!D137,FixingDate,TRUE,InterestRatesTrigger)</f>
        <v>2.4635033846098074E-2</v>
      </c>
      <c r="E137" s="74">
        <f>_xll.qlIndexFixing(Indexes!E137,FixingDate,TRUE,InterestRatesTrigger)</f>
        <v>2.5842303196173637E-2</v>
      </c>
      <c r="F137" s="78">
        <f>_xll.qlIndexFixing(Indexes!F137,FixingDate,TRUE,InterestRatesTrigger)</f>
        <v>2.3611789271185211E-2</v>
      </c>
      <c r="G137" s="83">
        <f>_xll.qlOvernightIndexedSwapFairRate(Indexes!G137,InterestRatesTrigger)</f>
        <v>2.1451714320551641E-2</v>
      </c>
      <c r="I137" s="75">
        <f t="shared" si="14"/>
        <v>-9.1515604845129259E-3</v>
      </c>
      <c r="J137" s="80">
        <f t="shared" si="19"/>
        <v>-8.4410659183240012E-3</v>
      </c>
      <c r="K137" s="80">
        <f t="shared" si="15"/>
        <v>-8.6803001591871029E-3</v>
      </c>
      <c r="L137" s="77">
        <f t="shared" si="16"/>
        <v>-8.8777934385740956E-3</v>
      </c>
      <c r="M137" s="80">
        <f t="shared" si="17"/>
        <v>-8.4021928574250261E-3</v>
      </c>
      <c r="N137" s="77">
        <f t="shared" si="18"/>
        <v>-8.1681949087963682E-3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2.255781914200887E-2</v>
      </c>
      <c r="C138" s="64">
        <f>_xll.qlIndexFixing(Indexes!C138,FixingDate,TRUE,InterestRatesTrigger)</f>
        <v>2.356699963939874E-2</v>
      </c>
      <c r="D138" s="65">
        <f>_xll.qlIndexFixing(Indexes!D138,FixingDate,TRUE,InterestRatesTrigger)</f>
        <v>2.4615492504791583E-2</v>
      </c>
      <c r="E138" s="66">
        <f>_xll.qlIndexFixing(Indexes!E138,FixingDate,TRUE,InterestRatesTrigger)</f>
        <v>2.582277154929645E-2</v>
      </c>
      <c r="F138" s="70">
        <f>_xll.qlIndexFixing(Indexes!F138,FixingDate,TRUE,InterestRatesTrigger)</f>
        <v>2.3594609923714684E-2</v>
      </c>
      <c r="G138" s="81">
        <f>_xll.qlOvernightIndexedSwapFairRate(Indexes!G138,InterestRatesTrigger)</f>
        <v>2.1436314768813674E-2</v>
      </c>
      <c r="I138" s="67">
        <f t="shared" si="14"/>
        <v>-9.1635384394548533E-3</v>
      </c>
      <c r="J138" s="82">
        <f t="shared" si="19"/>
        <v>-8.452272500462911E-3</v>
      </c>
      <c r="K138" s="82">
        <f t="shared" si="15"/>
        <v>-8.6925331386904954E-3</v>
      </c>
      <c r="L138" s="69">
        <f t="shared" si="16"/>
        <v>-8.8905220268003307E-3</v>
      </c>
      <c r="M138" s="82">
        <f t="shared" si="17"/>
        <v>-8.4098955082174201E-3</v>
      </c>
      <c r="N138" s="69">
        <f t="shared" si="18"/>
        <v>-8.1727843358001748E-3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autoPict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K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37" x14ac:dyDescent="0.2">
      <c r="A1" s="4" t="s">
        <v>107</v>
      </c>
      <c r="B1" s="128" t="s">
        <v>97</v>
      </c>
      <c r="C1" s="130"/>
      <c r="D1" s="3" t="s">
        <v>116</v>
      </c>
    </row>
    <row r="2" spans="1:37" ht="12" thickBot="1" x14ac:dyDescent="0.25">
      <c r="A2" s="3">
        <v>0</v>
      </c>
      <c r="B2" s="128" t="s">
        <v>98</v>
      </c>
      <c r="C2" s="129" t="s">
        <v>99</v>
      </c>
      <c r="D2" s="1" t="s">
        <v>114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  <c r="Z3" s="190" t="s">
        <v>677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85"/>
      <c r="Z4" s="201" t="s">
        <v>63</v>
      </c>
      <c r="AA4" s="202"/>
      <c r="AB4" s="201" t="s">
        <v>64</v>
      </c>
      <c r="AC4" s="203"/>
      <c r="AD4" s="202" t="s">
        <v>65</v>
      </c>
      <c r="AE4" s="202"/>
      <c r="AF4" s="201" t="s">
        <v>0</v>
      </c>
      <c r="AG4" s="203"/>
      <c r="AH4" s="202" t="s">
        <v>649</v>
      </c>
      <c r="AI4" s="202"/>
      <c r="AJ4" s="201" t="s">
        <v>103</v>
      </c>
      <c r="AK4" s="203"/>
    </row>
    <row r="5" spans="1:37" hidden="1" outlineLevel="1" x14ac:dyDescent="0.2">
      <c r="A5" s="132" t="str">
        <f>Pricing!$A5</f>
        <v>ON</v>
      </c>
      <c r="B5" s="147"/>
      <c r="C5" s="148">
        <f>Pricing!$B5*100</f>
        <v>0.17147500589853593</v>
      </c>
      <c r="D5" s="148">
        <f>Pricing!$B5*100</f>
        <v>0.17147500589853593</v>
      </c>
      <c r="E5" s="146"/>
      <c r="F5" s="147"/>
      <c r="G5" s="148">
        <f>Pricing!$C5*100</f>
        <v>0.26894752232475838</v>
      </c>
      <c r="H5" s="148">
        <f>Pricing!$C5*100</f>
        <v>0.26894752232475838</v>
      </c>
      <c r="I5" s="146"/>
      <c r="J5" s="147"/>
      <c r="K5" s="148">
        <f>Pricing!$D5*100</f>
        <v>0.55785116321516171</v>
      </c>
      <c r="L5" s="148">
        <f>Pricing!$D5*100</f>
        <v>0.55785116321516171</v>
      </c>
      <c r="M5" s="146"/>
      <c r="N5" s="147"/>
      <c r="O5" s="148">
        <f>Pricing!$E5*100</f>
        <v>0.62522042919699317</v>
      </c>
      <c r="P5" s="148">
        <f>Pricing!$E5*100</f>
        <v>0.62522042919699317</v>
      </c>
      <c r="Q5" s="146"/>
      <c r="R5" s="147" t="s">
        <v>511</v>
      </c>
      <c r="S5" s="148">
        <f>Pricing!$F5*100</f>
        <v>0.28000000000183434</v>
      </c>
      <c r="T5" s="148">
        <f>Pricing!$F5*100</f>
        <v>0.28000000000183434</v>
      </c>
      <c r="U5" s="146"/>
      <c r="V5" s="147"/>
      <c r="W5" s="148">
        <f>Pricing!$G5*100</f>
        <v>0.28000000000183434</v>
      </c>
      <c r="X5" s="148">
        <f>Pricing!$G5*100</f>
        <v>0.28000000000183434</v>
      </c>
      <c r="Y5" s="186"/>
      <c r="Z5" s="193"/>
      <c r="AA5" s="194"/>
      <c r="AB5" s="193"/>
      <c r="AC5" s="194"/>
      <c r="AD5" s="193"/>
      <c r="AE5" s="194"/>
      <c r="AF5" s="195"/>
      <c r="AG5" s="195"/>
      <c r="AH5" s="193"/>
      <c r="AI5" s="194"/>
      <c r="AJ5" s="195"/>
      <c r="AK5" s="196"/>
    </row>
    <row r="6" spans="1:37" hidden="1" outlineLevel="1" x14ac:dyDescent="0.2">
      <c r="A6" s="132" t="str">
        <f>Pricing!$A6</f>
        <v>TN</v>
      </c>
      <c r="B6" s="147"/>
      <c r="C6" s="148">
        <f>Pricing!$B6*100</f>
        <v>0.17147500589853593</v>
      </c>
      <c r="D6" s="148">
        <f>Pricing!$B6*100</f>
        <v>0.17147500589853593</v>
      </c>
      <c r="E6" s="146"/>
      <c r="F6" s="147"/>
      <c r="G6" s="148">
        <f>Pricing!$C6*100</f>
        <v>0.26894752232475838</v>
      </c>
      <c r="H6" s="148">
        <f>Pricing!$C6*100</f>
        <v>0.26894752232475838</v>
      </c>
      <c r="I6" s="146"/>
      <c r="J6" s="147"/>
      <c r="K6" s="148">
        <f>Pricing!$D6*100</f>
        <v>0.55785116321516171</v>
      </c>
      <c r="L6" s="148">
        <f>Pricing!$D6*100</f>
        <v>0.55785116321516171</v>
      </c>
      <c r="M6" s="146"/>
      <c r="N6" s="147"/>
      <c r="O6" s="148">
        <f>Pricing!$E6*100</f>
        <v>0.62522042919699317</v>
      </c>
      <c r="P6" s="148">
        <f>Pricing!$E6*100</f>
        <v>0.62522042919699317</v>
      </c>
      <c r="Q6" s="146"/>
      <c r="R6" s="147" t="s">
        <v>512</v>
      </c>
      <c r="S6" s="148">
        <f>Pricing!$F6*100</f>
        <v>0.27999999999384073</v>
      </c>
      <c r="T6" s="148">
        <f>Pricing!$F6*100</f>
        <v>0.27999999999384073</v>
      </c>
      <c r="U6" s="146"/>
      <c r="V6" s="147"/>
      <c r="W6" s="148">
        <f>Pricing!$G6*100</f>
        <v>0.23567205156993509</v>
      </c>
      <c r="X6" s="148">
        <f>Pricing!$G6*100</f>
        <v>0.23567205156993509</v>
      </c>
      <c r="Y6" s="186"/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/>
      <c r="C7" s="150">
        <f>Pricing!$B7*100</f>
        <v>0.17147500589853593</v>
      </c>
      <c r="D7" s="150">
        <f>Pricing!$B7*100</f>
        <v>0.17147500589853593</v>
      </c>
      <c r="E7" s="151"/>
      <c r="F7" s="149"/>
      <c r="G7" s="150">
        <f>Pricing!$C7*100</f>
        <v>0.26894752232475838</v>
      </c>
      <c r="H7" s="150">
        <f>Pricing!$C7*100</f>
        <v>0.26894752232475838</v>
      </c>
      <c r="I7" s="151"/>
      <c r="J7" s="149"/>
      <c r="K7" s="150">
        <f>Pricing!$D7*100</f>
        <v>0.55785116321516171</v>
      </c>
      <c r="L7" s="150">
        <f>Pricing!$D7*100</f>
        <v>0.55785116321516171</v>
      </c>
      <c r="M7" s="151"/>
      <c r="N7" s="149"/>
      <c r="O7" s="150">
        <f>Pricing!$E7*100</f>
        <v>0.62522042919699317</v>
      </c>
      <c r="P7" s="150">
        <f>Pricing!$E7*100</f>
        <v>0.62522042919699317</v>
      </c>
      <c r="Q7" s="151"/>
      <c r="R7" s="149" t="s">
        <v>513</v>
      </c>
      <c r="S7" s="150">
        <f>Pricing!$F7*100</f>
        <v>0.27999999999384073</v>
      </c>
      <c r="T7" s="150">
        <f>Pricing!$F7*100</f>
        <v>0.27999999999384073</v>
      </c>
      <c r="U7" s="151"/>
      <c r="V7" s="149"/>
      <c r="W7" s="150">
        <f>Pricing!$G7*100</f>
        <v>0.18920005003497664</v>
      </c>
      <c r="X7" s="150">
        <f>Pricing!$G7*100</f>
        <v>0.18920005003497664</v>
      </c>
      <c r="Y7" s="187"/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514</v>
      </c>
      <c r="C8" s="153">
        <f>Pricing!$B8*100</f>
        <v>0.17259999911597593</v>
      </c>
      <c r="D8" s="153">
        <f>Pricing!$B8*100</f>
        <v>0.17259999911597593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526</v>
      </c>
      <c r="G8" s="153">
        <f>Pricing!$C8*100</f>
        <v>0.2689029475774366</v>
      </c>
      <c r="H8" s="153">
        <f>Pricing!$C8*100</f>
        <v>0.2689029475774366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538</v>
      </c>
      <c r="K8" s="153">
        <f>Pricing!$D8*100</f>
        <v>0.55658326374974365</v>
      </c>
      <c r="L8" s="153">
        <f>Pricing!$D8*100</f>
        <v>0.55658326374974365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550</v>
      </c>
      <c r="O8" s="153">
        <f>Pricing!$E8*100</f>
        <v>0.62506593007492584</v>
      </c>
      <c r="P8" s="153">
        <f>Pricing!$E8*100</f>
        <v>0.62506593007492584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562</v>
      </c>
      <c r="S8" s="153">
        <f>Pricing!$F8*100</f>
        <v>0.14379999999901216</v>
      </c>
      <c r="T8" s="153">
        <f>Pricing!$F8*100</f>
        <v>0.14379999999901216</v>
      </c>
      <c r="U8" s="154"/>
      <c r="V8" s="152" t="s">
        <v>575</v>
      </c>
      <c r="W8" s="153">
        <f>Pricing!$G8*100</f>
        <v>0.11700000015681308</v>
      </c>
      <c r="X8" s="153">
        <f>Pricing!$G8*100</f>
        <v>0.11700000015681308</v>
      </c>
      <c r="Y8" s="188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>
        <f>ABS(_xll.RtGet(SourceAlias,$B8,"BID")-C8)</f>
        <v>8.8402407616428036E-10</v>
      </c>
      <c r="AA8" s="196">
        <f>ABS(_xll.RtGet(SourceAlias,$B8,"ASK")-D8)</f>
        <v>8.8402407616428036E-10</v>
      </c>
      <c r="AB8" s="197">
        <f>ABS(_xll.RtGet(SourceAlias,$F8,"BID")-G8)</f>
        <v>4.2256342869251284E-10</v>
      </c>
      <c r="AC8" s="196">
        <f>ABS(_xll.RtGet(SourceAlias,$F8,"ASK")-H8)</f>
        <v>4.2256342869251284E-10</v>
      </c>
      <c r="AD8" s="197">
        <f>ABS(_xll.RtGet(SourceAlias,$J8,"BID")-K8)</f>
        <v>2.502563711814787E-10</v>
      </c>
      <c r="AE8" s="196">
        <f>ABS(_xll.RtGet(SourceAlias,$J8,"ASK")-L8)</f>
        <v>2.502563711814787E-10</v>
      </c>
      <c r="AF8" s="195">
        <f>ABS(_xll.RtGet(SourceAlias,$N8,"BID")-O8)</f>
        <v>7.4925843307482864E-11</v>
      </c>
      <c r="AG8" s="195">
        <f>ABS(_xll.RtGet(SourceAlias,$N8,"ASK")-P8)</f>
        <v>7.4925843307482864E-11</v>
      </c>
      <c r="AH8" s="197"/>
      <c r="AI8" s="196"/>
      <c r="AJ8" s="195">
        <f>ABS(_xll.RtGet(SourceAlias,$V8,"BID")-W8)</f>
        <v>1.5681307641290942E-10</v>
      </c>
      <c r="AK8" s="196">
        <f>ABS(_xll.RtGet(SourceAlias,$V8,"ASK")-X8)</f>
        <v>1.5681307641290942E-10</v>
      </c>
    </row>
    <row r="9" spans="1:37" x14ac:dyDescent="0.2">
      <c r="A9" s="71" t="str">
        <f>Pricing!$A9</f>
        <v>2W</v>
      </c>
      <c r="B9" s="152" t="s">
        <v>515</v>
      </c>
      <c r="C9" s="153">
        <f>Pricing!$B9*100</f>
        <v>0.17525236470999112</v>
      </c>
      <c r="D9" s="153">
        <f>Pricing!$B9*100</f>
        <v>0.17525236470999112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527</v>
      </c>
      <c r="G9" s="153">
        <f>Pricing!$C9*100</f>
        <v>0.26875499917076795</v>
      </c>
      <c r="H9" s="153">
        <f>Pricing!$C9*100</f>
        <v>0.26875499917076795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539</v>
      </c>
      <c r="K9" s="153">
        <f>Pricing!$D9*100</f>
        <v>0.55265059198093625</v>
      </c>
      <c r="L9" s="153">
        <f>Pricing!$D9*100</f>
        <v>0.55265059198093625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551</v>
      </c>
      <c r="O9" s="153">
        <f>Pricing!$E9*100</f>
        <v>0.62453092841766433</v>
      </c>
      <c r="P9" s="153">
        <f>Pricing!$E9*100</f>
        <v>0.62453092841766433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563</v>
      </c>
      <c r="S9" s="153">
        <f>Pricing!$F9*100</f>
        <v>0.15386599999997078</v>
      </c>
      <c r="T9" s="153">
        <f>Pricing!$F9*100</f>
        <v>0.15386599999997078</v>
      </c>
      <c r="U9" s="154"/>
      <c r="V9" s="152" t="s">
        <v>576</v>
      </c>
      <c r="W9" s="153">
        <f>Pricing!$G9*100</f>
        <v>0.11800000037829961</v>
      </c>
      <c r="X9" s="153">
        <f>Pricing!$G9*100</f>
        <v>0.11800000037829961</v>
      </c>
      <c r="Y9" s="188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>
        <f>ABS(_xll.RtGet(SourceAlias,$B9,"BID")-C9)</f>
        <v>5.7099910910629603E-9</v>
      </c>
      <c r="AA9" s="196">
        <f>ABS(_xll.RtGet(SourceAlias,$B9,"ASK")-D9)</f>
        <v>5.7099910910629603E-9</v>
      </c>
      <c r="AB9" s="197">
        <f>ABS(_xll.RtGet(SourceAlias,$F9,"BID")-G9)</f>
        <v>1.7076795533199629E-10</v>
      </c>
      <c r="AC9" s="196">
        <f>ABS(_xll.RtGet(SourceAlias,$F9,"ASK")-H9)</f>
        <v>1.7076795533199629E-10</v>
      </c>
      <c r="AD9" s="197">
        <f>ABS(_xll.RtGet(SourceAlias,$J9,"BID")-K9)</f>
        <v>1.9063750578141025E-11</v>
      </c>
      <c r="AE9" s="196">
        <f>ABS(_xll.RtGet(SourceAlias,$J9,"ASK")-L9)</f>
        <v>1.9063750578141025E-11</v>
      </c>
      <c r="AF9" s="195">
        <f>ABS(_xll.RtGet(SourceAlias,$N9,"BID")-O9)</f>
        <v>4.1766434755174942E-10</v>
      </c>
      <c r="AG9" s="195">
        <f>ABS(_xll.RtGet(SourceAlias,$N9,"ASK")-P9)</f>
        <v>4.1766434755174942E-10</v>
      </c>
      <c r="AH9" s="197"/>
      <c r="AI9" s="196"/>
      <c r="AJ9" s="195">
        <f>ABS(_xll.RtGet(SourceAlias,$V9,"BID")-W9)</f>
        <v>3.7829959997903728E-10</v>
      </c>
      <c r="AK9" s="196">
        <f>ABS(_xll.RtGet(SourceAlias,$V9,"ASK")-X9)</f>
        <v>3.7829959997903728E-10</v>
      </c>
    </row>
    <row r="10" spans="1:37" x14ac:dyDescent="0.2">
      <c r="A10" s="63" t="str">
        <f>Pricing!$A10</f>
        <v>3W</v>
      </c>
      <c r="B10" s="155" t="s">
        <v>516</v>
      </c>
      <c r="C10" s="156">
        <f>Pricing!$B10*100</f>
        <v>0.17756871879396183</v>
      </c>
      <c r="D10" s="156">
        <f>Pricing!$B10*100</f>
        <v>0.17756871879396183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528</v>
      </c>
      <c r="G10" s="156">
        <f>Pricing!$C10*100</f>
        <v>0.26850371048414701</v>
      </c>
      <c r="H10" s="156">
        <f>Pricing!$C10*100</f>
        <v>0.26850371048414701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540</v>
      </c>
      <c r="K10" s="156">
        <f>Pricing!$D10*100</f>
        <v>0.54607494332183293</v>
      </c>
      <c r="L10" s="156">
        <f>Pricing!$D10*100</f>
        <v>0.54607494332183293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552</v>
      </c>
      <c r="O10" s="156">
        <f>Pricing!$E10*100</f>
        <v>0.62361375323938262</v>
      </c>
      <c r="P10" s="156">
        <f>Pricing!$E10*100</f>
        <v>0.62361375323938262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564</v>
      </c>
      <c r="S10" s="156">
        <f>Pricing!$F10*100</f>
        <v>0.16393199998075503</v>
      </c>
      <c r="T10" s="156">
        <f>Pricing!$F10*100</f>
        <v>0.16393199998075503</v>
      </c>
      <c r="U10" s="157"/>
      <c r="V10" s="155" t="s">
        <v>577</v>
      </c>
      <c r="W10" s="156">
        <f>Pricing!$G10*100</f>
        <v>0.12099999983838927</v>
      </c>
      <c r="X10" s="156">
        <f>Pricing!$G10*100</f>
        <v>0.12099999983838927</v>
      </c>
      <c r="Y10" s="189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>
        <f>ABS(_xll.RtGet(SourceAlias,$B10,"BID")-C10)</f>
        <v>7.7939618092770502E-9</v>
      </c>
      <c r="AA10" s="196">
        <f>ABS(_xll.RtGet(SourceAlias,$B10,"ASK")-D10)</f>
        <v>7.7939618092770502E-9</v>
      </c>
      <c r="AB10" s="197">
        <f>ABS(_xll.RtGet(SourceAlias,$F10,"BID")-G10)</f>
        <v>5.1585302696111057E-10</v>
      </c>
      <c r="AC10" s="196">
        <f>ABS(_xll.RtGet(SourceAlias,$F10,"ASK")-H10)</f>
        <v>5.1585302696111057E-10</v>
      </c>
      <c r="AD10" s="197">
        <f>ABS(_xll.RtGet(SourceAlias,$J10,"BID")-K10)</f>
        <v>3.2183289366827239E-10</v>
      </c>
      <c r="AE10" s="196">
        <f>ABS(_xll.RtGet(SourceAlias,$J10,"ASK")-L10)</f>
        <v>3.2183289366827239E-10</v>
      </c>
      <c r="AF10" s="195">
        <f>ABS(_xll.RtGet(SourceAlias,$N10,"BID")-O10)</f>
        <v>2.3938262483369499E-10</v>
      </c>
      <c r="AG10" s="195">
        <f>ABS(_xll.RtGet(SourceAlias,$N10,"ASK")-P10)</f>
        <v>2.3938262483369499E-10</v>
      </c>
      <c r="AH10" s="197"/>
      <c r="AI10" s="196"/>
      <c r="AJ10" s="195">
        <f>ABS(_xll.RtGet(SourceAlias,$V10,"BID")-W10)</f>
        <v>1.6161072480258554E-10</v>
      </c>
      <c r="AK10" s="196">
        <f>ABS(_xll.RtGet(SourceAlias,$V10,"ASK")-X10)</f>
        <v>1.6161072480258554E-10</v>
      </c>
    </row>
    <row r="11" spans="1:37" x14ac:dyDescent="0.2">
      <c r="A11" s="71" t="str">
        <f>Pricing!$A11</f>
        <v>1M</v>
      </c>
      <c r="B11" s="152" t="s">
        <v>517</v>
      </c>
      <c r="C11" s="153">
        <f>Pricing!$B11*100</f>
        <v>0.17969999999983832</v>
      </c>
      <c r="D11" s="153">
        <f>Pricing!$B11*100</f>
        <v>0.17969999999983832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529</v>
      </c>
      <c r="G11" s="153">
        <f>Pricing!$C11*100</f>
        <v>0.26789999999912717</v>
      </c>
      <c r="H11" s="153">
        <f>Pricing!$C11*100</f>
        <v>0.26789999999912717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541</v>
      </c>
      <c r="K11" s="153">
        <f>Pricing!$D11*100</f>
        <v>0.53040000000009746</v>
      </c>
      <c r="L11" s="153">
        <f>Pricing!$D11*100</f>
        <v>0.53040000000009746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553</v>
      </c>
      <c r="O11" s="153">
        <f>Pricing!$E11*100</f>
        <v>0.62139999998675477</v>
      </c>
      <c r="P11" s="153">
        <f>Pricing!$E11*100</f>
        <v>0.62139999998675477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565</v>
      </c>
      <c r="S11" s="153">
        <f>Pricing!$F11*100</f>
        <v>0.17974999997849572</v>
      </c>
      <c r="T11" s="153">
        <f>Pricing!$F11*100</f>
        <v>0.17974999997849572</v>
      </c>
      <c r="U11" s="154"/>
      <c r="V11" s="152" t="s">
        <v>578</v>
      </c>
      <c r="W11" s="153">
        <f>Pricing!$G11*100</f>
        <v>0.12099999983497534</v>
      </c>
      <c r="X11" s="153">
        <f>Pricing!$G11*100</f>
        <v>0.12099999983497534</v>
      </c>
      <c r="Y11" s="188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>
        <f>ABS(_xll.RtGet(SourceAlias,$B11,"BID")-C11)</f>
        <v>1.6167622796103842E-13</v>
      </c>
      <c r="AA11" s="196">
        <f>ABS(_xll.RtGet(SourceAlias,$B11,"ASK")-D11)</f>
        <v>1.6167622796103842E-13</v>
      </c>
      <c r="AB11" s="197">
        <f>ABS(_xll.RtGet(SourceAlias,$F11,"BID")-G11)</f>
        <v>8.7285734196029807E-13</v>
      </c>
      <c r="AC11" s="196">
        <f>ABS(_xll.RtGet(SourceAlias,$F11,"ASK")-H11)</f>
        <v>8.7285734196029807E-13</v>
      </c>
      <c r="AD11" s="197">
        <f>ABS(_xll.RtGet(SourceAlias,$J11,"BID")-K11)</f>
        <v>9.7477581562088744E-14</v>
      </c>
      <c r="AE11" s="196">
        <f>ABS(_xll.RtGet(SourceAlias,$J11,"ASK")-L11)</f>
        <v>9.7477581562088744E-14</v>
      </c>
      <c r="AF11" s="195">
        <f>ABS(_xll.RtGet(SourceAlias,$N11,"BID")-O11)</f>
        <v>1.3245293750685505E-11</v>
      </c>
      <c r="AG11" s="195">
        <f>ABS(_xll.RtGet(SourceAlias,$N11,"ASK")-P11)</f>
        <v>1.3245293750685505E-11</v>
      </c>
      <c r="AH11" s="197"/>
      <c r="AI11" s="196"/>
      <c r="AJ11" s="195">
        <f>ABS(_xll.RtGet(SourceAlias,$V11,"BID")-W11)</f>
        <v>1.6502466060330789E-10</v>
      </c>
      <c r="AK11" s="196">
        <f>ABS(_xll.RtGet(SourceAlias,$V11,"ASK")-X11)</f>
        <v>1.6502466060330789E-10</v>
      </c>
    </row>
    <row r="12" spans="1:37" x14ac:dyDescent="0.2">
      <c r="A12" s="71" t="str">
        <f>Pricing!$A12</f>
        <v>2M</v>
      </c>
      <c r="B12" s="152" t="s">
        <v>518</v>
      </c>
      <c r="C12" s="153">
        <f>Pricing!$B12*100</f>
        <v>0.18011566119144384</v>
      </c>
      <c r="D12" s="153">
        <f>Pricing!$B12*100</f>
        <v>0.18011566119144384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530</v>
      </c>
      <c r="G12" s="153">
        <f>Pricing!$C12*100</f>
        <v>0.26759999999851108</v>
      </c>
      <c r="H12" s="153">
        <f>Pricing!$C12*100</f>
        <v>0.26759999999851108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542</v>
      </c>
      <c r="K12" s="153">
        <f>Pricing!$D12*100</f>
        <v>0.47699999999997339</v>
      </c>
      <c r="L12" s="153">
        <f>Pricing!$D12*100</f>
        <v>0.47699999999997339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554</v>
      </c>
      <c r="O12" s="153">
        <f>Pricing!$E12*100</f>
        <v>0.61499999997746002</v>
      </c>
      <c r="P12" s="153">
        <f>Pricing!$E12*100</f>
        <v>0.61499999997746002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566</v>
      </c>
      <c r="S12" s="153">
        <f>Pricing!$F12*100</f>
        <v>0.22049999999996048</v>
      </c>
      <c r="T12" s="153">
        <f>Pricing!$F12*100</f>
        <v>0.22049999999996048</v>
      </c>
      <c r="U12" s="154"/>
      <c r="V12" s="152" t="s">
        <v>579</v>
      </c>
      <c r="W12" s="153">
        <f>Pricing!$G12*100</f>
        <v>0.12199999976396574</v>
      </c>
      <c r="X12" s="153">
        <f>Pricing!$G12*100</f>
        <v>0.12199999976396574</v>
      </c>
      <c r="Y12" s="188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>
        <f>ABS(_xll.RtGet(SourceAlias,$B12,"BID")-C12)</f>
        <v>3.9808556173692722E-8</v>
      </c>
      <c r="AA12" s="196">
        <f>ABS(_xll.RtGet(SourceAlias,$B12,"ASK")-D12)</f>
        <v>3.9808556173692722E-8</v>
      </c>
      <c r="AB12" s="197">
        <f>ABS(_xll.RtGet(SourceAlias,$F12,"BID")-G12)</f>
        <v>1.4889200983247974E-12</v>
      </c>
      <c r="AC12" s="196">
        <f>ABS(_xll.RtGet(SourceAlias,$F12,"ASK")-H12)</f>
        <v>1.4889200983247974E-12</v>
      </c>
      <c r="AD12" s="197">
        <f>ABS(_xll.RtGet(SourceAlias,$J12,"BID")-K12)</f>
        <v>2.6645352591003757E-14</v>
      </c>
      <c r="AE12" s="196">
        <f>ABS(_xll.RtGet(SourceAlias,$J12,"ASK")-L12)</f>
        <v>2.6645352591003757E-14</v>
      </c>
      <c r="AF12" s="195">
        <f>ABS(_xll.RtGet(SourceAlias,$N12,"BID")-O12)</f>
        <v>2.2539969890544853E-11</v>
      </c>
      <c r="AG12" s="195">
        <f>ABS(_xll.RtGet(SourceAlias,$N12,"ASK")-P12)</f>
        <v>2.2539969890544853E-11</v>
      </c>
      <c r="AH12" s="197"/>
      <c r="AI12" s="196"/>
      <c r="AJ12" s="195">
        <f>ABS(_xll.RtGet(SourceAlias,$V12,"BID")-W12)</f>
        <v>2.3603426158036456E-10</v>
      </c>
      <c r="AK12" s="196">
        <f>ABS(_xll.RtGet(SourceAlias,$V12,"ASK")-X12)</f>
        <v>2.3603426158036456E-10</v>
      </c>
    </row>
    <row r="13" spans="1:37" x14ac:dyDescent="0.2">
      <c r="A13" s="71" t="str">
        <f>Pricing!$A13</f>
        <v>3M</v>
      </c>
      <c r="B13" s="152" t="s">
        <v>519</v>
      </c>
      <c r="C13" s="153">
        <f>Pricing!$B13*100</f>
        <v>0.1820075157078164</v>
      </c>
      <c r="D13" s="153">
        <f>Pricing!$B13*100</f>
        <v>0.1820075157078164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531</v>
      </c>
      <c r="G13" s="153">
        <f>Pricing!$C13*100</f>
        <v>0.27233783127438244</v>
      </c>
      <c r="H13" s="153">
        <f>Pricing!$C13*100</f>
        <v>0.27233783127438244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543</v>
      </c>
      <c r="K13" s="153">
        <f>Pricing!$D13*100</f>
        <v>0.43779999999996322</v>
      </c>
      <c r="L13" s="153">
        <f>Pricing!$D13*100</f>
        <v>0.43779999999996322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555</v>
      </c>
      <c r="O13" s="153">
        <f>Pricing!$E13*100</f>
        <v>0.61339999996517403</v>
      </c>
      <c r="P13" s="153">
        <f>Pricing!$E13*100</f>
        <v>0.61339999996517403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567</v>
      </c>
      <c r="S13" s="153">
        <f>Pricing!$F13*100</f>
        <v>0.27374999999998717</v>
      </c>
      <c r="T13" s="153">
        <f>Pricing!$F13*100</f>
        <v>0.27374999999998717</v>
      </c>
      <c r="U13" s="154"/>
      <c r="V13" s="152" t="s">
        <v>580</v>
      </c>
      <c r="W13" s="153">
        <f>Pricing!$G13*100</f>
        <v>0.12799999983690816</v>
      </c>
      <c r="X13" s="153">
        <f>Pricing!$G13*100</f>
        <v>0.12799999983690816</v>
      </c>
      <c r="Y13" s="188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>
        <f>ABS(_xll.RtGet(SourceAlias,$B13,"BID")-C13)</f>
        <v>2.9218361063954035E-10</v>
      </c>
      <c r="AA13" s="196">
        <f>ABS(_xll.RtGet(SourceAlias,$B13,"ASK")-D13)</f>
        <v>2.9218361063954035E-10</v>
      </c>
      <c r="AB13" s="197">
        <f>ABS(_xll.RtGet(SourceAlias,$F13,"BID")-G13)</f>
        <v>7.2561756603306549E-10</v>
      </c>
      <c r="AC13" s="196">
        <f>ABS(_xll.RtGet(SourceAlias,$F13,"ASK")-H13)</f>
        <v>7.2561756603306549E-10</v>
      </c>
      <c r="AD13" s="197">
        <f>ABS(_xll.RtGet(SourceAlias,$J13,"BID")-K13)</f>
        <v>3.6803893266323939E-14</v>
      </c>
      <c r="AE13" s="196">
        <f>ABS(_xll.RtGet(SourceAlias,$J13,"ASK")-L13)</f>
        <v>3.6803893266323939E-14</v>
      </c>
      <c r="AF13" s="195">
        <f>ABS(_xll.RtGet(SourceAlias,$N13,"BID")-O13)</f>
        <v>3.4826030947954223E-11</v>
      </c>
      <c r="AG13" s="195">
        <f>ABS(_xll.RtGet(SourceAlias,$N13,"ASK")-P13)</f>
        <v>3.4826030947954223E-11</v>
      </c>
      <c r="AH13" s="197"/>
      <c r="AI13" s="196"/>
      <c r="AJ13" s="195">
        <f>ABS(_xll.RtGet(SourceAlias,$V13,"BID")-W13)</f>
        <v>1.6309184558416234E-10</v>
      </c>
      <c r="AK13" s="196">
        <f>ABS(_xll.RtGet(SourceAlias,$V13,"ASK")-X13)</f>
        <v>1.6309184558416234E-10</v>
      </c>
    </row>
    <row r="14" spans="1:37" x14ac:dyDescent="0.2">
      <c r="A14" s="71" t="str">
        <f>Pricing!$A14</f>
        <v>4M</v>
      </c>
      <c r="B14" s="152" t="s">
        <v>520</v>
      </c>
      <c r="C14" s="153">
        <f>Pricing!$B14*100</f>
        <v>0.18840243812031451</v>
      </c>
      <c r="D14" s="153">
        <f>Pricing!$B14*100</f>
        <v>0.18840243812031451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532</v>
      </c>
      <c r="G14" s="153">
        <f>Pricing!$C14*100</f>
        <v>0.27841321501712507</v>
      </c>
      <c r="H14" s="153">
        <f>Pricing!$C14*100</f>
        <v>0.27841321501712507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544</v>
      </c>
      <c r="K14" s="153">
        <f>Pricing!$D14*100</f>
        <v>0.40890000000002363</v>
      </c>
      <c r="L14" s="153">
        <f>Pricing!$D14*100</f>
        <v>0.40890000000002363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556</v>
      </c>
      <c r="O14" s="153">
        <f>Pricing!$E14*100</f>
        <v>0.61219999997172492</v>
      </c>
      <c r="P14" s="153">
        <f>Pricing!$E14*100</f>
        <v>0.61219999997172492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568</v>
      </c>
      <c r="S14" s="153">
        <f>Pricing!$F14*100</f>
        <v>0.31806304300002075</v>
      </c>
      <c r="T14" s="153">
        <f>Pricing!$F14*100</f>
        <v>0.31806304300002075</v>
      </c>
      <c r="U14" s="154"/>
      <c r="V14" s="152" t="s">
        <v>581</v>
      </c>
      <c r="W14" s="153">
        <f>Pricing!$G14*100</f>
        <v>0.13499999987076086</v>
      </c>
      <c r="X14" s="153">
        <f>Pricing!$G14*100</f>
        <v>0.13499999987076086</v>
      </c>
      <c r="Y14" s="188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>
        <f>ABS(_xll.RtGet(SourceAlias,$B14,"BID")-C14)</f>
        <v>1.1612031450281002E-7</v>
      </c>
      <c r="AA14" s="196">
        <f>ABS(_xll.RtGet(SourceAlias,$B14,"ASK")-D14)</f>
        <v>1.1612031450281002E-7</v>
      </c>
      <c r="AB14" s="197">
        <f>ABS(_xll.RtGet(SourceAlias,$F14,"BID")-G14)</f>
        <v>1.7125079132540577E-11</v>
      </c>
      <c r="AC14" s="196">
        <f>ABS(_xll.RtGet(SourceAlias,$F14,"ASK")-H14)</f>
        <v>1.7125079132540577E-11</v>
      </c>
      <c r="AD14" s="197">
        <f>ABS(_xll.RtGet(SourceAlias,$J14,"BID")-K14)</f>
        <v>2.3592239273284576E-14</v>
      </c>
      <c r="AE14" s="196">
        <f>ABS(_xll.RtGet(SourceAlias,$J14,"ASK")-L14)</f>
        <v>2.3592239273284576E-14</v>
      </c>
      <c r="AF14" s="195">
        <f>ABS(_xll.RtGet(SourceAlias,$N14,"BID")-O14)</f>
        <v>2.8275159991153487E-11</v>
      </c>
      <c r="AG14" s="195">
        <f>ABS(_xll.RtGet(SourceAlias,$N14,"ASK")-P14)</f>
        <v>2.8275159991153487E-11</v>
      </c>
      <c r="AH14" s="197"/>
      <c r="AI14" s="196"/>
      <c r="AJ14" s="195">
        <f>ABS(_xll.RtGet(SourceAlias,$V14,"BID")-W14)</f>
        <v>1.2923914716189699E-10</v>
      </c>
      <c r="AK14" s="196">
        <f>ABS(_xll.RtGet(SourceAlias,$V14,"ASK")-X14)</f>
        <v>1.2923914716189699E-10</v>
      </c>
    </row>
    <row r="15" spans="1:37" x14ac:dyDescent="0.2">
      <c r="A15" s="71" t="str">
        <f>Pricing!$A15</f>
        <v>5M</v>
      </c>
      <c r="B15" s="152" t="s">
        <v>521</v>
      </c>
      <c r="C15" s="153">
        <f>Pricing!$B15*100</f>
        <v>0.19808552154371487</v>
      </c>
      <c r="D15" s="153">
        <f>Pricing!$B15*100</f>
        <v>0.19808552154371487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533</v>
      </c>
      <c r="G15" s="153">
        <f>Pricing!$C15*100</f>
        <v>0.28735629087982356</v>
      </c>
      <c r="H15" s="153">
        <f>Pricing!$C15*100</f>
        <v>0.28735629087982356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545</v>
      </c>
      <c r="K15" s="153">
        <f>Pricing!$D15*100</f>
        <v>0.39489999996715891</v>
      </c>
      <c r="L15" s="153">
        <f>Pricing!$D15*100</f>
        <v>0.39489999996715891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557</v>
      </c>
      <c r="O15" s="153">
        <f>Pricing!$E15*100</f>
        <v>0.61259999996711367</v>
      </c>
      <c r="P15" s="153">
        <f>Pricing!$E15*100</f>
        <v>0.61259999996711367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569</v>
      </c>
      <c r="S15" s="153">
        <f>Pricing!$F15*100</f>
        <v>0.35960652200681287</v>
      </c>
      <c r="T15" s="153">
        <f>Pricing!$F15*100</f>
        <v>0.35960652200681287</v>
      </c>
      <c r="U15" s="154"/>
      <c r="V15" s="152" t="s">
        <v>582</v>
      </c>
      <c r="W15" s="153">
        <f>Pricing!$G15*100</f>
        <v>0.14299999990290543</v>
      </c>
      <c r="X15" s="153">
        <f>Pricing!$G15*100</f>
        <v>0.14299999990290543</v>
      </c>
      <c r="Y15" s="188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>
        <f>ABS(_xll.RtGet(SourceAlias,$B15,"BID")-C15)</f>
        <v>1.3954371486102346E-7</v>
      </c>
      <c r="AA15" s="196">
        <f>ABS(_xll.RtGet(SourceAlias,$B15,"ASK")-D15)</f>
        <v>1.3954371486102346E-7</v>
      </c>
      <c r="AB15" s="197">
        <f>ABS(_xll.RtGet(SourceAlias,$F15,"BID")-G15)</f>
        <v>1.2017647987860869E-10</v>
      </c>
      <c r="AC15" s="196">
        <f>ABS(_xll.RtGet(SourceAlias,$F15,"ASK")-H15)</f>
        <v>1.2017647987860869E-10</v>
      </c>
      <c r="AD15" s="197">
        <f>ABS(_xll.RtGet(SourceAlias,$J15,"BID")-K15)</f>
        <v>3.2841118713378137E-11</v>
      </c>
      <c r="AE15" s="196">
        <f>ABS(_xll.RtGet(SourceAlias,$J15,"ASK")-L15)</f>
        <v>3.2841118713378137E-11</v>
      </c>
      <c r="AF15" s="195">
        <f>ABS(_xll.RtGet(SourceAlias,$N15,"BID")-O15)</f>
        <v>3.2886360301631612E-11</v>
      </c>
      <c r="AG15" s="195">
        <f>ABS(_xll.RtGet(SourceAlias,$N15,"ASK")-P15)</f>
        <v>3.2886360301631612E-11</v>
      </c>
      <c r="AH15" s="197"/>
      <c r="AI15" s="196"/>
      <c r="AJ15" s="195">
        <f>ABS(_xll.RtGet(SourceAlias,$V15,"BID")-W15)</f>
        <v>9.7094582374168681E-11</v>
      </c>
      <c r="AK15" s="196">
        <f>ABS(_xll.RtGet(SourceAlias,$V15,"ASK")-X15)</f>
        <v>9.7094582374168681E-11</v>
      </c>
    </row>
    <row r="16" spans="1:37" x14ac:dyDescent="0.2">
      <c r="A16" s="71" t="str">
        <f>Pricing!$A16</f>
        <v>6M</v>
      </c>
      <c r="B16" s="152" t="s">
        <v>522</v>
      </c>
      <c r="C16" s="153">
        <f>Pricing!$B16*100</f>
        <v>0.21101943892304809</v>
      </c>
      <c r="D16" s="153">
        <f>Pricing!$B16*100</f>
        <v>0.21101943892304809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534</v>
      </c>
      <c r="G16" s="153">
        <f>Pricing!$C16*100</f>
        <v>0.30144679620935017</v>
      </c>
      <c r="H16" s="153">
        <f>Pricing!$C16*100</f>
        <v>0.30144679620935017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546</v>
      </c>
      <c r="K16" s="153">
        <f>Pricing!$D16*100</f>
        <v>0.40009999999560625</v>
      </c>
      <c r="L16" s="153">
        <f>Pricing!$D16*100</f>
        <v>0.40009999999560625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558</v>
      </c>
      <c r="O16" s="153">
        <f>Pricing!$E16*100</f>
        <v>0.62089999998251744</v>
      </c>
      <c r="P16" s="153">
        <f>Pricing!$E16*100</f>
        <v>0.62089999998251744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570</v>
      </c>
      <c r="S16" s="153">
        <f>Pricing!$F16*100</f>
        <v>0.40115000000193596</v>
      </c>
      <c r="T16" s="153">
        <f>Pricing!$F16*100</f>
        <v>0.40115000000193596</v>
      </c>
      <c r="U16" s="154"/>
      <c r="V16" s="152" t="s">
        <v>583</v>
      </c>
      <c r="W16" s="153">
        <f>Pricing!$G16*100</f>
        <v>0.15899999991874464</v>
      </c>
      <c r="X16" s="153">
        <f>Pricing!$G16*100</f>
        <v>0.15899999991874464</v>
      </c>
      <c r="Y16" s="188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>
        <f>ABS(_xll.RtGet(SourceAlias,$B16,"BID")-C16)</f>
        <v>7.6951917060696928E-11</v>
      </c>
      <c r="AA16" s="196">
        <f>ABS(_xll.RtGet(SourceAlias,$B16,"ASK")-D16)</f>
        <v>7.6951917060696928E-11</v>
      </c>
      <c r="AB16" s="197">
        <f>ABS(_xll.RtGet(SourceAlias,$F16,"BID")-G16)</f>
        <v>7.9064987890120619E-10</v>
      </c>
      <c r="AC16" s="196">
        <f>ABS(_xll.RtGet(SourceAlias,$F16,"ASK")-H16)</f>
        <v>7.9064987890120619E-10</v>
      </c>
      <c r="AD16" s="197">
        <f>ABS(_xll.RtGet(SourceAlias,$J16,"BID")-K16)</f>
        <v>4.3937631311052883E-12</v>
      </c>
      <c r="AE16" s="196">
        <f>ABS(_xll.RtGet(SourceAlias,$J16,"ASK")-L16)</f>
        <v>4.3937631311052883E-12</v>
      </c>
      <c r="AF16" s="195">
        <f>ABS(_xll.RtGet(SourceAlias,$N16,"BID")-O16)</f>
        <v>1.7482570946469878E-11</v>
      </c>
      <c r="AG16" s="195">
        <f>ABS(_xll.RtGet(SourceAlias,$N16,"ASK")-P16)</f>
        <v>1.7482570946469878E-11</v>
      </c>
      <c r="AH16" s="197"/>
      <c r="AI16" s="196"/>
      <c r="AJ16" s="195">
        <f>ABS(_xll.RtGet(SourceAlias,$V16,"BID")-W16)</f>
        <v>8.125536354874896E-11</v>
      </c>
      <c r="AK16" s="196">
        <f>ABS(_xll.RtGet(SourceAlias,$V16,"ASK")-X16)</f>
        <v>8.125536354874896E-11</v>
      </c>
    </row>
    <row r="17" spans="1:37" x14ac:dyDescent="0.2">
      <c r="A17" s="71" t="str">
        <f>Pricing!$A17</f>
        <v>7M</v>
      </c>
      <c r="B17" s="152" t="s">
        <v>523</v>
      </c>
      <c r="C17" s="153">
        <f>Pricing!$B17*100</f>
        <v>0.22745438927193268</v>
      </c>
      <c r="D17" s="153">
        <f>Pricing!$B17*100</f>
        <v>0.22745438927193268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535</v>
      </c>
      <c r="G17" s="153">
        <f>Pricing!$C17*100</f>
        <v>0.32001184726018683</v>
      </c>
      <c r="H17" s="153">
        <f>Pricing!$C17*100</f>
        <v>0.32001184726018683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547</v>
      </c>
      <c r="K17" s="153">
        <f>Pricing!$D17*100</f>
        <v>0.41682620342557597</v>
      </c>
      <c r="L17" s="153">
        <f>Pricing!$D17*100</f>
        <v>0.41682620342557597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559</v>
      </c>
      <c r="O17" s="153">
        <f>Pricing!$E17*100</f>
        <v>0.62989212527583693</v>
      </c>
      <c r="P17" s="153">
        <f>Pricing!$E17*100</f>
        <v>0.62989212527583693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571</v>
      </c>
      <c r="S17" s="153">
        <f>Pricing!$F17*100</f>
        <v>0.44994567599993246</v>
      </c>
      <c r="T17" s="153">
        <f>Pricing!$F17*100</f>
        <v>0.44994567599993246</v>
      </c>
      <c r="U17" s="154"/>
      <c r="V17" s="152" t="s">
        <v>584</v>
      </c>
      <c r="W17" s="153">
        <f>Pricing!$G17*100</f>
        <v>0.17699999992799564</v>
      </c>
      <c r="X17" s="153">
        <f>Pricing!$G17*100</f>
        <v>0.17699999992799564</v>
      </c>
      <c r="Y17" s="188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>
        <f>ABS(_xll.RtGet(SourceAlias,$B17,"BID")-C17)</f>
        <v>2.6772806732688892E-7</v>
      </c>
      <c r="AA17" s="196">
        <f>ABS(_xll.RtGet(SourceAlias,$B17,"ASK")-D17)</f>
        <v>2.6772806732688892E-7</v>
      </c>
      <c r="AB17" s="197">
        <f>ABS(_xll.RtGet(SourceAlias,$F17,"BID")-G17)</f>
        <v>1.7398131824108987E-9</v>
      </c>
      <c r="AC17" s="196">
        <f>ABS(_xll.RtGet(SourceAlias,$F17,"ASK")-H17)</f>
        <v>1.7398131824108987E-9</v>
      </c>
      <c r="AD17" s="197">
        <f>ABS(_xll.RtGet(SourceAlias,$J17,"BID")-K17)</f>
        <v>5.7442406387053779E-10</v>
      </c>
      <c r="AE17" s="196">
        <f>ABS(_xll.RtGet(SourceAlias,$J17,"ASK")-L17)</f>
        <v>5.7442406387053779E-10</v>
      </c>
      <c r="AF17" s="195">
        <f>ABS(_xll.RtGet(SourceAlias,$N17,"BID")-O17)</f>
        <v>2.7583690886956447E-10</v>
      </c>
      <c r="AG17" s="195">
        <f>ABS(_xll.RtGet(SourceAlias,$N17,"ASK")-P17)</f>
        <v>2.7583690886956447E-10</v>
      </c>
      <c r="AH17" s="197"/>
      <c r="AI17" s="196"/>
      <c r="AJ17" s="195">
        <f>ABS(_xll.RtGet(SourceAlias,$V17,"BID")-W17)</f>
        <v>7.2004346929332996E-11</v>
      </c>
      <c r="AK17" s="196">
        <f>ABS(_xll.RtGet(SourceAlias,$V17,"ASK")-X17)</f>
        <v>7.2004346929332996E-11</v>
      </c>
    </row>
    <row r="18" spans="1:37" x14ac:dyDescent="0.2">
      <c r="A18" s="71" t="str">
        <f>Pricing!$A18</f>
        <v>8M</v>
      </c>
      <c r="B18" s="152" t="s">
        <v>524</v>
      </c>
      <c r="C18" s="153">
        <f>Pricing!$B18*100</f>
        <v>0.24549011010410737</v>
      </c>
      <c r="D18" s="153">
        <f>Pricing!$B18*100</f>
        <v>0.24549011010410737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536</v>
      </c>
      <c r="G18" s="153">
        <f>Pricing!$C18*100</f>
        <v>0.34013887176539831</v>
      </c>
      <c r="H18" s="153">
        <f>Pricing!$C18*100</f>
        <v>0.34013887176539831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548</v>
      </c>
      <c r="K18" s="153">
        <f>Pricing!$D18*100</f>
        <v>0.44576369156248008</v>
      </c>
      <c r="L18" s="153">
        <f>Pricing!$D18*100</f>
        <v>0.44576369156248008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560</v>
      </c>
      <c r="O18" s="153">
        <f>Pricing!$E18*100</f>
        <v>0.63941783323212442</v>
      </c>
      <c r="P18" s="153">
        <f>Pricing!$E18*100</f>
        <v>0.63941783323212442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572</v>
      </c>
      <c r="S18" s="153">
        <f>Pricing!$F18*100</f>
        <v>0.49716729700006257</v>
      </c>
      <c r="T18" s="153">
        <f>Pricing!$F18*100</f>
        <v>0.49716729700006257</v>
      </c>
      <c r="U18" s="154"/>
      <c r="V18" s="152" t="s">
        <v>585</v>
      </c>
      <c r="W18" s="153">
        <f>Pricing!$G18*100</f>
        <v>0.19299999993896011</v>
      </c>
      <c r="X18" s="153">
        <f>Pricing!$G18*100</f>
        <v>0.19299999993896011</v>
      </c>
      <c r="Y18" s="188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>
        <f>ABS(_xll.RtGet(SourceAlias,$B18,"BID")-C18)</f>
        <v>3.5589589264528598E-7</v>
      </c>
      <c r="AA18" s="196">
        <f>ABS(_xll.RtGet(SourceAlias,$B18,"ASK")-D18)</f>
        <v>3.5589589264528598E-7</v>
      </c>
      <c r="AB18" s="197">
        <f>ABS(_xll.RtGet(SourceAlias,$F18,"BID")-G18)</f>
        <v>2.3460172693390291E-10</v>
      </c>
      <c r="AC18" s="196">
        <f>ABS(_xll.RtGet(SourceAlias,$F18,"ASK")-H18)</f>
        <v>2.3460172693390291E-10</v>
      </c>
      <c r="AD18" s="197">
        <f>ABS(_xll.RtGet(SourceAlias,$J18,"BID")-K18)</f>
        <v>4.3751996470220433E-10</v>
      </c>
      <c r="AE18" s="196">
        <f>ABS(_xll.RtGet(SourceAlias,$J18,"ASK")-L18)</f>
        <v>4.3751996470220433E-10</v>
      </c>
      <c r="AF18" s="195">
        <f>ABS(_xll.RtGet(SourceAlias,$N18,"BID")-O18)</f>
        <v>2.3212443078790557E-10</v>
      </c>
      <c r="AG18" s="195">
        <f>ABS(_xll.RtGet(SourceAlias,$N18,"ASK")-P18)</f>
        <v>2.3212443078790557E-10</v>
      </c>
      <c r="AH18" s="197"/>
      <c r="AI18" s="196"/>
      <c r="AJ18" s="195">
        <f>ABS(_xll.RtGet(SourceAlias,$V18,"BID")-W18)</f>
        <v>6.1039895360437413E-11</v>
      </c>
      <c r="AK18" s="196">
        <f>ABS(_xll.RtGet(SourceAlias,$V18,"ASK")-X18)</f>
        <v>6.1039895360437413E-11</v>
      </c>
    </row>
    <row r="19" spans="1:37" x14ac:dyDescent="0.2">
      <c r="A19" s="71" t="str">
        <f>Pricing!$A19</f>
        <v>9M</v>
      </c>
      <c r="B19" s="152" t="s">
        <v>525</v>
      </c>
      <c r="C19" s="153">
        <f>Pricing!$B19*100</f>
        <v>0.26703718779174168</v>
      </c>
      <c r="D19" s="153">
        <f>Pricing!$B19*100</f>
        <v>0.26703718779174168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537</v>
      </c>
      <c r="G19" s="153">
        <f>Pricing!$C19*100</f>
        <v>0.36365993204830788</v>
      </c>
      <c r="H19" s="153">
        <f>Pricing!$C19*100</f>
        <v>0.36365993204830788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549</v>
      </c>
      <c r="K19" s="153">
        <f>Pricing!$D19*100</f>
        <v>0.46582092731057195</v>
      </c>
      <c r="L19" s="153">
        <f>Pricing!$D19*100</f>
        <v>0.46582092731057195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561</v>
      </c>
      <c r="O19" s="153">
        <f>Pricing!$E19*100</f>
        <v>0.65299999997733482</v>
      </c>
      <c r="P19" s="153">
        <f>Pricing!$E19*100</f>
        <v>0.65299999997733482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573</v>
      </c>
      <c r="S19" s="153">
        <f>Pricing!$F19*100</f>
        <v>0.51513757439456709</v>
      </c>
      <c r="T19" s="153">
        <f>Pricing!$F19*100</f>
        <v>0.51513757439456709</v>
      </c>
      <c r="U19" s="154"/>
      <c r="V19" s="152" t="s">
        <v>586</v>
      </c>
      <c r="W19" s="153">
        <f>Pricing!$G19*100</f>
        <v>0.21499999994052579</v>
      </c>
      <c r="X19" s="153">
        <f>Pricing!$G19*100</f>
        <v>0.21499999994052579</v>
      </c>
      <c r="Y19" s="188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>
        <f>ABS(_xll.RtGet(SourceAlias,$B19,"BID")-C19)</f>
        <v>2.082583550055972E-10</v>
      </c>
      <c r="AA19" s="196">
        <f>ABS(_xll.RtGet(SourceAlias,$B19,"ASK")-D19)</f>
        <v>2.082583550055972E-10</v>
      </c>
      <c r="AB19" s="197">
        <f>ABS(_xll.RtGet(SourceAlias,$F19,"BID")-G19)</f>
        <v>3.048307828379393E-9</v>
      </c>
      <c r="AC19" s="196">
        <f>ABS(_xll.RtGet(SourceAlias,$F19,"ASK")-H19)</f>
        <v>3.048307828379393E-9</v>
      </c>
      <c r="AD19" s="197">
        <f>ABS(_xll.RtGet(SourceAlias,$J19,"BID")-K19)</f>
        <v>3.1057190152949943E-10</v>
      </c>
      <c r="AE19" s="196">
        <f>ABS(_xll.RtGet(SourceAlias,$J19,"ASK")-L19)</f>
        <v>3.1057190152949943E-10</v>
      </c>
      <c r="AF19" s="195">
        <f>ABS(_xll.RtGet(SourceAlias,$N19,"BID")-O19)</f>
        <v>2.2665203047722571E-11</v>
      </c>
      <c r="AG19" s="195">
        <f>ABS(_xll.RtGet(SourceAlias,$N19,"ASK")-P19)</f>
        <v>2.2665203047722571E-11</v>
      </c>
      <c r="AH19" s="197"/>
      <c r="AI19" s="196"/>
      <c r="AJ19" s="195">
        <f>ABS(_xll.RtGet(SourceAlias,$V19,"BID")-W19)</f>
        <v>5.9474203339959786E-11</v>
      </c>
      <c r="AK19" s="196">
        <f>ABS(_xll.RtGet(SourceAlias,$V19,"ASK")-X19)</f>
        <v>5.9474203339959786E-11</v>
      </c>
    </row>
    <row r="20" spans="1:37" x14ac:dyDescent="0.2">
      <c r="A20" s="71" t="str">
        <f>Pricing!$A20</f>
        <v>10M</v>
      </c>
      <c r="B20" s="152"/>
      <c r="C20" s="153">
        <f>Pricing!$B20*100</f>
        <v>0.28710805605013839</v>
      </c>
      <c r="D20" s="153">
        <f>Pricing!$B20*100</f>
        <v>0.28710805605013839</v>
      </c>
      <c r="E20" s="154"/>
      <c r="F20" s="152"/>
      <c r="G20" s="153">
        <f>Pricing!$C20*100</f>
        <v>0.3852352160699431</v>
      </c>
      <c r="H20" s="153">
        <f>Pricing!$C20*100</f>
        <v>0.3852352160699431</v>
      </c>
      <c r="I20" s="154"/>
      <c r="J20" s="152"/>
      <c r="K20" s="153">
        <f>Pricing!$D20*100</f>
        <v>0.48023063828003976</v>
      </c>
      <c r="L20" s="153">
        <f>Pricing!$D20*100</f>
        <v>0.48023063828003976</v>
      </c>
      <c r="M20" s="154"/>
      <c r="N20" s="152"/>
      <c r="O20" s="153">
        <f>Pricing!$E20*100</f>
        <v>0.6678306197010454</v>
      </c>
      <c r="P20" s="153">
        <f>Pricing!$E20*100</f>
        <v>0.6678306197010454</v>
      </c>
      <c r="Q20" s="154"/>
      <c r="R20" s="152"/>
      <c r="S20" s="153">
        <f>Pricing!$F20*100</f>
        <v>0.52292193719257818</v>
      </c>
      <c r="T20" s="153">
        <f>Pricing!$F20*100</f>
        <v>0.52292193719257818</v>
      </c>
      <c r="U20" s="154"/>
      <c r="V20" s="152" t="s">
        <v>587</v>
      </c>
      <c r="W20" s="153">
        <f>Pricing!$G20*100</f>
        <v>0.23499999995293788</v>
      </c>
      <c r="X20" s="153">
        <f>Pricing!$G20*100</f>
        <v>0.23499999995293788</v>
      </c>
      <c r="Y20" s="188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4.7062131969255461E-11</v>
      </c>
      <c r="AK20" s="196">
        <f>ABS(_xll.RtGet(SourceAlias,$V20,"ASK")-X20)</f>
        <v>4.7062131969255461E-11</v>
      </c>
    </row>
    <row r="21" spans="1:37" x14ac:dyDescent="0.2">
      <c r="A21" s="71" t="str">
        <f>Pricing!$A21</f>
        <v>11M</v>
      </c>
      <c r="B21" s="152"/>
      <c r="C21" s="153">
        <f>Pricing!$B21*100</f>
        <v>0.30811130808219156</v>
      </c>
      <c r="D21" s="153">
        <f>Pricing!$B21*100</f>
        <v>0.30811130808219156</v>
      </c>
      <c r="E21" s="154"/>
      <c r="F21" s="152"/>
      <c r="G21" s="153">
        <f>Pricing!$C21*100</f>
        <v>0.40758454155623336</v>
      </c>
      <c r="H21" s="153">
        <f>Pricing!$C21*100</f>
        <v>0.40758454155623336</v>
      </c>
      <c r="I21" s="154"/>
      <c r="J21" s="152"/>
      <c r="K21" s="153">
        <f>Pricing!$D21*100</f>
        <v>0.49544644334957599</v>
      </c>
      <c r="L21" s="153">
        <f>Pricing!$D21*100</f>
        <v>0.49544644334957599</v>
      </c>
      <c r="M21" s="154"/>
      <c r="N21" s="152"/>
      <c r="O21" s="153">
        <f>Pricing!$E21*100</f>
        <v>0.68212028772718769</v>
      </c>
      <c r="P21" s="153">
        <f>Pricing!$E21*100</f>
        <v>0.68212028772718769</v>
      </c>
      <c r="Q21" s="154"/>
      <c r="R21" s="152"/>
      <c r="S21" s="153">
        <f>Pricing!$F21*100</f>
        <v>0.53073214159921567</v>
      </c>
      <c r="T21" s="153">
        <f>Pricing!$F21*100</f>
        <v>0.53073214159921567</v>
      </c>
      <c r="U21" s="154"/>
      <c r="V21" s="152" t="s">
        <v>588</v>
      </c>
      <c r="W21" s="153">
        <f>Pricing!$G21*100</f>
        <v>0.25499999995697198</v>
      </c>
      <c r="X21" s="153">
        <f>Pricing!$G21*100</f>
        <v>0.25499999995697198</v>
      </c>
      <c r="Y21" s="188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4.3028025586977492E-11</v>
      </c>
      <c r="AK21" s="196">
        <f>ABS(_xll.RtGet(SourceAlias,$V21,"ASK")-X21)</f>
        <v>4.3028025586977492E-11</v>
      </c>
    </row>
    <row r="22" spans="1:37" x14ac:dyDescent="0.2">
      <c r="A22" s="71" t="str">
        <f>Pricing!$A22</f>
        <v>1Y</v>
      </c>
      <c r="B22" s="152"/>
      <c r="C22" s="153">
        <f>Pricing!$B22*100</f>
        <v>0.33306499766876535</v>
      </c>
      <c r="D22" s="153">
        <f>Pricing!$B22*100</f>
        <v>0.33306499766876535</v>
      </c>
      <c r="E22" s="154"/>
      <c r="F22" s="152"/>
      <c r="G22" s="153">
        <f>Pricing!$C22*100</f>
        <v>0.43389125295011527</v>
      </c>
      <c r="H22" s="153">
        <f>Pricing!$C22*100</f>
        <v>0.43389125295011527</v>
      </c>
      <c r="I22" s="154"/>
      <c r="J22" s="152"/>
      <c r="K22" s="153">
        <f>Pricing!$D22*100</f>
        <v>0.51783008974884059</v>
      </c>
      <c r="L22" s="153">
        <f>Pricing!$D22*100</f>
        <v>0.51783008974884059</v>
      </c>
      <c r="M22" s="154"/>
      <c r="N22" s="152"/>
      <c r="O22" s="153">
        <f>Pricing!$E22*100</f>
        <v>0.69400000000001105</v>
      </c>
      <c r="P22" s="153">
        <f>Pricing!$E22*100</f>
        <v>0.69400000000001105</v>
      </c>
      <c r="Q22" s="154"/>
      <c r="R22" s="152"/>
      <c r="S22" s="153">
        <f>Pricing!$F22*100</f>
        <v>0.54675891207638772</v>
      </c>
      <c r="T22" s="153">
        <f>Pricing!$F22*100</f>
        <v>0.54675891207638772</v>
      </c>
      <c r="U22" s="154"/>
      <c r="V22" s="152" t="s">
        <v>589</v>
      </c>
      <c r="W22" s="153">
        <f>Pricing!$G22*100</f>
        <v>0.27899999995515212</v>
      </c>
      <c r="X22" s="153">
        <f>Pricing!$G22*100</f>
        <v>0.27899999995515212</v>
      </c>
      <c r="Y22" s="188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4.4847903168943049E-11</v>
      </c>
      <c r="AK22" s="196">
        <f>ABS(_xll.RtGet(SourceAlias,$V22,"ASK")-X22)</f>
        <v>4.4847903168943049E-11</v>
      </c>
    </row>
    <row r="23" spans="1:37" x14ac:dyDescent="0.2">
      <c r="A23" s="54" t="str">
        <f>Pricing!$A23</f>
        <v>#20151216</v>
      </c>
      <c r="B23" s="149" t="str">
        <f>"USD_CURVE_DEP1M_"&amp;A23</f>
        <v>USD_CURVE_DEP1M_#20151216</v>
      </c>
      <c r="C23" s="150">
        <f>Pricing!$B23*100</f>
        <v>0.24992909419351245</v>
      </c>
      <c r="D23" s="150">
        <f>Pricing!$B23*100</f>
        <v>0.24992909419351245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"USD_CURVE_DEP3M_"&amp;A23</f>
        <v>USD_CURVE_DEP3M_#20151216</v>
      </c>
      <c r="G23" s="150">
        <f>Pricing!$C23*100</f>
        <v>0.34502948283508073</v>
      </c>
      <c r="H23" s="150">
        <f>Pricing!$C23*100</f>
        <v>0.34502948283508073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"USD_CURVE_DEP6M_"&amp;A23</f>
        <v>USD_CURVE_DEP6M_#20151216</v>
      </c>
      <c r="K23" s="150">
        <f>Pricing!$D23*100</f>
        <v>0.45118064819183568</v>
      </c>
      <c r="L23" s="150">
        <f>Pricing!$D23*100</f>
        <v>0.45118064819183568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"USD_CURVE_DEP12M_"&amp;A23</f>
        <v>USD_CURVE_DEP12M_#20151216</v>
      </c>
      <c r="O23" s="150">
        <f>Pricing!$E23*100</f>
        <v>0.64197257111494876</v>
      </c>
      <c r="P23" s="150">
        <f>Pricing!$E23*100</f>
        <v>0.64197257111494876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">
        <v>574</v>
      </c>
      <c r="S23" s="150">
        <f>Pricing!$F23*100</f>
        <v>0.50818567599997122</v>
      </c>
      <c r="T23" s="150">
        <f>Pricing!$F23*100</f>
        <v>0.50818567599997122</v>
      </c>
      <c r="U23" s="151"/>
      <c r="V23" s="149"/>
      <c r="W23" s="150">
        <f>Pricing!$G23*100</f>
        <v>0.19731623927947942</v>
      </c>
      <c r="X23" s="150">
        <f>Pricing!$G23*100</f>
        <v>0.19731623927947942</v>
      </c>
      <c r="Y23" s="187"/>
      <c r="Z23" s="197">
        <f>ABS(_xll.RtGet(SourceAlias,$B23,"BID")-C23)</f>
        <v>3.2580648756663777E-7</v>
      </c>
      <c r="AA23" s="196">
        <f>ABS(_xll.RtGet(SourceAlias,$B23,"ASK")-D23)</f>
        <v>3.2580648756663777E-7</v>
      </c>
      <c r="AB23" s="197">
        <f>ABS(_xll.RtGet(SourceAlias,$F23,"BID")-G23)</f>
        <v>1.6491930043827097E-10</v>
      </c>
      <c r="AC23" s="196">
        <f>ABS(_xll.RtGet(SourceAlias,$F23,"ASK")-H23)</f>
        <v>1.6491930043827097E-10</v>
      </c>
      <c r="AD23" s="197">
        <f>ABS(_xll.RtGet(SourceAlias,$J23,"BID")-K23)</f>
        <v>1.8081643404777026E-9</v>
      </c>
      <c r="AE23" s="196">
        <f>ABS(_xll.RtGet(SourceAlias,$J23,"ASK")-L23)</f>
        <v>1.8081643404777026E-9</v>
      </c>
      <c r="AF23" s="195">
        <f>ABS(_xll.RtGet(SourceAlias,$N23,"BID")-O23)</f>
        <v>1.1494871721140498E-10</v>
      </c>
      <c r="AG23" s="195">
        <f>ABS(_xll.RtGet(SourceAlias,$N23,"ASK")-P23)</f>
        <v>1.1494871721140498E-10</v>
      </c>
      <c r="AH23" s="197"/>
      <c r="AI23" s="196"/>
      <c r="AJ23" s="195"/>
      <c r="AK23" s="196"/>
    </row>
    <row r="24" spans="1:37" x14ac:dyDescent="0.2">
      <c r="A24" s="63" t="str">
        <f>Pricing!$A24</f>
        <v>#20160316</v>
      </c>
      <c r="B24" s="155" t="str">
        <f>"USD_CURVE_DEP1M_"&amp;A24</f>
        <v>USD_CURVE_DEP1M_#20160316</v>
      </c>
      <c r="C24" s="156">
        <f>Pricing!$B24*100</f>
        <v>0.31331308713170175</v>
      </c>
      <c r="D24" s="156">
        <f>Pricing!$B24*100</f>
        <v>0.31331308713170175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"USD_CURVE_DEP3M_"&amp;A24</f>
        <v>USD_CURVE_DEP3M_#20160316</v>
      </c>
      <c r="G24" s="156">
        <f>Pricing!$C24*100</f>
        <v>0.4130897592186743</v>
      </c>
      <c r="H24" s="156">
        <f>Pricing!$C24*100</f>
        <v>0.4130897592186743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"USD_CURVE_DEP6M_"&amp;A24</f>
        <v>USD_CURVE_DEP6M_#20160316</v>
      </c>
      <c r="K24" s="156">
        <f>Pricing!$D24*100</f>
        <v>0.49975451733165843</v>
      </c>
      <c r="L24" s="156">
        <f>Pricing!$D24*100</f>
        <v>0.49975451733165843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"USD_CURVE_DEP12M_"&amp;A24</f>
        <v>USD_CURVE_DEP12M_#20160316</v>
      </c>
      <c r="O24" s="156">
        <f>Pricing!$E24*100</f>
        <v>0.68513625947629864</v>
      </c>
      <c r="P24" s="156">
        <f>Pricing!$E24*100</f>
        <v>0.68513625947629864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">
        <v>574</v>
      </c>
      <c r="S24" s="156">
        <f>Pricing!$F24*100</f>
        <v>0.53262071752515749</v>
      </c>
      <c r="T24" s="156">
        <f>Pricing!$F24*100</f>
        <v>0.53262071752515749</v>
      </c>
      <c r="U24" s="157"/>
      <c r="V24" s="155"/>
      <c r="W24" s="156">
        <f>Pricing!$G24*100</f>
        <v>0.25999982539218353</v>
      </c>
      <c r="X24" s="156">
        <f>Pricing!$G24*100</f>
        <v>0.25999982539218353</v>
      </c>
      <c r="Y24" s="189"/>
      <c r="Z24" s="197" t="e">
        <f>ABS(_xll.RtGet(SourceAlias,$B24,"BID")-C24)</f>
        <v>#VALUE!</v>
      </c>
      <c r="AA24" s="196" t="e">
        <f>ABS(_xll.RtGet(SourceAlias,$B24,"ASK")-D24)</f>
        <v>#VALUE!</v>
      </c>
      <c r="AB24" s="197" t="e">
        <f>ABS(_xll.RtGet(SourceAlias,$F24,"BID")-G24)</f>
        <v>#VALUE!</v>
      </c>
      <c r="AC24" s="196" t="e">
        <f>ABS(_xll.RtGet(SourceAlias,$F24,"ASK")-H24)</f>
        <v>#VALUE!</v>
      </c>
      <c r="AD24" s="197" t="e">
        <f>ABS(_xll.RtGet(SourceAlias,$J24,"BID")-K24)</f>
        <v>#VALUE!</v>
      </c>
      <c r="AE24" s="196" t="e">
        <f>ABS(_xll.RtGet(SourceAlias,$J24,"ASK")-L24)</f>
        <v>#VALUE!</v>
      </c>
      <c r="AF24" s="195" t="e">
        <f>ABS(_xll.RtGet(SourceAlias,$N24,"BID")-O24)</f>
        <v>#VALUE!</v>
      </c>
      <c r="AG24" s="195" t="e">
        <f>ABS(_xll.RtGet(SourceAlias,$N24,"ASK")-P24)</f>
        <v>#VALUE!</v>
      </c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0">"USD_CURVE_DEP1M_"&amp;A25</f>
        <v>USD_CURVE_DEP1M_#20151230</v>
      </c>
      <c r="C25" s="153">
        <f>Pricing!$B25*100</f>
        <v>0.25902722351523078</v>
      </c>
      <c r="D25" s="153">
        <f>Pricing!$B25*100</f>
        <v>0.25902722351523078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1">"USD_CURVE_DEP3M_"&amp;A25</f>
        <v>USD_CURVE_DEP3M_#20151230</v>
      </c>
      <c r="G25" s="153">
        <f>Pricing!$C25*100</f>
        <v>0.35497350466698863</v>
      </c>
      <c r="H25" s="153">
        <f>Pricing!$C25*100</f>
        <v>0.35497350466698863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2">"USD_CURVE_DEP6M_"&amp;A25</f>
        <v>USD_CURVE_DEP6M_#20151230</v>
      </c>
      <c r="K25" s="153">
        <f>Pricing!$D25*100</f>
        <v>0.45970816033064554</v>
      </c>
      <c r="L25" s="153">
        <f>Pricing!$D25*100</f>
        <v>0.45970816033064554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0.64758603418138661</v>
      </c>
      <c r="P25" s="153">
        <f>Pricing!$E25*100</f>
        <v>0.64758603418138661</v>
      </c>
      <c r="Q25" s="154"/>
      <c r="R25" s="152"/>
      <c r="S25" s="153">
        <f>Pricing!$F25*100</f>
        <v>0.51192543213334718</v>
      </c>
      <c r="T25" s="153">
        <f>Pricing!$F25*100</f>
        <v>0.51192543213334718</v>
      </c>
      <c r="U25" s="154"/>
      <c r="V25" s="152"/>
      <c r="W25" s="153">
        <f>Pricing!$G25*100</f>
        <v>0.2066588628002799</v>
      </c>
      <c r="X25" s="153">
        <f>Pricing!$G25*100</f>
        <v>0.2066588628002799</v>
      </c>
      <c r="Y25" s="188"/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0"/>
        <v>USD_CURVE_DEP1M_#20151231</v>
      </c>
      <c r="C26" s="153">
        <f>Pricing!$B26*100</f>
        <v>0.25968758573756046</v>
      </c>
      <c r="D26" s="153">
        <f>Pricing!$B26*100</f>
        <v>0.25968758573756046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1"/>
        <v>USD_CURVE_DEP3M_#20151231</v>
      </c>
      <c r="G26" s="153">
        <f>Pricing!$C26*100</f>
        <v>0.35569173824896372</v>
      </c>
      <c r="H26" s="153">
        <f>Pricing!$C26*100</f>
        <v>0.35569173824896372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2"/>
        <v>USD_CURVE_DEP6M_#20151231</v>
      </c>
      <c r="K26" s="153">
        <f>Pricing!$D26*100</f>
        <v>0.46024134568648184</v>
      </c>
      <c r="L26" s="153">
        <f>Pricing!$D26*100</f>
        <v>0.46024134568648184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0.6480149639932945</v>
      </c>
      <c r="P26" s="153">
        <f>Pricing!$E26*100</f>
        <v>0.6480149639932945</v>
      </c>
      <c r="Q26" s="154"/>
      <c r="R26" s="152"/>
      <c r="S26" s="153">
        <f>Pricing!$F26*100</f>
        <v>0.51219288715406308</v>
      </c>
      <c r="T26" s="153">
        <f>Pricing!$F26*100</f>
        <v>0.51219288715406308</v>
      </c>
      <c r="U26" s="154"/>
      <c r="V26" s="152"/>
      <c r="W26" s="153">
        <f>Pricing!$G26*100</f>
        <v>0.20734839279082182</v>
      </c>
      <c r="X26" s="153">
        <f>Pricing!$G26*100</f>
        <v>0.20734839279082182</v>
      </c>
      <c r="Y26" s="188"/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0"/>
        <v>USD_CURVE_DEP1M_#20160104</v>
      </c>
      <c r="C27" s="153">
        <f>Pricing!$B27*100</f>
        <v>0.26234226269264604</v>
      </c>
      <c r="D27" s="153">
        <f>Pricing!$B27*100</f>
        <v>0.26234226269264604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1"/>
        <v>USD_CURVE_DEP3M_#20160104</v>
      </c>
      <c r="G27" s="153">
        <f>Pricing!$C27*100</f>
        <v>0.35857500588682234</v>
      </c>
      <c r="H27" s="153">
        <f>Pricing!$C27*100</f>
        <v>0.35857500588682234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2"/>
        <v>USD_CURVE_DEP6M_#20160104</v>
      </c>
      <c r="K27" s="153">
        <f>Pricing!$D27*100</f>
        <v>0.46231632044320864</v>
      </c>
      <c r="L27" s="153">
        <f>Pricing!$D27*100</f>
        <v>0.46231632044320864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0.64977032331305185</v>
      </c>
      <c r="P27" s="153">
        <f>Pricing!$E27*100</f>
        <v>0.64977032331305185</v>
      </c>
      <c r="Q27" s="154"/>
      <c r="R27" s="152"/>
      <c r="S27" s="153">
        <f>Pricing!$F27*100</f>
        <v>0.51326312187122514</v>
      </c>
      <c r="T27" s="153">
        <f>Pricing!$F27*100</f>
        <v>0.51326312187122514</v>
      </c>
      <c r="U27" s="154"/>
      <c r="V27" s="152"/>
      <c r="W27" s="153">
        <f>Pricing!$G27*100</f>
        <v>0.21012150737300672</v>
      </c>
      <c r="X27" s="153">
        <f>Pricing!$G27*100</f>
        <v>0.21012150737300672</v>
      </c>
      <c r="Y27" s="188"/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0"/>
        <v>USD_CURVE_DEP1M_#20160105</v>
      </c>
      <c r="C28" s="156">
        <f>Pricing!$B28*100</f>
        <v>0.26300918293399878</v>
      </c>
      <c r="D28" s="156">
        <f>Pricing!$B28*100</f>
        <v>0.26300918293399878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1"/>
        <v>USD_CURVE_DEP3M_#20160105</v>
      </c>
      <c r="G28" s="156">
        <f>Pricing!$C28*100</f>
        <v>0.35929838701655298</v>
      </c>
      <c r="H28" s="156">
        <f>Pricing!$C28*100</f>
        <v>0.35929838701655298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2"/>
        <v>USD_CURVE_DEP6M_#20160105</v>
      </c>
      <c r="K28" s="156">
        <f>Pricing!$D28*100</f>
        <v>0.46282380152480623</v>
      </c>
      <c r="L28" s="156">
        <f>Pricing!$D28*100</f>
        <v>0.46282380152480623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0.65021924512637452</v>
      </c>
      <c r="P28" s="156">
        <f>Pricing!$E28*100</f>
        <v>0.65021924512637452</v>
      </c>
      <c r="Q28" s="157"/>
      <c r="R28" s="155"/>
      <c r="S28" s="156">
        <f>Pricing!$F28*100</f>
        <v>0.51353078239728134</v>
      </c>
      <c r="T28" s="156">
        <f>Pricing!$F28*100</f>
        <v>0.51353078239728134</v>
      </c>
      <c r="U28" s="157"/>
      <c r="V28" s="155"/>
      <c r="W28" s="156">
        <f>Pricing!$G28*100</f>
        <v>0.21081746655496839</v>
      </c>
      <c r="X28" s="156">
        <f>Pricing!$G28*100</f>
        <v>0.21081746655496839</v>
      </c>
      <c r="Y28" s="189"/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0"/>
        <v>USD_CURVE_DEP1M_#20161229</v>
      </c>
      <c r="C29" s="153">
        <f>Pricing!$B29*100</f>
        <v>0.55152113296443872</v>
      </c>
      <c r="D29" s="153">
        <f>Pricing!$B29*100</f>
        <v>0.55152113296443872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1"/>
        <v>USD_CURVE_DEP3M_#20161229</v>
      </c>
      <c r="G29" s="153">
        <f>Pricing!$C29*100</f>
        <v>0.66237664883704384</v>
      </c>
      <c r="H29" s="153">
        <f>Pricing!$C29*100</f>
        <v>0.66237664883704384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2"/>
        <v>USD_CURVE_DEP6M_#20161229</v>
      </c>
      <c r="K29" s="153">
        <f>Pricing!$D29*100</f>
        <v>0.74369000674491104</v>
      </c>
      <c r="L29" s="153">
        <f>Pricing!$D29*100</f>
        <v>0.74369000674491104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0.92222867949983223</v>
      </c>
      <c r="P29" s="153">
        <f>Pricing!$E29*100</f>
        <v>0.92222867949983223</v>
      </c>
      <c r="Q29" s="154"/>
      <c r="R29" s="152"/>
      <c r="S29" s="153">
        <f>Pricing!$F29*100</f>
        <v>0.72650735453244153</v>
      </c>
      <c r="T29" s="153">
        <f>Pricing!$F29*100</f>
        <v>0.72650735453244153</v>
      </c>
      <c r="U29" s="154"/>
      <c r="V29" s="152"/>
      <c r="W29" s="153">
        <f>Pricing!$G29*100</f>
        <v>0.48356110999430157</v>
      </c>
      <c r="X29" s="153">
        <f>Pricing!$G29*100</f>
        <v>0.48356110999430157</v>
      </c>
      <c r="Y29" s="188"/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0"/>
        <v>USD_CURVE_DEP1M_#20161230</v>
      </c>
      <c r="C30" s="153">
        <f>Pricing!$B30*100</f>
        <v>0.55237787726171161</v>
      </c>
      <c r="D30" s="153">
        <f>Pricing!$B30*100</f>
        <v>0.55237787726171161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1"/>
        <v>USD_CURVE_DEP3M_#20161230</v>
      </c>
      <c r="G30" s="153">
        <f>Pricing!$C30*100</f>
        <v>0.66328900724063566</v>
      </c>
      <c r="H30" s="153">
        <f>Pricing!$C30*100</f>
        <v>0.66328900724063566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2"/>
        <v>USD_CURVE_DEP6M_#20161230</v>
      </c>
      <c r="K30" s="153">
        <f>Pricing!$D30*100</f>
        <v>0.7445913384500944</v>
      </c>
      <c r="L30" s="153">
        <f>Pricing!$D30*100</f>
        <v>0.7445913384500944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0.92294968062108429</v>
      </c>
      <c r="P30" s="153">
        <f>Pricing!$E30*100</f>
        <v>0.92294968062108429</v>
      </c>
      <c r="Q30" s="154"/>
      <c r="R30" s="152"/>
      <c r="S30" s="153">
        <f>Pricing!$F30*100</f>
        <v>0.72732546268338893</v>
      </c>
      <c r="T30" s="153">
        <f>Pricing!$F30*100</f>
        <v>0.72732546268338893</v>
      </c>
      <c r="U30" s="154"/>
      <c r="V30" s="152"/>
      <c r="W30" s="153">
        <f>Pricing!$G30*100</f>
        <v>0.48438761439592981</v>
      </c>
      <c r="X30" s="153">
        <f>Pricing!$G30*100</f>
        <v>0.48438761439592981</v>
      </c>
      <c r="Y30" s="188"/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0"/>
        <v>USD_CURVE_DEP1M_#20170103</v>
      </c>
      <c r="C31" s="153">
        <f>Pricing!$B31*100</f>
        <v>0.55580488953926543</v>
      </c>
      <c r="D31" s="153">
        <f>Pricing!$B31*100</f>
        <v>0.55580488953926543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1"/>
        <v>USD_CURVE_DEP3M_#20170103</v>
      </c>
      <c r="G31" s="153">
        <f>Pricing!$C31*100</f>
        <v>0.66694106234053363</v>
      </c>
      <c r="H31" s="153">
        <f>Pricing!$C31*100</f>
        <v>0.66694106234053363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2"/>
        <v>USD_CURVE_DEP6M_#20170103</v>
      </c>
      <c r="K31" s="153">
        <f>Pricing!$D31*100</f>
        <v>0.74819580546138542</v>
      </c>
      <c r="L31" s="153">
        <f>Pricing!$D31*100</f>
        <v>0.74819580546138542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0.92578054343848348</v>
      </c>
      <c r="P31" s="153">
        <f>Pricing!$E31*100</f>
        <v>0.92578054343848348</v>
      </c>
      <c r="Q31" s="154"/>
      <c r="R31" s="152"/>
      <c r="S31" s="153">
        <f>Pricing!$F31*100</f>
        <v>0.73059832594577023</v>
      </c>
      <c r="T31" s="153">
        <f>Pricing!$F31*100</f>
        <v>0.73059832594577023</v>
      </c>
      <c r="U31" s="154"/>
      <c r="V31" s="152"/>
      <c r="W31" s="153">
        <f>Pricing!$G31*100</f>
        <v>0.4876957165969647</v>
      </c>
      <c r="X31" s="153">
        <f>Pricing!$G31*100</f>
        <v>0.4876957165969647</v>
      </c>
      <c r="Y31" s="188"/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0"/>
        <v>USD_CURVE_DEP1M_#20170104</v>
      </c>
      <c r="C32" s="156">
        <f>Pricing!$B32*100</f>
        <v>0.55666164590836897</v>
      </c>
      <c r="D32" s="156">
        <f>Pricing!$B32*100</f>
        <v>0.55666164590836897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1"/>
        <v>USD_CURVE_DEP3M_#20170104</v>
      </c>
      <c r="G32" s="156">
        <f>Pricing!$C32*100</f>
        <v>0.66785470491325793</v>
      </c>
      <c r="H32" s="156">
        <f>Pricing!$C32*100</f>
        <v>0.66785470491325793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2"/>
        <v>USD_CURVE_DEP6M_#20170104</v>
      </c>
      <c r="K32" s="156">
        <f>Pricing!$D32*100</f>
        <v>0.74909669476377838</v>
      </c>
      <c r="L32" s="156">
        <f>Pricing!$D32*100</f>
        <v>0.74909669476377838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0.92647469762465828</v>
      </c>
      <c r="P32" s="156">
        <f>Pricing!$E32*100</f>
        <v>0.92647469762465828</v>
      </c>
      <c r="Q32" s="157"/>
      <c r="R32" s="155"/>
      <c r="S32" s="156">
        <f>Pricing!$F32*100</f>
        <v>0.73141664972924147</v>
      </c>
      <c r="T32" s="156">
        <f>Pricing!$F32*100</f>
        <v>0.73141664972924147</v>
      </c>
      <c r="U32" s="157"/>
      <c r="V32" s="155"/>
      <c r="W32" s="156">
        <f>Pricing!$G32*100</f>
        <v>0.48852326014503927</v>
      </c>
      <c r="X32" s="156">
        <f>Pricing!$G32*100</f>
        <v>0.48852326014503927</v>
      </c>
      <c r="Y32" s="189"/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J5</v>
      </c>
      <c r="B33" s="149" t="str">
        <f>"USD_CURVE_FUT"&amp;B$3&amp;"M_"&amp;$A33</f>
        <v>USD_CURVE_FUT1M_J5</v>
      </c>
      <c r="C33" s="150">
        <f>Pricing!$B33</f>
        <v>99.816442857102899</v>
      </c>
      <c r="D33" s="150">
        <f>Pricing!$B33</f>
        <v>99.816442857102899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USD_CURVE_FUT3M_J5</v>
      </c>
      <c r="G33" s="150">
        <f>Pricing!$C33</f>
        <v>99.726293927645003</v>
      </c>
      <c r="H33" s="150">
        <f>Pricing!$C33</f>
        <v>99.726293927645003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USD_CURVE_FUT6M_J5</v>
      </c>
      <c r="K33" s="150">
        <f>Pricing!$D33</f>
        <v>99.576783022607628</v>
      </c>
      <c r="L33" s="150">
        <f>Pricing!$D33</f>
        <v>99.576783022607628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USD_CURVE_FUT12M_J5</v>
      </c>
      <c r="O33" s="150">
        <f>Pricing!E33</f>
        <v>99.387600748966292</v>
      </c>
      <c r="P33" s="150">
        <f>Pricing!E33</f>
        <v>99.387600748966292</v>
      </c>
      <c r="Q33" s="151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49"/>
      <c r="S33" s="150">
        <f>Pricing!$F33</f>
        <v>99.710015249078026</v>
      </c>
      <c r="T33" s="150">
        <f>Pricing!$F33</f>
        <v>99.710015249078026</v>
      </c>
      <c r="U33" s="151"/>
      <c r="V33" s="149"/>
      <c r="W33" s="150">
        <f>Pricing!$G33</f>
        <v>99.870150593679142</v>
      </c>
      <c r="X33" s="150">
        <f>Pricing!$G33</f>
        <v>99.870150593679142</v>
      </c>
      <c r="Y33" s="187"/>
      <c r="Z33" s="197" t="e">
        <f>ABS(_xll.RtGet(SourceAlias,$B33,"BID")-C33)</f>
        <v>#VALUE!</v>
      </c>
      <c r="AA33" s="196" t="e">
        <f>ABS(_xll.RtGet(SourceAlias,$B33,"ASK")-D33)</f>
        <v>#VALUE!</v>
      </c>
      <c r="AB33" s="197" t="e">
        <f>ABS(_xll.RtGet(SourceAlias,$F33,"BID")-G33)</f>
        <v>#VALUE!</v>
      </c>
      <c r="AC33" s="196" t="e">
        <f>ABS(_xll.RtGet(SourceAlias,$F33,"ASK")-H33)</f>
        <v>#VALUE!</v>
      </c>
      <c r="AD33" s="197" t="e">
        <f>ABS(_xll.RtGet(SourceAlias,$J33,"BID")-K33)</f>
        <v>#VALUE!</v>
      </c>
      <c r="AE33" s="196" t="e">
        <f>ABS(_xll.RtGet(SourceAlias,$J33,"ASK")-L33)</f>
        <v>#VALUE!</v>
      </c>
      <c r="AF33" s="195" t="e">
        <f>ABS(_xll.RtGet(SourceAlias,$N33,"BID")-O33)</f>
        <v>#VALUE!</v>
      </c>
      <c r="AG33" s="195" t="e">
        <f>ABS(_xll.RtGet(SourceAlias,$N33,"ASK")-P33)</f>
        <v>#VALUE!</v>
      </c>
      <c r="AH33" s="197"/>
      <c r="AI33" s="196"/>
      <c r="AJ33" s="195"/>
      <c r="AK33" s="196"/>
    </row>
    <row r="34" spans="1:37" x14ac:dyDescent="0.2">
      <c r="A34" s="71" t="str">
        <f>Pricing!$A34</f>
        <v>K5</v>
      </c>
      <c r="B34" s="152" t="str">
        <f t="shared" ref="B34:B52" si="3">"USD_CURVE_FUT"&amp;B$3&amp;"M_"&amp;$A34</f>
        <v>USD_CURVE_FUT1M_K5</v>
      </c>
      <c r="C34" s="153">
        <f>Pricing!$B34</f>
        <v>99.803831213722262</v>
      </c>
      <c r="D34" s="153">
        <f>Pricing!$B34</f>
        <v>99.803831213722262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4">"USD_CURVE_FUT"&amp;F$3&amp;"M_"&amp;$A34</f>
        <v>USD_CURVE_FUT3M_K5</v>
      </c>
      <c r="G34" s="153">
        <f>Pricing!$C34</f>
        <v>99.713158019220046</v>
      </c>
      <c r="H34" s="153">
        <f>Pricing!$C34</f>
        <v>99.713158019220046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5">"USD_CURVE_FUT"&amp;J$3&amp;"M_"&amp;$A34</f>
        <v>USD_CURVE_FUT6M_K5</v>
      </c>
      <c r="K34" s="153">
        <f>Pricing!$D34</f>
        <v>99.647575387572871</v>
      </c>
      <c r="L34" s="153">
        <f>Pricing!$D34</f>
        <v>99.647575387572871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6">"USD_CURVE_FUT"&amp;N$3&amp;"M_"&amp;$A34</f>
        <v>USD_CURVE_FUT12M_K5</v>
      </c>
      <c r="O34" s="153">
        <f>Pricing!E34</f>
        <v>99.392072767827372</v>
      </c>
      <c r="P34" s="153">
        <f>Pricing!E34</f>
        <v>99.392072767827372</v>
      </c>
      <c r="Q34" s="154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2"/>
      <c r="S34" s="153">
        <f>Pricing!$F34</f>
        <v>99.606245048677309</v>
      </c>
      <c r="T34" s="153">
        <f>Pricing!$F34</f>
        <v>99.606245048677309</v>
      </c>
      <c r="U34" s="154"/>
      <c r="V34" s="152"/>
      <c r="W34" s="153">
        <f>Pricing!$G34</f>
        <v>99.855730903049917</v>
      </c>
      <c r="X34" s="153">
        <f>Pricing!$G34</f>
        <v>99.855730903049917</v>
      </c>
      <c r="Y34" s="188"/>
      <c r="Z34" s="197" t="e">
        <f>ABS(_xll.RtGet(SourceAlias,$B34,"BID")-C34)</f>
        <v>#VALUE!</v>
      </c>
      <c r="AA34" s="196" t="e">
        <f>ABS(_xll.RtGet(SourceAlias,$B34,"ASK")-D34)</f>
        <v>#VALUE!</v>
      </c>
      <c r="AB34" s="197" t="e">
        <f>ABS(_xll.RtGet(SourceAlias,$F34,"BID")-G34)</f>
        <v>#VALUE!</v>
      </c>
      <c r="AC34" s="196" t="e">
        <f>ABS(_xll.RtGet(SourceAlias,$F34,"ASK")-H34)</f>
        <v>#VALUE!</v>
      </c>
      <c r="AD34" s="197" t="e">
        <f>ABS(_xll.RtGet(SourceAlias,$J34,"BID")-K34)</f>
        <v>#VALUE!</v>
      </c>
      <c r="AE34" s="196" t="e">
        <f>ABS(_xll.RtGet(SourceAlias,$J34,"ASK")-L34)</f>
        <v>#VALUE!</v>
      </c>
      <c r="AF34" s="195" t="e">
        <f>ABS(_xll.RtGet(SourceAlias,$N34,"BID")-O34)</f>
        <v>#VALUE!</v>
      </c>
      <c r="AG34" s="195" t="e">
        <f>ABS(_xll.RtGet(SourceAlias,$N34,"ASK")-P34)</f>
        <v>#VALUE!</v>
      </c>
      <c r="AH34" s="197"/>
      <c r="AI34" s="196"/>
      <c r="AJ34" s="195"/>
      <c r="AK34" s="196"/>
    </row>
    <row r="35" spans="1:37" x14ac:dyDescent="0.2">
      <c r="A35" s="71" t="str">
        <f>Pricing!$A35</f>
        <v>M5</v>
      </c>
      <c r="B35" s="152" t="str">
        <f t="shared" si="3"/>
        <v>USD_CURVE_FUT1M_M5</v>
      </c>
      <c r="C35" s="153">
        <f>Pricing!$B35</f>
        <v>99.783140482724775</v>
      </c>
      <c r="D35" s="153">
        <f>Pricing!$B35</f>
        <v>99.783140482724775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4"/>
        <v>USD_CURVE_FUT3M_M5</v>
      </c>
      <c r="G35" s="153">
        <f>Pricing!$C35</f>
        <v>99.693020971408131</v>
      </c>
      <c r="H35" s="153">
        <f>Pricing!$C35</f>
        <v>99.693020971408131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5"/>
        <v>USD_CURVE_FUT6M_M5</v>
      </c>
      <c r="K35" s="153">
        <f>Pricing!$D35</f>
        <v>99.658097542057817</v>
      </c>
      <c r="L35" s="153">
        <f>Pricing!$D35</f>
        <v>99.658097542057817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6"/>
        <v>USD_CURVE_FUT12M_M5</v>
      </c>
      <c r="O35" s="153">
        <f>Pricing!E35</f>
        <v>99.386389948466984</v>
      </c>
      <c r="P35" s="153">
        <f>Pricing!E35</f>
        <v>99.386389948466984</v>
      </c>
      <c r="Q35" s="154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2"/>
      <c r="S35" s="153">
        <f>Pricing!$F35</f>
        <v>99.527636949938156</v>
      </c>
      <c r="T35" s="153">
        <f>Pricing!$F35</f>
        <v>99.527636949938156</v>
      </c>
      <c r="U35" s="154"/>
      <c r="V35" s="152"/>
      <c r="W35" s="153">
        <f>Pricing!$G35</f>
        <v>99.835905728887241</v>
      </c>
      <c r="X35" s="153">
        <f>Pricing!$G35</f>
        <v>99.835905728887241</v>
      </c>
      <c r="Y35" s="188"/>
      <c r="Z35" s="197">
        <f>ABS(_xll.RtGet(SourceAlias,$B35,"BID")-C35)</f>
        <v>2.4027522727010364E-7</v>
      </c>
      <c r="AA35" s="196">
        <f>ABS(_xll.RtGet(SourceAlias,$B35,"ASK")-D35)</f>
        <v>2.4027522727010364E-7</v>
      </c>
      <c r="AB35" s="197">
        <f>ABS(_xll.RtGet(SourceAlias,$F35,"BID")-G35)</f>
        <v>4.0812153656588634E-10</v>
      </c>
      <c r="AC35" s="196">
        <f>ABS(_xll.RtGet(SourceAlias,$F35,"ASK")-H35)</f>
        <v>4.0812153656588634E-10</v>
      </c>
      <c r="AD35" s="197">
        <f>ABS(_xll.RtGet(SourceAlias,$J35,"BID")-K35)</f>
        <v>5.7809756981441751E-11</v>
      </c>
      <c r="AE35" s="196">
        <f>ABS(_xll.RtGet(SourceAlias,$J35,"ASK")-L35)</f>
        <v>5.7809756981441751E-11</v>
      </c>
      <c r="AF35" s="195">
        <f>ABS(_xll.RtGet(SourceAlias,$N35,"BID")-O35)</f>
        <v>4.6698289679625304E-10</v>
      </c>
      <c r="AG35" s="195">
        <f>ABS(_xll.RtGet(SourceAlias,$N35,"ASK")-P35)</f>
        <v>4.6698289679625304E-10</v>
      </c>
      <c r="AH35" s="197"/>
      <c r="AI35" s="196"/>
      <c r="AJ35" s="195"/>
      <c r="AK35" s="196"/>
    </row>
    <row r="36" spans="1:37" x14ac:dyDescent="0.2">
      <c r="A36" s="71" t="str">
        <f>Pricing!$A36</f>
        <v>N5</v>
      </c>
      <c r="B36" s="152" t="str">
        <f t="shared" si="3"/>
        <v>USD_CURVE_FUT1M_N5</v>
      </c>
      <c r="C36" s="153">
        <f>Pricing!$B36</f>
        <v>99.753332803557242</v>
      </c>
      <c r="D36" s="153">
        <f>Pricing!$B36</f>
        <v>99.753332803557242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4"/>
        <v>USD_CURVE_FUT3M_N5</v>
      </c>
      <c r="G36" s="153">
        <f>Pricing!$C36</f>
        <v>99.662377938576512</v>
      </c>
      <c r="H36" s="153">
        <f>Pricing!$C36</f>
        <v>99.662377938576512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5"/>
        <v>USD_CURVE_FUT6M_N5</v>
      </c>
      <c r="K36" s="153">
        <f>Pricing!$D36</f>
        <v>99.628899297024205</v>
      </c>
      <c r="L36" s="153">
        <f>Pricing!$D36</f>
        <v>99.628899297024205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6"/>
        <v>USD_CURVE_FUT12M_N5</v>
      </c>
      <c r="O36" s="153">
        <f>Pricing!E36</f>
        <v>99.368361356635575</v>
      </c>
      <c r="P36" s="153">
        <f>Pricing!E36</f>
        <v>99.368361356635575</v>
      </c>
      <c r="Q36" s="154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2"/>
      <c r="S36" s="153">
        <f>Pricing!$F36</f>
        <v>99.45433012832595</v>
      </c>
      <c r="T36" s="153">
        <f>Pricing!$F36</f>
        <v>99.45433012832595</v>
      </c>
      <c r="U36" s="154"/>
      <c r="V36" s="152"/>
      <c r="W36" s="153">
        <f>Pricing!$G36</f>
        <v>99.802426073731638</v>
      </c>
      <c r="X36" s="153">
        <f>Pricing!$G36</f>
        <v>99.802426073731638</v>
      </c>
      <c r="Y36" s="188"/>
      <c r="Z36" s="197" t="e">
        <f>ABS(_xll.RtGet(SourceAlias,$B36,"BID")-C36)</f>
        <v>#VALUE!</v>
      </c>
      <c r="AA36" s="196" t="e">
        <f>ABS(_xll.RtGet(SourceAlias,$B36,"ASK")-D36)</f>
        <v>#VALUE!</v>
      </c>
      <c r="AB36" s="197" t="e">
        <f>ABS(_xll.RtGet(SourceAlias,$F36,"BID")-G36)</f>
        <v>#VALUE!</v>
      </c>
      <c r="AC36" s="196" t="e">
        <f>ABS(_xll.RtGet(SourceAlias,$F36,"ASK")-H36)</f>
        <v>#VALUE!</v>
      </c>
      <c r="AD36" s="197" t="e">
        <f>ABS(_xll.RtGet(SourceAlias,$J36,"BID")-K36)</f>
        <v>#VALUE!</v>
      </c>
      <c r="AE36" s="196" t="e">
        <f>ABS(_xll.RtGet(SourceAlias,$J36,"ASK")-L36)</f>
        <v>#VALUE!</v>
      </c>
      <c r="AF36" s="195" t="e">
        <f>ABS(_xll.RtGet(SourceAlias,$N36,"BID")-O36)</f>
        <v>#VALUE!</v>
      </c>
      <c r="AG36" s="195" t="e">
        <f>ABS(_xll.RtGet(SourceAlias,$N36,"ASK")-P36)</f>
        <v>#VALUE!</v>
      </c>
      <c r="AH36" s="197"/>
      <c r="AI36" s="196"/>
      <c r="AJ36" s="195"/>
      <c r="AK36" s="196"/>
    </row>
    <row r="37" spans="1:37" x14ac:dyDescent="0.2">
      <c r="A37" s="71" t="str">
        <f>Pricing!$A37</f>
        <v>Q5</v>
      </c>
      <c r="B37" s="152" t="str">
        <f t="shared" si="3"/>
        <v>USD_CURVE_FUT1M_Q5</v>
      </c>
      <c r="C37" s="153">
        <f>Pricing!$B37</f>
        <v>99.706219396398694</v>
      </c>
      <c r="D37" s="153">
        <f>Pricing!$B37</f>
        <v>99.706219396398694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4"/>
        <v>USD_CURVE_FUT3M_Q5</v>
      </c>
      <c r="G37" s="153">
        <f>Pricing!$C37</f>
        <v>99.607969839095105</v>
      </c>
      <c r="H37" s="153">
        <f>Pricing!$C37</f>
        <v>99.607969839095105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5"/>
        <v>USD_CURVE_FUT6M_Q5</v>
      </c>
      <c r="K37" s="153">
        <f>Pricing!$D37</f>
        <v>99.541220547258504</v>
      </c>
      <c r="L37" s="153">
        <f>Pricing!$D37</f>
        <v>99.541220547258504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6"/>
        <v>USD_CURVE_FUT12M_Q5</v>
      </c>
      <c r="O37" s="153">
        <f>Pricing!E37</f>
        <v>99.338248990656069</v>
      </c>
      <c r="P37" s="153">
        <f>Pricing!E37</f>
        <v>99.338248990656069</v>
      </c>
      <c r="Q37" s="154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2"/>
      <c r="S37" s="153">
        <f>Pricing!$F37</f>
        <v>99.341210880420377</v>
      </c>
      <c r="T37" s="153">
        <f>Pricing!$F37</f>
        <v>99.341210880420377</v>
      </c>
      <c r="U37" s="154"/>
      <c r="V37" s="152"/>
      <c r="W37" s="153">
        <f>Pricing!$G37</f>
        <v>99.752832220760027</v>
      </c>
      <c r="X37" s="153">
        <f>Pricing!$G37</f>
        <v>99.752832220760027</v>
      </c>
      <c r="Y37" s="188"/>
      <c r="Z37" s="197" t="e">
        <f>ABS(_xll.RtGet(SourceAlias,$B37,"BID")-C37)</f>
        <v>#VALUE!</v>
      </c>
      <c r="AA37" s="196" t="e">
        <f>ABS(_xll.RtGet(SourceAlias,$B37,"ASK")-D37)</f>
        <v>#VALUE!</v>
      </c>
      <c r="AB37" s="197" t="e">
        <f>ABS(_xll.RtGet(SourceAlias,$F37,"BID")-G37)</f>
        <v>#VALUE!</v>
      </c>
      <c r="AC37" s="196" t="e">
        <f>ABS(_xll.RtGet(SourceAlias,$F37,"ASK")-H37)</f>
        <v>#VALUE!</v>
      </c>
      <c r="AD37" s="197" t="e">
        <f>ABS(_xll.RtGet(SourceAlias,$J37,"BID")-K37)</f>
        <v>#VALUE!</v>
      </c>
      <c r="AE37" s="196" t="e">
        <f>ABS(_xll.RtGet(SourceAlias,$J37,"ASK")-L37)</f>
        <v>#VALUE!</v>
      </c>
      <c r="AF37" s="195" t="e">
        <f>ABS(_xll.RtGet(SourceAlias,$N37,"BID")-O37)</f>
        <v>#VALUE!</v>
      </c>
      <c r="AG37" s="195" t="e">
        <f>ABS(_xll.RtGet(SourceAlias,$N37,"ASK")-P37)</f>
        <v>#VALUE!</v>
      </c>
      <c r="AH37" s="197"/>
      <c r="AI37" s="196"/>
      <c r="AJ37" s="195"/>
      <c r="AK37" s="196"/>
    </row>
    <row r="38" spans="1:37" x14ac:dyDescent="0.2">
      <c r="A38" s="71" t="str">
        <f>Pricing!$A38</f>
        <v>U5</v>
      </c>
      <c r="B38" s="152" t="str">
        <f t="shared" si="3"/>
        <v>USD_CURVE_FUT1M_U5</v>
      </c>
      <c r="C38" s="153">
        <f>Pricing!$B38</f>
        <v>99.664023589085346</v>
      </c>
      <c r="D38" s="153">
        <f>Pricing!$B38</f>
        <v>99.664023589085346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4"/>
        <v>USD_CURVE_FUT3M_U5</v>
      </c>
      <c r="G38" s="153">
        <f>Pricing!$C38</f>
        <v>99.559093290748507</v>
      </c>
      <c r="H38" s="153">
        <f>Pricing!$C38</f>
        <v>99.559093290748507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5"/>
        <v>USD_CURVE_FUT6M_U5</v>
      </c>
      <c r="K38" s="153">
        <f>Pricing!$D38</f>
        <v>99.450525778709931</v>
      </c>
      <c r="L38" s="153">
        <f>Pricing!$D38</f>
        <v>99.450525778709931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6"/>
        <v>USD_CURVE_FUT12M_U5</v>
      </c>
      <c r="O38" s="153">
        <f>Pricing!E38</f>
        <v>99.310804397127981</v>
      </c>
      <c r="P38" s="153">
        <f>Pricing!E38</f>
        <v>99.310804397127981</v>
      </c>
      <c r="Q38" s="154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2"/>
      <c r="S38" s="153">
        <f>Pricing!$F38</f>
        <v>99.248863919546253</v>
      </c>
      <c r="T38" s="153">
        <f>Pricing!$F38</f>
        <v>99.248863919546253</v>
      </c>
      <c r="U38" s="154"/>
      <c r="V38" s="152"/>
      <c r="W38" s="153">
        <f>Pricing!$G38</f>
        <v>99.712893460630994</v>
      </c>
      <c r="X38" s="153">
        <f>Pricing!$G38</f>
        <v>99.712893460630994</v>
      </c>
      <c r="Y38" s="188"/>
      <c r="Z38" s="197">
        <f>ABS(_xll.RtGet(SourceAlias,$B38,"BID")-C38)</f>
        <v>1.1160853432556905E-6</v>
      </c>
      <c r="AA38" s="196">
        <f>ABS(_xll.RtGet(SourceAlias,$B38,"ASK")-D38)</f>
        <v>1.1160853432556905E-6</v>
      </c>
      <c r="AB38" s="197">
        <f>ABS(_xll.RtGet(SourceAlias,$F38,"BID")-G38)</f>
        <v>2.5150370674964506E-10</v>
      </c>
      <c r="AC38" s="196">
        <f>ABS(_xll.RtGet(SourceAlias,$F38,"ASK")-H38)</f>
        <v>2.5150370674964506E-10</v>
      </c>
      <c r="AD38" s="197">
        <f>ABS(_xll.RtGet(SourceAlias,$J38,"BID")-K38)</f>
        <v>3.7099283645147807E-9</v>
      </c>
      <c r="AE38" s="196">
        <f>ABS(_xll.RtGet(SourceAlias,$J38,"ASK")-L38)</f>
        <v>3.7099283645147807E-9</v>
      </c>
      <c r="AF38" s="195">
        <f>ABS(_xll.RtGet(SourceAlias,$N38,"BID")-O38)</f>
        <v>1.2796874671039404E-10</v>
      </c>
      <c r="AG38" s="195">
        <f>ABS(_xll.RtGet(SourceAlias,$N38,"ASK")-P38)</f>
        <v>1.2796874671039404E-10</v>
      </c>
      <c r="AH38" s="197"/>
      <c r="AI38" s="196"/>
      <c r="AJ38" s="195"/>
      <c r="AK38" s="196"/>
    </row>
    <row r="39" spans="1:37" x14ac:dyDescent="0.2">
      <c r="A39" s="71" t="str">
        <f>Pricing!$A39</f>
        <v>V5</v>
      </c>
      <c r="B39" s="152" t="str">
        <f t="shared" si="3"/>
        <v>USD_CURVE_FUT1M_V5</v>
      </c>
      <c r="C39" s="153">
        <f>Pricing!$B39</f>
        <v>99.606245441780942</v>
      </c>
      <c r="D39" s="153">
        <f>Pricing!$B39</f>
        <v>99.606245441780942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4"/>
        <v>USD_CURVE_FUT3M_V5</v>
      </c>
      <c r="G39" s="153">
        <f>Pricing!$C39</f>
        <v>99.49685921665376</v>
      </c>
      <c r="H39" s="153">
        <f>Pricing!$C39</f>
        <v>99.49685921665376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5"/>
        <v>USD_CURVE_FUT6M_V5</v>
      </c>
      <c r="K39" s="153">
        <f>Pricing!$D39</f>
        <v>99.390859090704922</v>
      </c>
      <c r="L39" s="153">
        <f>Pricing!$D39</f>
        <v>99.390859090704922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6"/>
        <v>USD_CURVE_FUT12M_V5</v>
      </c>
      <c r="O39" s="153">
        <f>Pricing!E39</f>
        <v>99.273535937580036</v>
      </c>
      <c r="P39" s="153">
        <f>Pricing!E39</f>
        <v>99.273535937580036</v>
      </c>
      <c r="Q39" s="154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2"/>
      <c r="S39" s="153">
        <f>Pricing!$F39</f>
        <v>99.276585288681915</v>
      </c>
      <c r="T39" s="153">
        <f>Pricing!$F39</f>
        <v>99.276585288681915</v>
      </c>
      <c r="U39" s="154"/>
      <c r="V39" s="152"/>
      <c r="W39" s="153">
        <f>Pricing!$G39</f>
        <v>99.660197849492306</v>
      </c>
      <c r="X39" s="153">
        <f>Pricing!$G39</f>
        <v>99.660197849492306</v>
      </c>
      <c r="Y39" s="188"/>
      <c r="Z39" s="197" t="e">
        <f>ABS(_xll.RtGet(SourceAlias,$B39,"BID")-C39)</f>
        <v>#VALUE!</v>
      </c>
      <c r="AA39" s="196" t="e">
        <f>ABS(_xll.RtGet(SourceAlias,$B39,"ASK")-D39)</f>
        <v>#VALUE!</v>
      </c>
      <c r="AB39" s="197" t="e">
        <f>ABS(_xll.RtGet(SourceAlias,$F39,"BID")-G39)</f>
        <v>#VALUE!</v>
      </c>
      <c r="AC39" s="196" t="e">
        <f>ABS(_xll.RtGet(SourceAlias,$F39,"ASK")-H39)</f>
        <v>#VALUE!</v>
      </c>
      <c r="AD39" s="197" t="e">
        <f>ABS(_xll.RtGet(SourceAlias,$J39,"BID")-K39)</f>
        <v>#VALUE!</v>
      </c>
      <c r="AE39" s="196" t="e">
        <f>ABS(_xll.RtGet(SourceAlias,$J39,"ASK")-L39)</f>
        <v>#VALUE!</v>
      </c>
      <c r="AF39" s="195" t="e">
        <f>ABS(_xll.RtGet(SourceAlias,$N39,"BID")-O39)</f>
        <v>#VALUE!</v>
      </c>
      <c r="AG39" s="195" t="e">
        <f>ABS(_xll.RtGet(SourceAlias,$N39,"ASK")-P39)</f>
        <v>#VALUE!</v>
      </c>
      <c r="AH39" s="197"/>
      <c r="AI39" s="196"/>
      <c r="AJ39" s="195"/>
      <c r="AK39" s="196"/>
    </row>
    <row r="40" spans="1:37" x14ac:dyDescent="0.2">
      <c r="A40" s="71" t="str">
        <f>Pricing!$A40</f>
        <v>X5</v>
      </c>
      <c r="B40" s="152" t="str">
        <f t="shared" si="3"/>
        <v>USD_CURVE_FUT1M_X5</v>
      </c>
      <c r="C40" s="153">
        <f>Pricing!$B40</f>
        <v>99.55960793033239</v>
      </c>
      <c r="D40" s="153">
        <f>Pricing!$B40</f>
        <v>99.55960793033239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4"/>
        <v>USD_CURVE_FUT3M_X5</v>
      </c>
      <c r="G40" s="153">
        <f>Pricing!$C40</f>
        <v>99.44853466698477</v>
      </c>
      <c r="H40" s="153">
        <f>Pricing!$C40</f>
        <v>99.44853466698477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5"/>
        <v>USD_CURVE_FUT6M_X5</v>
      </c>
      <c r="K40" s="153">
        <f>Pricing!$D40</f>
        <v>99.372507492890321</v>
      </c>
      <c r="L40" s="153">
        <f>Pricing!$D40</f>
        <v>99.372507492890321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6"/>
        <v>USD_CURVE_FUT12M_X5</v>
      </c>
      <c r="O40" s="153">
        <f>Pricing!E40</f>
        <v>99.233751933609099</v>
      </c>
      <c r="P40" s="153">
        <f>Pricing!E40</f>
        <v>99.233751933609099</v>
      </c>
      <c r="Q40" s="154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2"/>
      <c r="S40" s="153">
        <f>Pricing!$F40</f>
        <v>99.328169481705004</v>
      </c>
      <c r="T40" s="153">
        <f>Pricing!$F40</f>
        <v>99.328169481705004</v>
      </c>
      <c r="U40" s="154"/>
      <c r="V40" s="152"/>
      <c r="W40" s="153">
        <f>Pricing!$G40</f>
        <v>99.615157721406888</v>
      </c>
      <c r="X40" s="153">
        <f>Pricing!$G40</f>
        <v>99.615157721406888</v>
      </c>
      <c r="Y40" s="188"/>
      <c r="Z40" s="197" t="e">
        <f>ABS(_xll.RtGet(SourceAlias,$B40,"BID")-C40)</f>
        <v>#VALUE!</v>
      </c>
      <c r="AA40" s="196" t="e">
        <f>ABS(_xll.RtGet(SourceAlias,$B40,"ASK")-D40)</f>
        <v>#VALUE!</v>
      </c>
      <c r="AB40" s="197" t="e">
        <f>ABS(_xll.RtGet(SourceAlias,$F40,"BID")-G40)</f>
        <v>#VALUE!</v>
      </c>
      <c r="AC40" s="196" t="e">
        <f>ABS(_xll.RtGet(SourceAlias,$F40,"ASK")-H40)</f>
        <v>#VALUE!</v>
      </c>
      <c r="AD40" s="197" t="e">
        <f>ABS(_xll.RtGet(SourceAlias,$J40,"BID")-K40)</f>
        <v>#VALUE!</v>
      </c>
      <c r="AE40" s="196" t="e">
        <f>ABS(_xll.RtGet(SourceAlias,$J40,"ASK")-L40)</f>
        <v>#VALUE!</v>
      </c>
      <c r="AF40" s="195" t="e">
        <f>ABS(_xll.RtGet(SourceAlias,$N40,"BID")-O40)</f>
        <v>#VALUE!</v>
      </c>
      <c r="AG40" s="195" t="e">
        <f>ABS(_xll.RtGet(SourceAlias,$N40,"ASK")-P40)</f>
        <v>#VALUE!</v>
      </c>
      <c r="AH40" s="197"/>
      <c r="AI40" s="196"/>
      <c r="AJ40" s="195"/>
      <c r="AK40" s="196"/>
    </row>
    <row r="41" spans="1:37" x14ac:dyDescent="0.2">
      <c r="A41" s="71" t="str">
        <f>Pricing!$A41</f>
        <v>Z5</v>
      </c>
      <c r="B41" s="152" t="str">
        <f t="shared" si="3"/>
        <v>USD_CURVE_FUT1M_Z5</v>
      </c>
      <c r="C41" s="153">
        <f>Pricing!$B41</f>
        <v>99.512707673435784</v>
      </c>
      <c r="D41" s="153">
        <f>Pricing!$B41</f>
        <v>99.512707673435784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4"/>
        <v>USD_CURVE_FUT3M_Z5</v>
      </c>
      <c r="G41" s="153">
        <f>Pricing!$C41</f>
        <v>99.400625413211174</v>
      </c>
      <c r="H41" s="153">
        <f>Pricing!$C41</f>
        <v>99.400625413211174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5"/>
        <v>USD_CURVE_FUT6M_Z5</v>
      </c>
      <c r="K41" s="153">
        <f>Pricing!$D41</f>
        <v>99.368254310914182</v>
      </c>
      <c r="L41" s="153">
        <f>Pricing!$D41</f>
        <v>99.368254310914182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6"/>
        <v>USD_CURVE_FUT12M_Z5</v>
      </c>
      <c r="O41" s="153">
        <f>Pricing!E41</f>
        <v>99.199391357455923</v>
      </c>
      <c r="P41" s="153">
        <f>Pricing!E41</f>
        <v>99.199391357455923</v>
      </c>
      <c r="Q41" s="154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2"/>
      <c r="S41" s="153">
        <f>Pricing!$F41</f>
        <v>99.402099999968485</v>
      </c>
      <c r="T41" s="153">
        <f>Pricing!$F41</f>
        <v>99.402099999968485</v>
      </c>
      <c r="U41" s="154"/>
      <c r="V41" s="152"/>
      <c r="W41" s="153">
        <f>Pricing!$G41</f>
        <v>99.567698421239854</v>
      </c>
      <c r="X41" s="153">
        <f>Pricing!$G41</f>
        <v>99.567698421239854</v>
      </c>
      <c r="Y41" s="188"/>
      <c r="Z41" s="197">
        <f>ABS(_xll.RtGet(SourceAlias,$B41,"BID")-C41)</f>
        <v>4.1565642163732264E-6</v>
      </c>
      <c r="AA41" s="196">
        <f>ABS(_xll.RtGet(SourceAlias,$B41,"ASK")-D41)</f>
        <v>4.1565642163732264E-6</v>
      </c>
      <c r="AB41" s="197">
        <f>ABS(_xll.RtGet(SourceAlias,$F41,"BID")-G41)</f>
        <v>2.1117330106790178E-10</v>
      </c>
      <c r="AC41" s="196">
        <f>ABS(_xll.RtGet(SourceAlias,$F41,"ASK")-H41)</f>
        <v>2.1117330106790178E-10</v>
      </c>
      <c r="AD41" s="197">
        <f>ABS(_xll.RtGet(SourceAlias,$J41,"BID")-K41)</f>
        <v>2.1208582268172904E-7</v>
      </c>
      <c r="AE41" s="196">
        <f>ABS(_xll.RtGet(SourceAlias,$J41,"ASK")-L41)</f>
        <v>2.1208582268172904E-7</v>
      </c>
      <c r="AF41" s="195">
        <f>ABS(_xll.RtGet(SourceAlias,$N41,"BID")-O41)</f>
        <v>4.5591264097311068E-10</v>
      </c>
      <c r="AG41" s="195">
        <f>ABS(_xll.RtGet(SourceAlias,$N41,"ASK")-P41)</f>
        <v>4.5591264097311068E-10</v>
      </c>
      <c r="AH41" s="197"/>
      <c r="AI41" s="196"/>
      <c r="AJ41" s="195"/>
      <c r="AK41" s="196"/>
    </row>
    <row r="42" spans="1:37" x14ac:dyDescent="0.2">
      <c r="A42" s="71" t="str">
        <f>Pricing!$A42</f>
        <v>F6</v>
      </c>
      <c r="B42" s="152" t="str">
        <f t="shared" si="3"/>
        <v>USD_CURVE_FUT1M_F6</v>
      </c>
      <c r="C42" s="153">
        <f>Pricing!$B42</f>
        <v>99.450896328297773</v>
      </c>
      <c r="D42" s="153">
        <f>Pricing!$B42</f>
        <v>99.450896328297773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4"/>
        <v>USD_CURVE_FUT3M_F6</v>
      </c>
      <c r="G42" s="153">
        <f>Pricing!$C42</f>
        <v>99.337771760872002</v>
      </c>
      <c r="H42" s="153">
        <f>Pricing!$C42</f>
        <v>99.337771760872002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5"/>
        <v>USD_CURVE_FUT6M_F6</v>
      </c>
      <c r="K42" s="153">
        <f>Pricing!$D42</f>
        <v>99.307548469207745</v>
      </c>
      <c r="L42" s="153">
        <f>Pricing!$D42</f>
        <v>99.307548469207745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6"/>
        <v>USD_CURVE_FUT12M_F6</v>
      </c>
      <c r="O42" s="153">
        <f>Pricing!E42</f>
        <v>99.185993372708182</v>
      </c>
      <c r="P42" s="153">
        <f>Pricing!E42</f>
        <v>99.185993372708182</v>
      </c>
      <c r="Q42" s="154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2"/>
      <c r="S42" s="153">
        <f>Pricing!$F42</f>
        <v>99.343849202372027</v>
      </c>
      <c r="T42" s="153">
        <f>Pricing!$F42</f>
        <v>99.343849202372027</v>
      </c>
      <c r="U42" s="154"/>
      <c r="V42" s="152"/>
      <c r="W42" s="153">
        <f>Pricing!$G42</f>
        <v>99.513014356651055</v>
      </c>
      <c r="X42" s="153">
        <f>Pricing!$G42</f>
        <v>99.513014356651055</v>
      </c>
      <c r="Y42" s="188"/>
      <c r="Z42" s="197" t="e">
        <f>ABS(_xll.RtGet(SourceAlias,$B42,"BID")-C42)</f>
        <v>#VALUE!</v>
      </c>
      <c r="AA42" s="196" t="e">
        <f>ABS(_xll.RtGet(SourceAlias,$B42,"ASK")-D42)</f>
        <v>#VALUE!</v>
      </c>
      <c r="AB42" s="197" t="e">
        <f>ABS(_xll.RtGet(SourceAlias,$F42,"BID")-G42)</f>
        <v>#VALUE!</v>
      </c>
      <c r="AC42" s="196" t="e">
        <f>ABS(_xll.RtGet(SourceAlias,$F42,"ASK")-H42)</f>
        <v>#VALUE!</v>
      </c>
      <c r="AD42" s="197" t="e">
        <f>ABS(_xll.RtGet(SourceAlias,$J42,"BID")-K42)</f>
        <v>#VALUE!</v>
      </c>
      <c r="AE42" s="196" t="e">
        <f>ABS(_xll.RtGet(SourceAlias,$J42,"ASK")-L42)</f>
        <v>#VALUE!</v>
      </c>
      <c r="AF42" s="195" t="e">
        <f>ABS(_xll.RtGet(SourceAlias,$N42,"BID")-O42)</f>
        <v>#VALUE!</v>
      </c>
      <c r="AG42" s="195" t="e">
        <f>ABS(_xll.RtGet(SourceAlias,$N42,"ASK")-P42)</f>
        <v>#VALUE!</v>
      </c>
      <c r="AH42" s="197"/>
      <c r="AI42" s="196"/>
      <c r="AJ42" s="195"/>
      <c r="AK42" s="196"/>
    </row>
    <row r="43" spans="1:37" x14ac:dyDescent="0.2">
      <c r="A43" s="71" t="str">
        <f>Pricing!$A43</f>
        <v>G6</v>
      </c>
      <c r="B43" s="152" t="str">
        <f t="shared" si="3"/>
        <v>USD_CURVE_FUT1M_G6</v>
      </c>
      <c r="C43" s="153">
        <f>Pricing!$B43</f>
        <v>99.400678207739901</v>
      </c>
      <c r="D43" s="153">
        <f>Pricing!$B43</f>
        <v>99.400678207739901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4"/>
        <v>USD_CURVE_FUT3M_G6</v>
      </c>
      <c r="G43" s="153">
        <f>Pricing!$C43</f>
        <v>99.287068400576487</v>
      </c>
      <c r="H43" s="153">
        <f>Pricing!$C43</f>
        <v>99.287068400576487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5"/>
        <v>USD_CURVE_FUT6M_G6</v>
      </c>
      <c r="K43" s="153">
        <f>Pricing!$D43</f>
        <v>99.2435329556657</v>
      </c>
      <c r="L43" s="153">
        <f>Pricing!$D43</f>
        <v>99.2435329556657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6"/>
        <v>USD_CURVE_FUT12M_G6</v>
      </c>
      <c r="O43" s="153">
        <f>Pricing!E43</f>
        <v>99.156729697090555</v>
      </c>
      <c r="P43" s="153">
        <f>Pricing!E43</f>
        <v>99.156729697090555</v>
      </c>
      <c r="Q43" s="154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2"/>
      <c r="S43" s="153">
        <f>Pricing!$F43</f>
        <v>99.292826123664753</v>
      </c>
      <c r="T43" s="153">
        <f>Pricing!$F43</f>
        <v>99.292826123664753</v>
      </c>
      <c r="U43" s="154"/>
      <c r="V43" s="152"/>
      <c r="W43" s="153">
        <f>Pricing!$G43</f>
        <v>99.469223089008267</v>
      </c>
      <c r="X43" s="153">
        <f>Pricing!$G43</f>
        <v>99.469223089008267</v>
      </c>
      <c r="Y43" s="188"/>
      <c r="Z43" s="197" t="e">
        <f>ABS(_xll.RtGet(SourceAlias,$B43,"BID")-C43)</f>
        <v>#VALUE!</v>
      </c>
      <c r="AA43" s="196" t="e">
        <f>ABS(_xll.RtGet(SourceAlias,$B43,"ASK")-D43)</f>
        <v>#VALUE!</v>
      </c>
      <c r="AB43" s="197" t="e">
        <f>ABS(_xll.RtGet(SourceAlias,$F43,"BID")-G43)</f>
        <v>#VALUE!</v>
      </c>
      <c r="AC43" s="196" t="e">
        <f>ABS(_xll.RtGet(SourceAlias,$F43,"ASK")-H43)</f>
        <v>#VALUE!</v>
      </c>
      <c r="AD43" s="197" t="e">
        <f>ABS(_xll.RtGet(SourceAlias,$J43,"BID")-K43)</f>
        <v>#VALUE!</v>
      </c>
      <c r="AE43" s="196" t="e">
        <f>ABS(_xll.RtGet(SourceAlias,$J43,"ASK")-L43)</f>
        <v>#VALUE!</v>
      </c>
      <c r="AF43" s="195" t="e">
        <f>ABS(_xll.RtGet(SourceAlias,$N43,"BID")-O43)</f>
        <v>#VALUE!</v>
      </c>
      <c r="AG43" s="195" t="e">
        <f>ABS(_xll.RtGet(SourceAlias,$N43,"ASK")-P43)</f>
        <v>#VALUE!</v>
      </c>
      <c r="AH43" s="197"/>
      <c r="AI43" s="196"/>
      <c r="AJ43" s="195"/>
      <c r="AK43" s="196"/>
    </row>
    <row r="44" spans="1:37" x14ac:dyDescent="0.2">
      <c r="A44" s="71" t="str">
        <f>Pricing!$A44</f>
        <v>H6</v>
      </c>
      <c r="B44" s="152" t="str">
        <f t="shared" si="3"/>
        <v>USD_CURVE_FUT1M_H6</v>
      </c>
      <c r="C44" s="153">
        <f>Pricing!$B44</f>
        <v>99.346846399152497</v>
      </c>
      <c r="D44" s="153">
        <f>Pricing!$B44</f>
        <v>99.346846399152497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4"/>
        <v>USD_CURVE_FUT3M_H6</v>
      </c>
      <c r="G44" s="153">
        <f>Pricing!$C44</f>
        <v>99.232622701125479</v>
      </c>
      <c r="H44" s="153">
        <f>Pricing!$C44</f>
        <v>99.232622701125479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5"/>
        <v>USD_CURVE_FUT6M_H6</v>
      </c>
      <c r="K44" s="153">
        <f>Pricing!$D44</f>
        <v>99.17229736926538</v>
      </c>
      <c r="L44" s="153">
        <f>Pricing!$D44</f>
        <v>99.17229736926538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6"/>
        <v>USD_CURVE_FUT12M_H6</v>
      </c>
      <c r="O44" s="153">
        <f>Pricing!E44</f>
        <v>99.044546701607004</v>
      </c>
      <c r="P44" s="153">
        <f>Pricing!E44</f>
        <v>99.044546701607004</v>
      </c>
      <c r="Q44" s="154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2"/>
      <c r="S44" s="153">
        <f>Pricing!$F44</f>
        <v>99.234900000095493</v>
      </c>
      <c r="T44" s="153">
        <f>Pricing!$F44</f>
        <v>99.234900000095493</v>
      </c>
      <c r="U44" s="154"/>
      <c r="V44" s="152"/>
      <c r="W44" s="153">
        <f>Pricing!$G44</f>
        <v>99.422648104153538</v>
      </c>
      <c r="X44" s="153">
        <f>Pricing!$G44</f>
        <v>99.422648104153538</v>
      </c>
      <c r="Y44" s="188"/>
      <c r="Z44" s="197">
        <f>ABS(_xll.RtGet(SourceAlias,$B44,"BID")-C44)</f>
        <v>3.2068152492570334E-5</v>
      </c>
      <c r="AA44" s="196">
        <f>ABS(_xll.RtGet(SourceAlias,$B44,"ASK")-D44)</f>
        <v>3.2068152492570334E-5</v>
      </c>
      <c r="AB44" s="197">
        <f>ABS(_xll.RtGet(SourceAlias,$F44,"BID")-G44)</f>
        <v>1.2546763628051849E-10</v>
      </c>
      <c r="AC44" s="196">
        <f>ABS(_xll.RtGet(SourceAlias,$F44,"ASK")-H44)</f>
        <v>1.2546763628051849E-10</v>
      </c>
      <c r="AD44" s="197">
        <f>ABS(_xll.RtGet(SourceAlias,$J44,"BID")-K44)</f>
        <v>2.3461265371338413E-5</v>
      </c>
      <c r="AE44" s="196">
        <f>ABS(_xll.RtGet(SourceAlias,$J44,"ASK")-L44)</f>
        <v>2.3461265371338413E-5</v>
      </c>
      <c r="AF44" s="195">
        <f>ABS(_xll.RtGet(SourceAlias,$N44,"BID")-O44)</f>
        <v>1.3930048226029612E-9</v>
      </c>
      <c r="AG44" s="195">
        <f>ABS(_xll.RtGet(SourceAlias,$N44,"ASK")-P44)</f>
        <v>1.3930048226029612E-9</v>
      </c>
      <c r="AH44" s="197"/>
      <c r="AI44" s="196"/>
      <c r="AJ44" s="195"/>
      <c r="AK44" s="196"/>
    </row>
    <row r="45" spans="1:37" x14ac:dyDescent="0.2">
      <c r="A45" s="71" t="str">
        <f>Pricing!$A45</f>
        <v>M6</v>
      </c>
      <c r="B45" s="152" t="str">
        <f t="shared" si="3"/>
        <v>USD_CURVE_FUT1M_M6</v>
      </c>
      <c r="C45" s="153">
        <f>Pricing!$B45</f>
        <v>99.179970149963665</v>
      </c>
      <c r="D45" s="153">
        <f>Pricing!$B45</f>
        <v>99.179970149963665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4"/>
        <v>USD_CURVE_FUT3M_M6</v>
      </c>
      <c r="G45" s="153">
        <f>Pricing!$C45</f>
        <v>99.060042101327397</v>
      </c>
      <c r="H45" s="153">
        <f>Pricing!$C45</f>
        <v>99.060042101327397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5"/>
        <v>USD_CURVE_FUT6M_M6</v>
      </c>
      <c r="K45" s="153">
        <f>Pricing!$D45</f>
        <v>98.981648368626566</v>
      </c>
      <c r="L45" s="153">
        <f>Pricing!$D45</f>
        <v>98.981648368626566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6"/>
        <v>USD_CURVE_FUT12M_M6</v>
      </c>
      <c r="O45" s="153">
        <f>Pricing!E45</f>
        <v>98.76931979195804</v>
      </c>
      <c r="P45" s="153">
        <f>Pricing!E45</f>
        <v>98.76931979195804</v>
      </c>
      <c r="Q45" s="154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2"/>
      <c r="S45" s="153">
        <f>Pricing!$F45</f>
        <v>99.063400000126663</v>
      </c>
      <c r="T45" s="153">
        <f>Pricing!$F45</f>
        <v>99.063400000126663</v>
      </c>
      <c r="U45" s="154"/>
      <c r="V45" s="152"/>
      <c r="W45" s="153">
        <f>Pricing!$G45</f>
        <v>99.269308677734216</v>
      </c>
      <c r="X45" s="153">
        <f>Pricing!$G45</f>
        <v>99.269308677734216</v>
      </c>
      <c r="Y45" s="188"/>
      <c r="Z45" s="197">
        <f>ABS(_xll.RtGet(SourceAlias,$B45,"BID")-C45)</f>
        <v>5.8124963658201523E-5</v>
      </c>
      <c r="AA45" s="196">
        <f>ABS(_xll.RtGet(SourceAlias,$B45,"ASK")-D45)</f>
        <v>5.8124963658201523E-5</v>
      </c>
      <c r="AB45" s="197">
        <f>ABS(_xll.RtGet(SourceAlias,$F45,"BID")-G45)</f>
        <v>3.2738967092882376E-10</v>
      </c>
      <c r="AC45" s="196">
        <f>ABS(_xll.RtGet(SourceAlias,$F45,"ASK")-H45)</f>
        <v>3.2738967092882376E-10</v>
      </c>
      <c r="AD45" s="197">
        <f>ABS(_xll.RtGet(SourceAlias,$J45,"BID")-K45)</f>
        <v>5.77296265618088E-5</v>
      </c>
      <c r="AE45" s="196">
        <f>ABS(_xll.RtGet(SourceAlias,$J45,"ASK")-L45)</f>
        <v>5.77296265618088E-5</v>
      </c>
      <c r="AF45" s="195">
        <f>ABS(_xll.RtGet(SourceAlias,$N45,"BID")-O45)</f>
        <v>6.8958030396970571E-8</v>
      </c>
      <c r="AG45" s="195">
        <f>ABS(_xll.RtGet(SourceAlias,$N45,"ASK")-P45)</f>
        <v>6.8958030396970571E-8</v>
      </c>
      <c r="AH45" s="197"/>
      <c r="AI45" s="196"/>
      <c r="AJ45" s="195"/>
      <c r="AK45" s="196"/>
    </row>
    <row r="46" spans="1:37" x14ac:dyDescent="0.2">
      <c r="A46" s="71" t="str">
        <f>Pricing!$A46</f>
        <v>U6</v>
      </c>
      <c r="B46" s="152" t="str">
        <f t="shared" si="3"/>
        <v>USD_CURVE_FUT1M_U6</v>
      </c>
      <c r="C46" s="153">
        <f>Pricing!$B46</f>
        <v>99.00864879081297</v>
      </c>
      <c r="D46" s="153">
        <f>Pricing!$B46</f>
        <v>99.00864879081297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4"/>
        <v>USD_CURVE_FUT3M_U6</v>
      </c>
      <c r="G46" s="153">
        <f>Pricing!$C46</f>
        <v>98.878095221007314</v>
      </c>
      <c r="H46" s="153">
        <f>Pricing!$C46</f>
        <v>98.878095221007314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5"/>
        <v>USD_CURVE_FUT6M_U6</v>
      </c>
      <c r="K46" s="153">
        <f>Pricing!$D46</f>
        <v>98.797058980811684</v>
      </c>
      <c r="L46" s="153">
        <f>Pricing!$D46</f>
        <v>98.797058980811684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6"/>
        <v>USD_CURVE_FUT12M_U6</v>
      </c>
      <c r="O46" s="153">
        <f>Pricing!E46</f>
        <v>98.63030818808457</v>
      </c>
      <c r="P46" s="153">
        <f>Pricing!E46</f>
        <v>98.63030818808457</v>
      </c>
      <c r="Q46" s="154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2"/>
      <c r="S46" s="153">
        <f>Pricing!$F46</f>
        <v>98.882700000040728</v>
      </c>
      <c r="T46" s="153">
        <f>Pricing!$F46</f>
        <v>98.882700000040728</v>
      </c>
      <c r="U46" s="154"/>
      <c r="V46" s="152"/>
      <c r="W46" s="153">
        <f>Pricing!$G46</f>
        <v>99.096304750648912</v>
      </c>
      <c r="X46" s="153">
        <f>Pricing!$G46</f>
        <v>99.096304750648912</v>
      </c>
      <c r="Y46" s="188"/>
      <c r="Z46" s="197">
        <f>ABS(_xll.RtGet(SourceAlias,$B46,"BID")-C46)</f>
        <v>2.0183812964091885E-5</v>
      </c>
      <c r="AA46" s="196">
        <f>ABS(_xll.RtGet(SourceAlias,$B46,"ASK")-D46)</f>
        <v>2.0183812964091885E-5</v>
      </c>
      <c r="AB46" s="197">
        <f>ABS(_xll.RtGet(SourceAlias,$F46,"BID")-G46)</f>
        <v>7.3043793236138299E-12</v>
      </c>
      <c r="AC46" s="196">
        <f>ABS(_xll.RtGet(SourceAlias,$F46,"ASK")-H46)</f>
        <v>7.3043793236138299E-12</v>
      </c>
      <c r="AD46" s="197">
        <f>ABS(_xll.RtGet(SourceAlias,$J46,"BID")-K46)</f>
        <v>2.5085811671488045E-5</v>
      </c>
      <c r="AE46" s="196">
        <f>ABS(_xll.RtGet(SourceAlias,$J46,"ASK")-L46)</f>
        <v>2.5085811671488045E-5</v>
      </c>
      <c r="AF46" s="195">
        <f>ABS(_xll.RtGet(SourceAlias,$N46,"BID")-O46)</f>
        <v>3.3499154312721657E-6</v>
      </c>
      <c r="AG46" s="195">
        <f>ABS(_xll.RtGet(SourceAlias,$N46,"ASK")-P46)</f>
        <v>3.3499154312721657E-6</v>
      </c>
      <c r="AH46" s="197"/>
      <c r="AI46" s="196"/>
      <c r="AJ46" s="195"/>
      <c r="AK46" s="196"/>
    </row>
    <row r="47" spans="1:37" x14ac:dyDescent="0.2">
      <c r="A47" s="71" t="str">
        <f>Pricing!$A47</f>
        <v>Z6</v>
      </c>
      <c r="B47" s="152" t="str">
        <f t="shared" si="3"/>
        <v>USD_CURVE_FUT1M_Z6</v>
      </c>
      <c r="C47" s="153">
        <f>Pricing!$B47</f>
        <v>98.85665718973371</v>
      </c>
      <c r="D47" s="153">
        <f>Pricing!$B47</f>
        <v>98.85665718973371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4"/>
        <v>USD_CURVE_FUT3M_Z6</v>
      </c>
      <c r="G47" s="153">
        <f>Pricing!$C47</f>
        <v>98.70635162806937</v>
      </c>
      <c r="H47" s="153">
        <f>Pricing!$C47</f>
        <v>98.70635162806937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5"/>
        <v>USD_CURVE_FUT6M_Z6</v>
      </c>
      <c r="K47" s="153">
        <f>Pricing!$D47</f>
        <v>98.642789557146841</v>
      </c>
      <c r="L47" s="153">
        <f>Pricing!$D47</f>
        <v>98.642789557146841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6"/>
        <v>USD_CURVE_FUT12M_Z6</v>
      </c>
      <c r="O47" s="153">
        <f>Pricing!E47</f>
        <v>98.691232446004932</v>
      </c>
      <c r="P47" s="153">
        <f>Pricing!E47</f>
        <v>98.691232446004932</v>
      </c>
      <c r="Q47" s="154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2"/>
      <c r="S47" s="153">
        <f>Pricing!$F47</f>
        <v>98.712400000061876</v>
      </c>
      <c r="T47" s="153">
        <f>Pricing!$F47</f>
        <v>98.712400000061876</v>
      </c>
      <c r="U47" s="154"/>
      <c r="V47" s="152"/>
      <c r="W47" s="153">
        <f>Pricing!$G47</f>
        <v>98.939727552069726</v>
      </c>
      <c r="X47" s="153">
        <f>Pricing!$G47</f>
        <v>98.939727552069726</v>
      </c>
      <c r="Y47" s="188"/>
      <c r="Z47" s="197">
        <f>ABS(_xll.RtGet(SourceAlias,$B47,"BID")-C47)</f>
        <v>7.6682266296757007E-5</v>
      </c>
      <c r="AA47" s="196">
        <f>ABS(_xll.RtGet(SourceAlias,$B47,"ASK")-D47)</f>
        <v>7.6682266296757007E-5</v>
      </c>
      <c r="AB47" s="197">
        <f>ABS(_xll.RtGet(SourceAlias,$F47,"BID")-G47)</f>
        <v>6.936318186490098E-11</v>
      </c>
      <c r="AC47" s="196">
        <f>ABS(_xll.RtGet(SourceAlias,$F47,"ASK")-H47)</f>
        <v>6.936318186490098E-11</v>
      </c>
      <c r="AD47" s="197">
        <f>ABS(_xll.RtGet(SourceAlias,$J47,"BID")-K47)</f>
        <v>7.0898853167022935E-5</v>
      </c>
      <c r="AE47" s="196">
        <f>ABS(_xll.RtGet(SourceAlias,$J47,"ASK")-L47)</f>
        <v>7.0898853167022935E-5</v>
      </c>
      <c r="AF47" s="195">
        <f>ABS(_xll.RtGet(SourceAlias,$N47,"BID")-O47)</f>
        <v>1.8065004923073502E-5</v>
      </c>
      <c r="AG47" s="195">
        <f>ABS(_xll.RtGet(SourceAlias,$N47,"ASK")-P47)</f>
        <v>1.8065004923073502E-5</v>
      </c>
      <c r="AH47" s="197"/>
      <c r="AI47" s="196"/>
      <c r="AJ47" s="195"/>
      <c r="AK47" s="196"/>
    </row>
    <row r="48" spans="1:37" x14ac:dyDescent="0.2">
      <c r="A48" s="71" t="str">
        <f>Pricing!$A48</f>
        <v>H7</v>
      </c>
      <c r="B48" s="152" t="str">
        <f t="shared" si="3"/>
        <v>USD_CURVE_FUT1M_H7</v>
      </c>
      <c r="C48" s="153">
        <f>Pricing!$B48</f>
        <v>98.720576021834532</v>
      </c>
      <c r="D48" s="153">
        <f>Pricing!$B48</f>
        <v>98.720576021834532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4"/>
        <v>USD_CURVE_FUT3M_H7</v>
      </c>
      <c r="G48" s="153">
        <f>Pricing!$C48</f>
        <v>98.564823082738187</v>
      </c>
      <c r="H48" s="153">
        <f>Pricing!$C48</f>
        <v>98.564823082738187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5"/>
        <v>USD_CURVE_FUT6M_H7</v>
      </c>
      <c r="K48" s="153">
        <f>Pricing!$D48</f>
        <v>98.512477619544896</v>
      </c>
      <c r="L48" s="153">
        <f>Pricing!$D48</f>
        <v>98.512477619544896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6"/>
        <v>USD_CURVE_FUT12M_H7</v>
      </c>
      <c r="O48" s="153">
        <f>Pricing!E48</f>
        <v>98.570097817718988</v>
      </c>
      <c r="P48" s="153">
        <f>Pricing!E48</f>
        <v>98.570097817718988</v>
      </c>
      <c r="Q48" s="154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2"/>
      <c r="S48" s="153">
        <f>Pricing!$F48</f>
        <v>98.572300000074847</v>
      </c>
      <c r="T48" s="153">
        <f>Pricing!$F48</f>
        <v>98.572300000074847</v>
      </c>
      <c r="U48" s="154"/>
      <c r="V48" s="152"/>
      <c r="W48" s="153">
        <f>Pricing!$G48</f>
        <v>98.803437826531919</v>
      </c>
      <c r="X48" s="153">
        <f>Pricing!$G48</f>
        <v>98.803437826531919</v>
      </c>
      <c r="Y48" s="188"/>
      <c r="Z48" s="197">
        <f>ABS(_xll.RtGet(SourceAlias,$B48,"BID")-C48)</f>
        <v>2.0585316546828381E-4</v>
      </c>
      <c r="AA48" s="196">
        <f>ABS(_xll.RtGet(SourceAlias,$B48,"ASK")-D48)</f>
        <v>2.0585316546828381E-4</v>
      </c>
      <c r="AB48" s="197">
        <f>ABS(_xll.RtGet(SourceAlias,$F48,"BID")-G48)</f>
        <v>2.6182078727288172E-10</v>
      </c>
      <c r="AC48" s="196">
        <f>ABS(_xll.RtGet(SourceAlias,$F48,"ASK")-H48)</f>
        <v>2.6182078727288172E-10</v>
      </c>
      <c r="AD48" s="197">
        <f>ABS(_xll.RtGet(SourceAlias,$J48,"BID")-K48)</f>
        <v>2.0250445510328063E-4</v>
      </c>
      <c r="AE48" s="196">
        <f>ABS(_xll.RtGet(SourceAlias,$J48,"ASK")-L48)</f>
        <v>2.0250445510328063E-4</v>
      </c>
      <c r="AF48" s="195">
        <f>ABS(_xll.RtGet(SourceAlias,$N48,"BID")-O48)</f>
        <v>1.1409828101704989E-4</v>
      </c>
      <c r="AG48" s="195">
        <f>ABS(_xll.RtGet(SourceAlias,$N48,"ASK")-P48)</f>
        <v>1.1409828101704989E-4</v>
      </c>
      <c r="AH48" s="197"/>
      <c r="AI48" s="196"/>
      <c r="AJ48" s="195"/>
      <c r="AK48" s="196"/>
    </row>
    <row r="49" spans="1:37" x14ac:dyDescent="0.2">
      <c r="A49" s="71" t="str">
        <f>Pricing!$A49</f>
        <v>M7</v>
      </c>
      <c r="B49" s="152" t="str">
        <f t="shared" si="3"/>
        <v>USD_CURVE_FUT1M_M7</v>
      </c>
      <c r="C49" s="153">
        <f>Pricing!$B49</f>
        <v>98.57766961871161</v>
      </c>
      <c r="D49" s="153">
        <f>Pricing!$B49</f>
        <v>98.57766961871161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4"/>
        <v>USD_CURVE_FUT3M_M7</v>
      </c>
      <c r="G49" s="153">
        <f>Pricing!$C49</f>
        <v>98.444524013513757</v>
      </c>
      <c r="H49" s="153">
        <f>Pricing!$C49</f>
        <v>98.444524013513757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5"/>
        <v>USD_CURVE_FUT6M_M7</v>
      </c>
      <c r="K49" s="153">
        <f>Pricing!$D49</f>
        <v>98.376058731477826</v>
      </c>
      <c r="L49" s="153">
        <f>Pricing!$D49</f>
        <v>98.376058731477826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6"/>
        <v>USD_CURVE_FUT12M_M7</v>
      </c>
      <c r="O49" s="153">
        <f>Pricing!E49</f>
        <v>98.300127017773491</v>
      </c>
      <c r="P49" s="153">
        <f>Pricing!E49</f>
        <v>98.300127017773491</v>
      </c>
      <c r="Q49" s="154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2"/>
      <c r="S49" s="153">
        <f>Pricing!$F49</f>
        <v>98.589417895560359</v>
      </c>
      <c r="T49" s="153">
        <f>Pricing!$F49</f>
        <v>98.589417895560359</v>
      </c>
      <c r="U49" s="154"/>
      <c r="V49" s="152"/>
      <c r="W49" s="153">
        <f>Pricing!$G49</f>
        <v>98.66524277555456</v>
      </c>
      <c r="X49" s="153">
        <f>Pricing!$G49</f>
        <v>98.66524277555456</v>
      </c>
      <c r="Y49" s="188"/>
      <c r="Z49" s="197" t="e">
        <f>ABS(_xll.RtGet(SourceAlias,$B49,"BID")-C49)</f>
        <v>#VALUE!</v>
      </c>
      <c r="AA49" s="196" t="e">
        <f>ABS(_xll.RtGet(SourceAlias,$B49,"ASK")-D49)</f>
        <v>#VALUE!</v>
      </c>
      <c r="AB49" s="197" t="e">
        <f>ABS(_xll.RtGet(SourceAlias,$F49,"BID")-G49)</f>
        <v>#VALUE!</v>
      </c>
      <c r="AC49" s="196" t="e">
        <f>ABS(_xll.RtGet(SourceAlias,$F49,"ASK")-H49)</f>
        <v>#VALUE!</v>
      </c>
      <c r="AD49" s="197" t="e">
        <f>ABS(_xll.RtGet(SourceAlias,$J49,"BID")-K49)</f>
        <v>#VALUE!</v>
      </c>
      <c r="AE49" s="196" t="e">
        <f>ABS(_xll.RtGet(SourceAlias,$J49,"ASK")-L49)</f>
        <v>#VALUE!</v>
      </c>
      <c r="AF49" s="195" t="e">
        <f>ABS(_xll.RtGet(SourceAlias,$N49,"BID")-O49)</f>
        <v>#VALUE!</v>
      </c>
      <c r="AG49" s="195" t="e">
        <f>ABS(_xll.RtGet(SourceAlias,$N49,"ASK")-P49)</f>
        <v>#VALUE!</v>
      </c>
      <c r="AH49" s="197"/>
      <c r="AI49" s="196"/>
      <c r="AJ49" s="195"/>
      <c r="AK49" s="196"/>
    </row>
    <row r="50" spans="1:37" hidden="1" outlineLevel="1" x14ac:dyDescent="0.2">
      <c r="A50" s="71" t="str">
        <f>Pricing!$A50</f>
        <v>U7</v>
      </c>
      <c r="B50" s="152" t="str">
        <f t="shared" si="3"/>
        <v>USD_CURVE_FUT1M_U7</v>
      </c>
      <c r="C50" s="153">
        <f>Pricing!$B50</f>
        <v>98.461767734968092</v>
      </c>
      <c r="D50" s="153">
        <f>Pricing!$B50</f>
        <v>98.461767734968092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4"/>
        <v>USD_CURVE_FUT3M_U7</v>
      </c>
      <c r="G50" s="153">
        <f>Pricing!$C50</f>
        <v>98.343848706931979</v>
      </c>
      <c r="H50" s="153">
        <f>Pricing!$C50</f>
        <v>98.343848706931979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5"/>
        <v>USD_CURVE_FUT6M_U7</v>
      </c>
      <c r="K50" s="153">
        <f>Pricing!$D50</f>
        <v>98.261473012034216</v>
      </c>
      <c r="L50" s="153">
        <f>Pricing!$D50</f>
        <v>98.261473012034216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6"/>
        <v>USD_CURVE_FUT12M_U7</v>
      </c>
      <c r="O50" s="153">
        <f>Pricing!E50</f>
        <v>98.114318516970712</v>
      </c>
      <c r="P50" s="153">
        <f>Pricing!E50</f>
        <v>98.114318516970712</v>
      </c>
      <c r="Q50" s="154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2"/>
      <c r="S50" s="153">
        <f>Pricing!$F50</f>
        <v>98.47838048022858</v>
      </c>
      <c r="T50" s="153">
        <f>Pricing!$F50</f>
        <v>98.47838048022858</v>
      </c>
      <c r="U50" s="154"/>
      <c r="V50" s="152"/>
      <c r="W50" s="153">
        <f>Pricing!$G50</f>
        <v>98.55574906810952</v>
      </c>
      <c r="X50" s="153">
        <f>Pricing!$G50</f>
        <v>98.55574906810952</v>
      </c>
      <c r="Y50" s="188"/>
      <c r="Z50" s="197"/>
      <c r="AA50" s="196"/>
      <c r="AB50" s="197"/>
      <c r="AC50" s="196"/>
      <c r="AD50" s="197"/>
      <c r="AE50" s="196"/>
      <c r="AF50" s="195"/>
      <c r="AG50" s="195"/>
      <c r="AH50" s="197"/>
      <c r="AI50" s="196"/>
      <c r="AJ50" s="195"/>
      <c r="AK50" s="196"/>
    </row>
    <row r="51" spans="1:37" hidden="1" outlineLevel="1" x14ac:dyDescent="0.2">
      <c r="A51" s="71" t="str">
        <f>Pricing!$A51</f>
        <v>Z7</v>
      </c>
      <c r="B51" s="152" t="str">
        <f t="shared" si="3"/>
        <v>USD_CURVE_FUT1M_Z7</v>
      </c>
      <c r="C51" s="153">
        <f>Pricing!$B51</f>
        <v>98.361329608454184</v>
      </c>
      <c r="D51" s="153">
        <f>Pricing!$B51</f>
        <v>98.361329608454184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4"/>
        <v>USD_CURVE_FUT3M_Z7</v>
      </c>
      <c r="G51" s="153">
        <f>Pricing!$C51</f>
        <v>98.245051857902695</v>
      </c>
      <c r="H51" s="153">
        <f>Pricing!$C51</f>
        <v>98.245051857902695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5"/>
        <v>USD_CURVE_FUT6M_Z7</v>
      </c>
      <c r="K51" s="153">
        <f>Pricing!$D51</f>
        <v>98.157797466617865</v>
      </c>
      <c r="L51" s="153">
        <f>Pricing!$D51</f>
        <v>98.157797466617865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6"/>
        <v>USD_CURVE_FUT12M_Z7</v>
      </c>
      <c r="O51" s="153">
        <f>Pricing!E51</f>
        <v>97.991664725352123</v>
      </c>
      <c r="P51" s="153">
        <f>Pricing!E51</f>
        <v>97.991664725352123</v>
      </c>
      <c r="Q51" s="154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2"/>
      <c r="S51" s="153">
        <f>Pricing!$F51</f>
        <v>98.36732136569762</v>
      </c>
      <c r="T51" s="153">
        <f>Pricing!$F51</f>
        <v>98.36732136569762</v>
      </c>
      <c r="U51" s="154"/>
      <c r="V51" s="152"/>
      <c r="W51" s="153">
        <f>Pricing!$G51</f>
        <v>98.463670519530041</v>
      </c>
      <c r="X51" s="153">
        <f>Pricing!$G51</f>
        <v>98.463670519530041</v>
      </c>
      <c r="Y51" s="188"/>
      <c r="Z51" s="197"/>
      <c r="AA51" s="196"/>
      <c r="AB51" s="197"/>
      <c r="AC51" s="196"/>
      <c r="AD51" s="197"/>
      <c r="AE51" s="196"/>
      <c r="AF51" s="195"/>
      <c r="AG51" s="195"/>
      <c r="AH51" s="197"/>
      <c r="AI51" s="196"/>
      <c r="AJ51" s="195"/>
      <c r="AK51" s="196"/>
    </row>
    <row r="52" spans="1:37" hidden="1" outlineLevel="1" x14ac:dyDescent="0.2">
      <c r="A52" s="63" t="str">
        <f>Pricing!$A52</f>
        <v>H8</v>
      </c>
      <c r="B52" s="152" t="str">
        <f t="shared" si="3"/>
        <v>USD_CURVE_FUT1M_H8</v>
      </c>
      <c r="C52" s="153">
        <f>Pricing!$B52</f>
        <v>98.274218310945983</v>
      </c>
      <c r="D52" s="153">
        <f>Pricing!$B52</f>
        <v>98.274218310945983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4"/>
        <v>USD_CURVE_FUT3M_H8</v>
      </c>
      <c r="G52" s="156">
        <f>Pricing!$C52</f>
        <v>98.147188524672885</v>
      </c>
      <c r="H52" s="156">
        <f>Pricing!$C52</f>
        <v>98.147188524672885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5"/>
        <v>USD_CURVE_FUT6M_H8</v>
      </c>
      <c r="K52" s="153">
        <f>Pricing!$D52</f>
        <v>98.063248801781228</v>
      </c>
      <c r="L52" s="153">
        <f>Pricing!$D52</f>
        <v>98.063248801781228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6"/>
        <v>USD_CURVE_FUT12M_H8</v>
      </c>
      <c r="O52" s="156">
        <f>Pricing!E52</f>
        <v>97.925843427465992</v>
      </c>
      <c r="P52" s="156">
        <f>Pricing!E52</f>
        <v>97.925843427465992</v>
      </c>
      <c r="Q52" s="154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5"/>
      <c r="S52" s="156">
        <f>Pricing!$F52</f>
        <v>98.219849155178991</v>
      </c>
      <c r="T52" s="156">
        <f>Pricing!$F52</f>
        <v>98.219849155178991</v>
      </c>
      <c r="U52" s="157"/>
      <c r="V52" s="155"/>
      <c r="W52" s="156">
        <f>Pricing!$G52</f>
        <v>98.386338907693172</v>
      </c>
      <c r="X52" s="156">
        <f>Pricing!$G52</f>
        <v>98.386338907693172</v>
      </c>
      <c r="Y52" s="189"/>
      <c r="Z52" s="197"/>
      <c r="AA52" s="196"/>
      <c r="AB52" s="197"/>
      <c r="AC52" s="196"/>
      <c r="AD52" s="197"/>
      <c r="AE52" s="196"/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0.17969999999983832</v>
      </c>
      <c r="D53" s="150">
        <f>Pricing!$B53*100</f>
        <v>0.17969999999983832</v>
      </c>
      <c r="E53" s="151"/>
      <c r="F53" s="149" t="s">
        <v>194</v>
      </c>
      <c r="G53" s="150">
        <f>Pricing!$C53*100</f>
        <v>0.27233783127438244</v>
      </c>
      <c r="H53" s="150">
        <f>Pricing!$C53*100</f>
        <v>0.27233783127438244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0.40009999999560625</v>
      </c>
      <c r="L53" s="150">
        <f>Pricing!$D53*100</f>
        <v>0.40009999999560625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0.69400000000001105</v>
      </c>
      <c r="P53" s="150">
        <f>Pricing!$E53*100</f>
        <v>0.69400000000001105</v>
      </c>
      <c r="Q53" s="151"/>
      <c r="R53" s="149"/>
      <c r="S53" s="150">
        <f>Pricing!$F53*100</f>
        <v>0.27374999999998717</v>
      </c>
      <c r="T53" s="150">
        <f>Pricing!$F53*100</f>
        <v>0.27374999999998717</v>
      </c>
      <c r="U53" s="151"/>
      <c r="V53" s="149"/>
      <c r="W53" s="150">
        <f>Pricing!$G53*100</f>
        <v>0.28000000000183434</v>
      </c>
      <c r="X53" s="150">
        <f>Pricing!$G53*100</f>
        <v>0.28000000000183434</v>
      </c>
      <c r="Y53" s="187"/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0.17996446518454162</v>
      </c>
      <c r="D54" s="156">
        <f>Pricing!$B54*100</f>
        <v>0.17996446518454162</v>
      </c>
      <c r="E54" s="157"/>
      <c r="F54" s="155" t="s">
        <v>195</v>
      </c>
      <c r="G54" s="156">
        <f>Pricing!$C54*100</f>
        <v>0.27255702249032943</v>
      </c>
      <c r="H54" s="156">
        <f>Pricing!$C54*100</f>
        <v>0.27255702249032943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0.40070300203065201</v>
      </c>
      <c r="L54" s="156">
        <f>Pricing!$D54*100</f>
        <v>0.40070300203065201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0.69417535436875932</v>
      </c>
      <c r="P54" s="156">
        <f>Pricing!$E54*100</f>
        <v>0.69417535436875932</v>
      </c>
      <c r="Q54" s="157"/>
      <c r="R54" s="155"/>
      <c r="S54" s="156">
        <f>Pricing!$F54*100</f>
        <v>0.27508665806281435</v>
      </c>
      <c r="T54" s="156">
        <f>Pricing!$F54*100</f>
        <v>0.27508665806281435</v>
      </c>
      <c r="U54" s="157"/>
      <c r="V54" s="155"/>
      <c r="W54" s="156">
        <f>Pricing!$G54*100</f>
        <v>0.23567205156993509</v>
      </c>
      <c r="X54" s="156">
        <f>Pricing!$G54*100</f>
        <v>0.23567205156993509</v>
      </c>
      <c r="Y54" s="189"/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0.18056058341054915</v>
      </c>
      <c r="D55" s="150">
        <f>Pricing!$B55*100</f>
        <v>0.18056058341054915</v>
      </c>
      <c r="E55" s="151"/>
      <c r="F55" s="149" t="s">
        <v>196</v>
      </c>
      <c r="G55" s="150">
        <f>Pricing!$C55*100</f>
        <v>0.28231029249028139</v>
      </c>
      <c r="H55" s="150">
        <f>Pricing!$C55*100</f>
        <v>0.28231029249028139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0.39999999999998481</v>
      </c>
      <c r="L55" s="150">
        <f>Pricing!$D55*100</f>
        <v>0.39999999999998481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0.7129999999989336</v>
      </c>
      <c r="P55" s="150">
        <f>Pricing!$E55*100</f>
        <v>0.7129999999989336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0.36798333128205907</v>
      </c>
      <c r="T55" s="150">
        <f>Pricing!$F55*100</f>
        <v>0.36798333128205907</v>
      </c>
      <c r="U55" s="151"/>
      <c r="V55" s="149"/>
      <c r="W55" s="150">
        <f>Pricing!$G55*100</f>
        <v>0.12000492072061775</v>
      </c>
      <c r="X55" s="150">
        <f>Pricing!$G55*100</f>
        <v>0.12000492072061775</v>
      </c>
      <c r="Y55" s="187"/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0.18579758188241868</v>
      </c>
      <c r="D56" s="153">
        <f>Pricing!$B56*100</f>
        <v>0.18579758188241868</v>
      </c>
      <c r="E56" s="154"/>
      <c r="F56" s="152" t="s">
        <v>197</v>
      </c>
      <c r="G56" s="153">
        <f>Pricing!$C56*100</f>
        <v>0.3003193958785817</v>
      </c>
      <c r="H56" s="153">
        <f>Pricing!$C56*100</f>
        <v>0.3003193958785817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0.43499999999999961</v>
      </c>
      <c r="L56" s="153">
        <f>Pricing!$D56*100</f>
        <v>0.43499999999999961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0.75599999999618606</v>
      </c>
      <c r="P56" s="153">
        <f>Pricing!$E56*100</f>
        <v>0.75599999999618606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0.45167143846580127</v>
      </c>
      <c r="T56" s="153">
        <f>Pricing!$F56*100</f>
        <v>0.45167143846580127</v>
      </c>
      <c r="U56" s="154"/>
      <c r="V56" s="152"/>
      <c r="W56" s="153">
        <f>Pricing!$G56*100</f>
        <v>0.12850191687796553</v>
      </c>
      <c r="X56" s="153">
        <f>Pricing!$G56*100</f>
        <v>0.12850191687796553</v>
      </c>
      <c r="Y56" s="188"/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0.20649299655747799</v>
      </c>
      <c r="D57" s="153">
        <f>Pricing!$B57*100</f>
        <v>0.20649299655747799</v>
      </c>
      <c r="E57" s="154"/>
      <c r="F57" s="152" t="s">
        <v>198</v>
      </c>
      <c r="G57" s="153">
        <f>Pricing!$C57*100</f>
        <v>0.33001217582868286</v>
      </c>
      <c r="H57" s="153">
        <f>Pricing!$C57*100</f>
        <v>0.33001217582868286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0.47899999999999643</v>
      </c>
      <c r="L57" s="153">
        <f>Pricing!$D57*100</f>
        <v>0.47899999999999643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0.80399999999067451</v>
      </c>
      <c r="P57" s="153">
        <f>Pricing!$E57*100</f>
        <v>0.80399999999067451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0.52680068229801646</v>
      </c>
      <c r="T57" s="153">
        <f>Pricing!$F57*100</f>
        <v>0.52680068229801646</v>
      </c>
      <c r="U57" s="154"/>
      <c r="V57" s="152"/>
      <c r="W57" s="153">
        <f>Pricing!$G57*100</f>
        <v>0.14796159606333958</v>
      </c>
      <c r="X57" s="153">
        <f>Pricing!$G57*100</f>
        <v>0.14796159606333958</v>
      </c>
      <c r="Y57" s="188"/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0.23823874309995963</v>
      </c>
      <c r="D58" s="153">
        <f>Pricing!$B58*100</f>
        <v>0.23823874309995963</v>
      </c>
      <c r="E58" s="154"/>
      <c r="F58" s="152" t="s">
        <v>199</v>
      </c>
      <c r="G58" s="153">
        <f>Pricing!$C58*100</f>
        <v>0.37677288181841889</v>
      </c>
      <c r="H58" s="153">
        <f>Pricing!$C58*100</f>
        <v>0.37677288181841889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0.52799999999999225</v>
      </c>
      <c r="L58" s="153">
        <f>Pricing!$D58*100</f>
        <v>0.52799999999999225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0.85699999999099652</v>
      </c>
      <c r="P58" s="153">
        <f>Pricing!$E58*100</f>
        <v>0.85699999999099652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0.62926180267295162</v>
      </c>
      <c r="T58" s="153">
        <f>Pricing!$F58*100</f>
        <v>0.62926180267295162</v>
      </c>
      <c r="U58" s="154"/>
      <c r="V58" s="152"/>
      <c r="W58" s="153">
        <f>Pricing!$G58*100</f>
        <v>0.15876159477468121</v>
      </c>
      <c r="X58" s="153">
        <f>Pricing!$G58*100</f>
        <v>0.15876159477468121</v>
      </c>
      <c r="Y58" s="188"/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0.27674943232121052</v>
      </c>
      <c r="D59" s="153">
        <f>Pricing!$B59*100</f>
        <v>0.27674943232121052</v>
      </c>
      <c r="E59" s="154"/>
      <c r="F59" s="152" t="s">
        <v>200</v>
      </c>
      <c r="G59" s="153">
        <f>Pricing!$C59*100</f>
        <v>0.42836007022249267</v>
      </c>
      <c r="H59" s="153">
        <f>Pricing!$C59*100</f>
        <v>0.42836007022249267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0.57899999997420359</v>
      </c>
      <c r="L59" s="153">
        <f>Pricing!$D59*100</f>
        <v>0.57899999997420359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0.91099999998605197</v>
      </c>
      <c r="P59" s="153">
        <f>Pricing!$E59*100</f>
        <v>0.91099999998605197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0.72733918517543383</v>
      </c>
      <c r="T59" s="153">
        <f>Pricing!$F59*100</f>
        <v>0.72733918517543383</v>
      </c>
      <c r="U59" s="154"/>
      <c r="V59" s="152"/>
      <c r="W59" s="153">
        <f>Pricing!$G59*100</f>
        <v>0.19705736956798781</v>
      </c>
      <c r="X59" s="153">
        <f>Pricing!$G59*100</f>
        <v>0.19705736956798781</v>
      </c>
      <c r="Y59" s="188"/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0.32412592820248032</v>
      </c>
      <c r="D60" s="153">
        <f>Pricing!$B60*100</f>
        <v>0.32412592820248032</v>
      </c>
      <c r="E60" s="154"/>
      <c r="F60" s="152" t="s">
        <v>201</v>
      </c>
      <c r="G60" s="153">
        <f>Pricing!$C60*100</f>
        <v>0.48403528070966317</v>
      </c>
      <c r="H60" s="153">
        <f>Pricing!$C60*100</f>
        <v>0.48403528070966317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0.63299999999998813</v>
      </c>
      <c r="L60" s="153">
        <f>Pricing!$D60*100</f>
        <v>0.63299999999998813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0.96699999999057817</v>
      </c>
      <c r="P60" s="153">
        <f>Pricing!$E60*100</f>
        <v>0.96699999999057817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0.73554963683367414</v>
      </c>
      <c r="T60" s="153">
        <f>Pricing!$F60*100</f>
        <v>0.73554963683367414</v>
      </c>
      <c r="U60" s="154"/>
      <c r="V60" s="152"/>
      <c r="W60" s="153">
        <f>Pricing!$G60*100</f>
        <v>0.26626452870548434</v>
      </c>
      <c r="X60" s="153">
        <f>Pricing!$G60*100</f>
        <v>0.26626452870548434</v>
      </c>
      <c r="Y60" s="188"/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0.37363972417940872</v>
      </c>
      <c r="D61" s="153">
        <f>Pricing!$B61*100</f>
        <v>0.37363972417940872</v>
      </c>
      <c r="E61" s="154"/>
      <c r="F61" s="152"/>
      <c r="G61" s="153">
        <f>Pricing!$C61*100</f>
        <v>0.53593094602047542</v>
      </c>
      <c r="H61" s="153">
        <f>Pricing!$C61*100</f>
        <v>0.53593094602047542</v>
      </c>
      <c r="I61" s="154"/>
      <c r="J61" s="152" t="s">
        <v>279</v>
      </c>
      <c r="K61" s="153">
        <f>Pricing!$D61*100</f>
        <v>0.68142103317708214</v>
      </c>
      <c r="L61" s="153">
        <f>Pricing!$D61*100</f>
        <v>0.68142103317708214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1.0236951361048563</v>
      </c>
      <c r="P61" s="153">
        <f>Pricing!$E61*100</f>
        <v>1.0236951361048563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0.69082333714637589</v>
      </c>
      <c r="T61" s="153">
        <f>Pricing!$F61*100</f>
        <v>0.69082333714637589</v>
      </c>
      <c r="U61" s="154"/>
      <c r="V61" s="152"/>
      <c r="W61" s="153">
        <f>Pricing!$G61*100</f>
        <v>0.29039261586571996</v>
      </c>
      <c r="X61" s="153">
        <f>Pricing!$G61*100</f>
        <v>0.29039261586571996</v>
      </c>
      <c r="Y61" s="188"/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0.42564675031663385</v>
      </c>
      <c r="D62" s="153">
        <f>Pricing!$B62*100</f>
        <v>0.42564675031663385</v>
      </c>
      <c r="E62" s="154"/>
      <c r="F62" s="152"/>
      <c r="G62" s="153">
        <f>Pricing!$C62*100</f>
        <v>0.58707444292283528</v>
      </c>
      <c r="H62" s="153">
        <f>Pricing!$C62*100</f>
        <v>0.58707444292283528</v>
      </c>
      <c r="I62" s="154"/>
      <c r="J62" s="152" t="s">
        <v>280</v>
      </c>
      <c r="K62" s="153">
        <f>Pricing!$D62*100</f>
        <v>0.72013463744938544</v>
      </c>
      <c r="L62" s="153">
        <f>Pricing!$D62*100</f>
        <v>0.72013463744938544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1.0803615026631257</v>
      </c>
      <c r="P62" s="153">
        <f>Pricing!$E62*100</f>
        <v>1.0803615026631257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0.61864554309409114</v>
      </c>
      <c r="T62" s="153">
        <f>Pricing!$F62*100</f>
        <v>0.61864554309409114</v>
      </c>
      <c r="U62" s="154"/>
      <c r="V62" s="152"/>
      <c r="W62" s="153">
        <f>Pricing!$G62*100</f>
        <v>0.33283126860172985</v>
      </c>
      <c r="X62" s="153">
        <f>Pricing!$G62*100</f>
        <v>0.33283126860172985</v>
      </c>
      <c r="Y62" s="188"/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0.47956841718385568</v>
      </c>
      <c r="D63" s="153">
        <f>Pricing!$B63*100</f>
        <v>0.47956841718385568</v>
      </c>
      <c r="E63" s="154"/>
      <c r="F63" s="152"/>
      <c r="G63" s="153">
        <f>Pricing!$C63*100</f>
        <v>0.6458650721351874</v>
      </c>
      <c r="H63" s="153">
        <f>Pricing!$C63*100</f>
        <v>0.6458650721351874</v>
      </c>
      <c r="I63" s="154"/>
      <c r="J63" s="152" t="s">
        <v>281</v>
      </c>
      <c r="K63" s="153">
        <f>Pricing!$D63*100</f>
        <v>0.77944538037963151</v>
      </c>
      <c r="L63" s="153">
        <f>Pricing!$D63*100</f>
        <v>0.77944538037963151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1.1359999999999859</v>
      </c>
      <c r="P63" s="153">
        <f>Pricing!$E63*100</f>
        <v>1.1359999999999859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0.64047422796843123</v>
      </c>
      <c r="T63" s="153">
        <f>Pricing!$F63*100</f>
        <v>0.64047422796843123</v>
      </c>
      <c r="U63" s="154"/>
      <c r="V63" s="152"/>
      <c r="W63" s="153">
        <f>Pricing!$G63*100</f>
        <v>0.40262930014023368</v>
      </c>
      <c r="X63" s="153">
        <f>Pricing!$G63*100</f>
        <v>0.40262930014023368</v>
      </c>
      <c r="Y63" s="188"/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0.52844220939206932</v>
      </c>
      <c r="D64" s="153">
        <f>Pricing!$B64*100</f>
        <v>0.52844220939206932</v>
      </c>
      <c r="E64" s="154"/>
      <c r="F64" s="152"/>
      <c r="G64" s="153">
        <f>Pricing!$C64*100</f>
        <v>0.6980745649983966</v>
      </c>
      <c r="H64" s="153">
        <f>Pricing!$C64*100</f>
        <v>0.6980745649983966</v>
      </c>
      <c r="I64" s="154"/>
      <c r="J64" s="152" t="s">
        <v>282</v>
      </c>
      <c r="K64" s="153">
        <f>Pricing!$D64*100</f>
        <v>0.84203579354764202</v>
      </c>
      <c r="L64" s="153">
        <f>Pricing!$D64*100</f>
        <v>0.84203579354764202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1.1757281258185011</v>
      </c>
      <c r="P64" s="153">
        <f>Pricing!$E64*100</f>
        <v>1.1757281258185011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0.69180509374522359</v>
      </c>
      <c r="T64" s="153">
        <f>Pricing!$F64*100</f>
        <v>0.69180509374522359</v>
      </c>
      <c r="U64" s="154"/>
      <c r="V64" s="152"/>
      <c r="W64" s="153">
        <f>Pricing!$G64*100</f>
        <v>0.44006996878298565</v>
      </c>
      <c r="X64" s="153">
        <f>Pricing!$G64*100</f>
        <v>0.44006996878298565</v>
      </c>
      <c r="Y64" s="188"/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0.58470631669288964</v>
      </c>
      <c r="D65" s="153">
        <f>Pricing!$B65*100</f>
        <v>0.58470631669288964</v>
      </c>
      <c r="E65" s="154"/>
      <c r="F65" s="152"/>
      <c r="G65" s="153">
        <f>Pricing!$C65*100</f>
        <v>0.75417164321908592</v>
      </c>
      <c r="H65" s="153">
        <f>Pricing!$C65*100</f>
        <v>0.75417164321908592</v>
      </c>
      <c r="I65" s="154"/>
      <c r="J65" s="152" t="s">
        <v>283</v>
      </c>
      <c r="K65" s="153">
        <f>Pricing!$D65*100</f>
        <v>0.90982871588698655</v>
      </c>
      <c r="L65" s="153">
        <f>Pricing!$D65*100</f>
        <v>0.90982871588698655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1.2119610073767231</v>
      </c>
      <c r="P65" s="153">
        <f>Pricing!$E65*100</f>
        <v>1.2119610073767231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0.75060226689822696</v>
      </c>
      <c r="T65" s="153">
        <f>Pricing!$F65*100</f>
        <v>0.75060226689822696</v>
      </c>
      <c r="U65" s="154"/>
      <c r="V65" s="152"/>
      <c r="W65" s="153">
        <f>Pricing!$G65*100</f>
        <v>0.48791923543856086</v>
      </c>
      <c r="X65" s="153">
        <f>Pricing!$G65*100</f>
        <v>0.48791923543856086</v>
      </c>
      <c r="Y65" s="188"/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0.64358765265115636</v>
      </c>
      <c r="D66" s="153">
        <f>Pricing!$B66*100</f>
        <v>0.64358765265115636</v>
      </c>
      <c r="E66" s="154"/>
      <c r="F66" s="152"/>
      <c r="G66" s="153">
        <f>Pricing!$C66*100</f>
        <v>0.8157336523560561</v>
      </c>
      <c r="H66" s="153">
        <f>Pricing!$C66*100</f>
        <v>0.8157336523560561</v>
      </c>
      <c r="I66" s="154"/>
      <c r="J66" s="152" t="s">
        <v>284</v>
      </c>
      <c r="K66" s="153">
        <f>Pricing!$D66*100</f>
        <v>0.97825645634230796</v>
      </c>
      <c r="L66" s="153">
        <f>Pricing!$D66*100</f>
        <v>0.97825645634230796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1.2589950302676016</v>
      </c>
      <c r="P66" s="153">
        <f>Pricing!$E66*100</f>
        <v>1.2589950302676016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0.81040702247936103</v>
      </c>
      <c r="T66" s="153">
        <f>Pricing!$F66*100</f>
        <v>0.81040702247936103</v>
      </c>
      <c r="U66" s="154"/>
      <c r="V66" s="152"/>
      <c r="W66" s="153">
        <f>Pricing!$G66*100</f>
        <v>0.54274521684938293</v>
      </c>
      <c r="X66" s="153">
        <f>Pricing!$G66*100</f>
        <v>0.54274521684938293</v>
      </c>
      <c r="Y66" s="188"/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0.69667638692563849</v>
      </c>
      <c r="D67" s="153">
        <f>Pricing!$B67*100</f>
        <v>0.69667638692563849</v>
      </c>
      <c r="E67" s="154"/>
      <c r="F67" s="152"/>
      <c r="G67" s="153">
        <f>Pricing!$C67*100</f>
        <v>0.86998540926517076</v>
      </c>
      <c r="H67" s="153">
        <f>Pricing!$C67*100</f>
        <v>0.86998540926517076</v>
      </c>
      <c r="I67" s="154"/>
      <c r="J67" s="152" t="s">
        <v>285</v>
      </c>
      <c r="K67" s="153">
        <f>Pricing!$D67*100</f>
        <v>1.0354260920940028</v>
      </c>
      <c r="L67" s="153">
        <f>Pricing!$D67*100</f>
        <v>1.0354260920940028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1.3036653185978042</v>
      </c>
      <c r="P67" s="153">
        <f>Pricing!$E67*100</f>
        <v>1.3036653185978042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0.86380270466644649</v>
      </c>
      <c r="T67" s="153">
        <f>Pricing!$F67*100</f>
        <v>0.86380270466644649</v>
      </c>
      <c r="U67" s="154"/>
      <c r="V67" s="152"/>
      <c r="W67" s="153">
        <f>Pricing!$G67*100</f>
        <v>0.58255678040719516</v>
      </c>
      <c r="X67" s="153">
        <f>Pricing!$G67*100</f>
        <v>0.58255678040719516</v>
      </c>
      <c r="Y67" s="188"/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0.75457244561430437</v>
      </c>
      <c r="D68" s="153">
        <f>Pricing!$B68*100</f>
        <v>0.75457244561430437</v>
      </c>
      <c r="E68" s="154"/>
      <c r="F68" s="152"/>
      <c r="G68" s="153">
        <f>Pricing!$C68*100</f>
        <v>0.92868156873888819</v>
      </c>
      <c r="H68" s="153">
        <f>Pricing!$C68*100</f>
        <v>0.92868156873888819</v>
      </c>
      <c r="I68" s="154"/>
      <c r="J68" s="152" t="s">
        <v>286</v>
      </c>
      <c r="K68" s="153">
        <f>Pricing!$D68*100</f>
        <v>1.0948431427578751</v>
      </c>
      <c r="L68" s="153">
        <f>Pricing!$D68*100</f>
        <v>1.0948431427578751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1.3351815383951351</v>
      </c>
      <c r="P68" s="153">
        <f>Pricing!$E68*100</f>
        <v>1.3351815383951351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0.92450944203520646</v>
      </c>
      <c r="T68" s="153">
        <f>Pricing!$F68*100</f>
        <v>0.92450944203520646</v>
      </c>
      <c r="U68" s="154"/>
      <c r="V68" s="152"/>
      <c r="W68" s="153">
        <f>Pricing!$G68*100</f>
        <v>0.63466973134573834</v>
      </c>
      <c r="X68" s="153">
        <f>Pricing!$G68*100</f>
        <v>0.63466973134573834</v>
      </c>
      <c r="Y68" s="188"/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0.81163513802087495</v>
      </c>
      <c r="D69" s="153">
        <f>Pricing!$B69*100</f>
        <v>0.81163513802087495</v>
      </c>
      <c r="E69" s="154"/>
      <c r="F69" s="152"/>
      <c r="G69" s="153">
        <f>Pricing!$C69*100</f>
        <v>0.98846222350878077</v>
      </c>
      <c r="H69" s="153">
        <f>Pricing!$C69*100</f>
        <v>0.98846222350878077</v>
      </c>
      <c r="I69" s="154"/>
      <c r="J69" s="152" t="s">
        <v>287</v>
      </c>
      <c r="K69" s="153">
        <f>Pricing!$D69*100</f>
        <v>1.1560798314945768</v>
      </c>
      <c r="L69" s="153">
        <f>Pricing!$D69*100</f>
        <v>1.1560798314945768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1.373004432476336</v>
      </c>
      <c r="P69" s="153">
        <f>Pricing!$E69*100</f>
        <v>1.373004432476336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0.98438965492406527</v>
      </c>
      <c r="T69" s="153">
        <f>Pricing!$F69*100</f>
        <v>0.98438965492406527</v>
      </c>
      <c r="U69" s="154"/>
      <c r="V69" s="152"/>
      <c r="W69" s="153">
        <f>Pricing!$G69*100</f>
        <v>0.68710415248673939</v>
      </c>
      <c r="X69" s="153">
        <f>Pricing!$G69*100</f>
        <v>0.68710415248673939</v>
      </c>
      <c r="Y69" s="188"/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0.86344755196670642</v>
      </c>
      <c r="D70" s="153">
        <f>Pricing!$B70*100</f>
        <v>0.86344755196670642</v>
      </c>
      <c r="E70" s="154"/>
      <c r="F70" s="152"/>
      <c r="G70" s="153">
        <f>Pricing!$C70*100</f>
        <v>1.042284172978537</v>
      </c>
      <c r="H70" s="153">
        <f>Pricing!$C70*100</f>
        <v>1.042284172978537</v>
      </c>
      <c r="I70" s="154"/>
      <c r="J70" s="152" t="s">
        <v>288</v>
      </c>
      <c r="K70" s="153">
        <f>Pricing!$D70*100</f>
        <v>1.2089497451598377</v>
      </c>
      <c r="L70" s="153">
        <f>Pricing!$D70*100</f>
        <v>1.2089497451598377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1.4080655026114923</v>
      </c>
      <c r="P70" s="153">
        <f>Pricing!$E70*100</f>
        <v>1.4080655026114923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1.0382624444004609</v>
      </c>
      <c r="T70" s="153">
        <f>Pricing!$F70*100</f>
        <v>1.0382624444004609</v>
      </c>
      <c r="U70" s="154"/>
      <c r="V70" s="152"/>
      <c r="W70" s="153">
        <f>Pricing!$G70*100</f>
        <v>0.74207004962989487</v>
      </c>
      <c r="X70" s="153">
        <f>Pricing!$G70*100</f>
        <v>0.74207004962989487</v>
      </c>
      <c r="Y70" s="188"/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0.91894656918395379</v>
      </c>
      <c r="D71" s="153">
        <f>Pricing!$B71*100</f>
        <v>0.91894656918395379</v>
      </c>
      <c r="E71" s="154"/>
      <c r="F71" s="152"/>
      <c r="G71" s="153">
        <f>Pricing!$C71*100</f>
        <v>1.0992284140576121</v>
      </c>
      <c r="H71" s="153">
        <f>Pricing!$C71*100</f>
        <v>1.0992284140576121</v>
      </c>
      <c r="I71" s="154"/>
      <c r="J71" s="152" t="s">
        <v>289</v>
      </c>
      <c r="K71" s="153">
        <f>Pricing!$D71*100</f>
        <v>1.2610288100811011</v>
      </c>
      <c r="L71" s="153">
        <f>Pricing!$D71*100</f>
        <v>1.2610288100811011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1.4510166076879198</v>
      </c>
      <c r="P71" s="153">
        <f>Pricing!$E71*100</f>
        <v>1.4510166076879198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1.0965803077243652</v>
      </c>
      <c r="T71" s="153">
        <f>Pricing!$F71*100</f>
        <v>1.0965803077243652</v>
      </c>
      <c r="U71" s="154"/>
      <c r="V71" s="152"/>
      <c r="W71" s="153">
        <f>Pricing!$G71*100</f>
        <v>0.79952174993369596</v>
      </c>
      <c r="X71" s="153">
        <f>Pricing!$G71*100</f>
        <v>0.79952174993369596</v>
      </c>
      <c r="Y71" s="188"/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0.97621986161188035</v>
      </c>
      <c r="D72" s="156">
        <f>Pricing!$B72*100</f>
        <v>0.97621986161188035</v>
      </c>
      <c r="E72" s="157"/>
      <c r="F72" s="155"/>
      <c r="G72" s="153">
        <f>Pricing!$C72*100</f>
        <v>1.1610570366437332</v>
      </c>
      <c r="H72" s="153">
        <f>Pricing!$C72*100</f>
        <v>1.1610570366437332</v>
      </c>
      <c r="I72" s="157"/>
      <c r="J72" s="155" t="s">
        <v>290</v>
      </c>
      <c r="K72" s="156">
        <f>Pricing!$D72*100</f>
        <v>1.3163431253945808</v>
      </c>
      <c r="L72" s="156">
        <f>Pricing!$D72*100</f>
        <v>1.3163431253945808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1.493059537737685</v>
      </c>
      <c r="P72" s="156">
        <f>Pricing!$E72*100</f>
        <v>1.493059537737685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1.155212390268163</v>
      </c>
      <c r="T72" s="156">
        <f>Pricing!$F72*100</f>
        <v>1.155212390268163</v>
      </c>
      <c r="U72" s="157"/>
      <c r="V72" s="155"/>
      <c r="W72" s="156">
        <f>Pricing!$G72*100</f>
        <v>0.85053898716047627</v>
      </c>
      <c r="X72" s="156">
        <f>Pricing!$G72*100</f>
        <v>0.85053898716047627</v>
      </c>
      <c r="Y72" s="189"/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125</v>
      </c>
      <c r="C73" s="150">
        <f>Pricing!$B73*100</f>
        <v>0.33299999992082774</v>
      </c>
      <c r="D73" s="150">
        <f>Pricing!$B73*100</f>
        <v>0.33299999992082774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0.43368463858109813</v>
      </c>
      <c r="H73" s="150">
        <f>Pricing!$C73*100</f>
        <v>0.43368463858109813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0.51758918220391348</v>
      </c>
      <c r="L73" s="153">
        <f>Pricing!$D73*100</f>
        <v>0.51758918220391348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0.69400000000001105</v>
      </c>
      <c r="P73" s="153">
        <f>Pricing!$E73*100</f>
        <v>0.69400000000001105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">
        <v>202</v>
      </c>
      <c r="S73" s="150">
        <f>Pricing!$F73*100</f>
        <v>0.54675891207639238</v>
      </c>
      <c r="T73" s="150">
        <f>Pricing!$F73*100</f>
        <v>0.54675891207639238</v>
      </c>
      <c r="U73" s="154"/>
      <c r="V73" s="149" t="s">
        <v>589</v>
      </c>
      <c r="W73" s="150">
        <f>Pricing!$G73*100</f>
        <v>0.27899999995515218</v>
      </c>
      <c r="X73" s="150">
        <f>Pricing!$G73*100</f>
        <v>0.27899999995515218</v>
      </c>
      <c r="Y73" s="188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7.9172279843220394E-11</v>
      </c>
      <c r="AA73" s="196">
        <f>ABS(_xll.RtGet(SourceAlias,$B73,"ASK")-D73)</f>
        <v>7.9172279843220394E-11</v>
      </c>
      <c r="AB73" s="197">
        <f>ABS(_xll.RtGet(SourceAlias,$F73,"BID")-G73)</f>
        <v>9.4189018806645208E-9</v>
      </c>
      <c r="AC73" s="196">
        <f>ABS(_xll.RtGet(SourceAlias,$F73,"ASK")-H73)</f>
        <v>9.4189018806645208E-9</v>
      </c>
      <c r="AD73" s="197">
        <f>ABS(_xll.RtGet(SourceAlias,$J73,"BID")-K73)</f>
        <v>2.0391344168757541E-10</v>
      </c>
      <c r="AE73" s="196">
        <f>ABS(_xll.RtGet(SourceAlias,$J73,"ASK")-L73)</f>
        <v>2.0391344168757541E-10</v>
      </c>
      <c r="AF73" s="195">
        <f>ABS(_xll.RtGet(SourceAlias,$N73,"BID")-O73)</f>
        <v>1.099120794378905E-14</v>
      </c>
      <c r="AG73" s="195">
        <f>ABS(_xll.RtGet(SourceAlias,$N73,"ASK")-P73)</f>
        <v>1.099120794378905E-14</v>
      </c>
      <c r="AH73" s="197"/>
      <c r="AI73" s="196"/>
      <c r="AJ73" s="195">
        <f>ABS(_xll.RtGet(SourceAlias,$V73,"BID")-W73)</f>
        <v>4.4847847657791817E-11</v>
      </c>
      <c r="AK73" s="196">
        <f>ABS(_xll.RtGet(SourceAlias,$V73,"ASK")-X73)</f>
        <v>4.4847847657791817E-11</v>
      </c>
    </row>
    <row r="74" spans="1:37" x14ac:dyDescent="0.2">
      <c r="A74" s="71" t="str">
        <f>Pricing!$A74</f>
        <v>1Y3M</v>
      </c>
      <c r="B74" s="152" t="s">
        <v>126</v>
      </c>
      <c r="C74" s="153">
        <f>Pricing!$B74*100</f>
        <v>0.40594330595694095</v>
      </c>
      <c r="D74" s="153">
        <f>Pricing!$B74*100</f>
        <v>0.40594330595694095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0.50955777403627867</v>
      </c>
      <c r="H74" s="153">
        <f>Pricing!$C74*100</f>
        <v>0.50955777403627867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0.59037424320423126</v>
      </c>
      <c r="L74" s="153">
        <f>Pricing!$D74*100</f>
        <v>0.59037424320423126</v>
      </c>
      <c r="M74" s="154"/>
      <c r="N74" s="152"/>
      <c r="O74" s="153">
        <f>Pricing!$E74*100</f>
        <v>0.76608832503616697</v>
      </c>
      <c r="P74" s="153">
        <f>Pricing!$E74*100</f>
        <v>0.76608832503616697</v>
      </c>
      <c r="Q74" s="154"/>
      <c r="R74" s="152" t="s">
        <v>203</v>
      </c>
      <c r="S74" s="153">
        <f>Pricing!$F74*100</f>
        <v>0.59910124566214096</v>
      </c>
      <c r="T74" s="153">
        <f>Pricing!$F74*100</f>
        <v>0.59910124566214096</v>
      </c>
      <c r="U74" s="154"/>
      <c r="V74" s="152" t="s">
        <v>657</v>
      </c>
      <c r="W74" s="153">
        <f>Pricing!$G74*100</f>
        <v>0.34599999999999287</v>
      </c>
      <c r="X74" s="153">
        <f>Pricing!$G74*100</f>
        <v>0.34599999999999287</v>
      </c>
      <c r="Y74" s="188" t="str">
        <f>IF(Contribute="abcd",IF($A$2&lt;&gt;-1,_xll.RtContribute(SourceAlias,V74,Fields,W74:X74,"SCOPE:SERVER"),_xll.RtContribute(SourceAlias,"DDS_INSERT_S",$A$2:$C$2,V74:X74,"SCOPE:SERVER FTC:ALL")),"stopped")</f>
        <v>stopped</v>
      </c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>
        <f>ABS(_xll.RtGet(SourceAlias,$V74,"BID")-W74)</f>
        <v>7.1609385088322597E-15</v>
      </c>
      <c r="AK74" s="196">
        <f>ABS(_xll.RtGet(SourceAlias,$V74,"ASK")-X74)</f>
        <v>7.1609385088322597E-15</v>
      </c>
    </row>
    <row r="75" spans="1:37" x14ac:dyDescent="0.2">
      <c r="A75" s="71" t="str">
        <f>Pricing!$A75</f>
        <v>1Y6M</v>
      </c>
      <c r="B75" s="152" t="s">
        <v>127</v>
      </c>
      <c r="C75" s="153">
        <f>Pricing!$B75*100</f>
        <v>0.48203019081980714</v>
      </c>
      <c r="D75" s="153">
        <f>Pricing!$B75*100</f>
        <v>0.48203019081980714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0.58872779522372343</v>
      </c>
      <c r="H75" s="153">
        <f>Pricing!$C75*100</f>
        <v>0.58872779522372343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0.66967608766222531</v>
      </c>
      <c r="L75" s="153">
        <f>Pricing!$D75*100</f>
        <v>0.66967608766222531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0.85070456601398203</v>
      </c>
      <c r="P75" s="153">
        <f>Pricing!$E75*100</f>
        <v>0.85070456601398203</v>
      </c>
      <c r="Q75" s="154"/>
      <c r="R75" s="152" t="s">
        <v>204</v>
      </c>
      <c r="S75" s="153">
        <f>Pricing!$F75*100</f>
        <v>0.66282420411081622</v>
      </c>
      <c r="T75" s="153">
        <f>Pricing!$F75*100</f>
        <v>0.66282420411081622</v>
      </c>
      <c r="U75" s="154"/>
      <c r="V75" s="152" t="s">
        <v>658</v>
      </c>
      <c r="W75" s="153">
        <f>Pricing!$G75*100</f>
        <v>0.41799999999999182</v>
      </c>
      <c r="X75" s="153">
        <f>Pricing!$G75*100</f>
        <v>0.41799999999999182</v>
      </c>
      <c r="Y75" s="188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>
        <f>ABS(_xll.RtGet(SourceAlias,$V75,"BID")-W75)</f>
        <v>8.1601392309949006E-15</v>
      </c>
      <c r="AK75" s="196">
        <f>ABS(_xll.RtGet(SourceAlias,$V75,"ASK")-X75)</f>
        <v>8.1601392309949006E-15</v>
      </c>
    </row>
    <row r="76" spans="1:37" x14ac:dyDescent="0.2">
      <c r="A76" s="71" t="str">
        <f>Pricing!$A76</f>
        <v>1Y9M</v>
      </c>
      <c r="B76" s="152" t="s">
        <v>128</v>
      </c>
      <c r="C76" s="153">
        <f>Pricing!$B76*100</f>
        <v>0.55896834658702721</v>
      </c>
      <c r="D76" s="153">
        <f>Pricing!$B76*100</f>
        <v>0.55896834658702721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0.66964669422914525</v>
      </c>
      <c r="H76" s="153">
        <f>Pricing!$C76*100</f>
        <v>0.66964669422914525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0.75034994371413855</v>
      </c>
      <c r="L76" s="153">
        <f>Pricing!$D76*100</f>
        <v>0.75034994371413855</v>
      </c>
      <c r="M76" s="154"/>
      <c r="N76" s="152"/>
      <c r="O76" s="153">
        <f>Pricing!$E76*100</f>
        <v>0.92578575159759302</v>
      </c>
      <c r="P76" s="153">
        <f>Pricing!$E76*100</f>
        <v>0.92578575159759302</v>
      </c>
      <c r="Q76" s="154"/>
      <c r="R76" s="152" t="s">
        <v>205</v>
      </c>
      <c r="S76" s="153">
        <f>Pricing!$F76*100</f>
        <v>0.73262903518533429</v>
      </c>
      <c r="T76" s="153">
        <f>Pricing!$F76*100</f>
        <v>0.73262903518533429</v>
      </c>
      <c r="U76" s="154"/>
      <c r="V76" s="152" t="s">
        <v>659</v>
      </c>
      <c r="W76" s="153">
        <f>Pricing!$G76*100</f>
        <v>0.49099999996762078</v>
      </c>
      <c r="X76" s="153">
        <f>Pricing!$G76*100</f>
        <v>0.49099999996762078</v>
      </c>
      <c r="Y76" s="188" t="str">
        <f>IF(Contribute="abcd",IF($A$2&lt;&gt;-1,_xll.RtContribute(SourceAlias,V76,Fields,W76:X76,"SCOPE:SERVER"),_xll.RtContribute(SourceAlias,"DDS_INSERT_S",$A$2:$C$2,V76:X76,"SCOPE:SERVER FTC:ALL")),"stopped")</f>
        <v>stopped</v>
      </c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>
        <f>ABS(_xll.RtGet(SourceAlias,$V76,"BID")-W76)</f>
        <v>3.237921042398284E-11</v>
      </c>
      <c r="AK76" s="196">
        <f>ABS(_xll.RtGet(SourceAlias,$V76,"ASK")-X76)</f>
        <v>3.237921042398284E-11</v>
      </c>
    </row>
    <row r="77" spans="1:37" x14ac:dyDescent="0.2">
      <c r="A77" s="71" t="str">
        <f>Pricing!$A77</f>
        <v>2Y</v>
      </c>
      <c r="B77" s="152" t="s">
        <v>129</v>
      </c>
      <c r="C77" s="153">
        <f>Pricing!$B77*100</f>
        <v>0.63565416778394046</v>
      </c>
      <c r="D77" s="153">
        <f>Pricing!$B77*100</f>
        <v>0.63565416778394046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0.75174306640985511</v>
      </c>
      <c r="H77" s="153">
        <f>Pricing!$C77*100</f>
        <v>0.75174306640985511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0.82994473176330374</v>
      </c>
      <c r="L77" s="153">
        <f>Pricing!$D77*100</f>
        <v>0.82994473176330374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0.97356509755410858</v>
      </c>
      <c r="P77" s="153">
        <f>Pricing!$E77*100</f>
        <v>0.97356509755410858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">
        <v>206</v>
      </c>
      <c r="S77" s="153">
        <f>Pricing!$F77*100</f>
        <v>0.8058960093149492</v>
      </c>
      <c r="T77" s="153">
        <f>Pricing!$F77*100</f>
        <v>0.8058960093149492</v>
      </c>
      <c r="U77" s="154"/>
      <c r="V77" s="152" t="s">
        <v>590</v>
      </c>
      <c r="W77" s="153">
        <f>Pricing!$G77*100</f>
        <v>0.56600000000000039</v>
      </c>
      <c r="X77" s="153">
        <f>Pricing!$G77*100</f>
        <v>0.56600000000000039</v>
      </c>
      <c r="Y77" s="188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2.1605961464388201E-10</v>
      </c>
      <c r="AA77" s="196">
        <f>ABS(_xll.RtGet(SourceAlias,$B77,"ASK")-D77)</f>
        <v>2.1605961464388201E-10</v>
      </c>
      <c r="AB77" s="197">
        <f>ABS(_xll.RtGet(SourceAlias,$F77,"BID")-G77)</f>
        <v>6.8859014490385562E-7</v>
      </c>
      <c r="AC77" s="196">
        <f>ABS(_xll.RtGet(SourceAlias,$F77,"ASK")-H77)</f>
        <v>6.8859014490385562E-7</v>
      </c>
      <c r="AD77" s="197">
        <f>ABS(_xll.RtGet(SourceAlias,$J77,"BID")-K77)</f>
        <v>6.8923669627185546E-7</v>
      </c>
      <c r="AE77" s="196">
        <f>ABS(_xll.RtGet(SourceAlias,$J77,"ASK")-L77)</f>
        <v>6.8923669627185546E-7</v>
      </c>
      <c r="AF77" s="195">
        <f>ABS(_xll.RtGet(SourceAlias,$N77,"BID")-O77)</f>
        <v>6.8944589148856039E-7</v>
      </c>
      <c r="AG77" s="195">
        <f>ABS(_xll.RtGet(SourceAlias,$N77,"ASK")-P77)</f>
        <v>6.8944589148856039E-7</v>
      </c>
      <c r="AH77" s="197"/>
      <c r="AI77" s="196"/>
      <c r="AJ77" s="195">
        <f>ABS(_xll.RtGet(SourceAlias,$V77,"BID")-W77)</f>
        <v>3.3306690738754696E-16</v>
      </c>
      <c r="AK77" s="196">
        <f>ABS(_xll.RtGet(SourceAlias,$V77,"ASK")-X77)</f>
        <v>3.3306690738754696E-16</v>
      </c>
    </row>
    <row r="78" spans="1:37" hidden="1" outlineLevel="1" x14ac:dyDescent="0.2">
      <c r="A78" s="71" t="str">
        <f>Pricing!$A78</f>
        <v>2Y3M</v>
      </c>
      <c r="B78" s="152" t="s">
        <v>130</v>
      </c>
      <c r="C78" s="153">
        <f>Pricing!$B78*100</f>
        <v>0.71097573272231218</v>
      </c>
      <c r="D78" s="153">
        <f>Pricing!$B78*100</f>
        <v>0.71097573272231218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0.83104437521903796</v>
      </c>
      <c r="H78" s="153">
        <f>Pricing!$C78*100</f>
        <v>0.83104437521903796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0.90670055330744714</v>
      </c>
      <c r="L78" s="153">
        <f>Pricing!$D78*100</f>
        <v>0.90670055330744714</v>
      </c>
      <c r="M78" s="154"/>
      <c r="N78" s="152"/>
      <c r="O78" s="153">
        <f>Pricing!$E78*100</f>
        <v>1.0325291273274355</v>
      </c>
      <c r="P78" s="153">
        <f>Pricing!$E78*100</f>
        <v>1.0325291273274355</v>
      </c>
      <c r="Q78" s="154"/>
      <c r="R78" s="152" t="s">
        <v>207</v>
      </c>
      <c r="S78" s="153">
        <f>Pricing!$F78*100</f>
        <v>0.87413106425916454</v>
      </c>
      <c r="T78" s="153">
        <f>Pricing!$F78*100</f>
        <v>0.87413106425916454</v>
      </c>
      <c r="U78" s="154"/>
      <c r="V78" s="152" t="s">
        <v>662</v>
      </c>
      <c r="W78" s="153">
        <f>Pricing!$G78*100</f>
        <v>0.63942456674176473</v>
      </c>
      <c r="X78" s="153">
        <f>Pricing!$G78*100</f>
        <v>0.63942456674176473</v>
      </c>
      <c r="Y78" s="188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131</v>
      </c>
      <c r="C79" s="153">
        <f>Pricing!$B79*100</f>
        <v>0.78401508217712146</v>
      </c>
      <c r="D79" s="153">
        <f>Pricing!$B79*100</f>
        <v>0.78401508217712146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0.90502504267590544</v>
      </c>
      <c r="H79" s="153">
        <f>Pricing!$C79*100</f>
        <v>0.90502504267590544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0.98042584255167187</v>
      </c>
      <c r="L79" s="153">
        <f>Pricing!$D79*100</f>
        <v>0.98042584255167187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1.1034961864699733</v>
      </c>
      <c r="P79" s="153">
        <f>Pricing!$E79*100</f>
        <v>1.1034961864699733</v>
      </c>
      <c r="Q79" s="154"/>
      <c r="R79" s="152" t="s">
        <v>208</v>
      </c>
      <c r="S79" s="153">
        <f>Pricing!$F79*100</f>
        <v>0.92962235719486386</v>
      </c>
      <c r="T79" s="153">
        <f>Pricing!$F79*100</f>
        <v>0.92962235719486386</v>
      </c>
      <c r="U79" s="154"/>
      <c r="V79" s="152" t="s">
        <v>660</v>
      </c>
      <c r="W79" s="153">
        <f>Pricing!$G79*100</f>
        <v>0.71138222709673093</v>
      </c>
      <c r="X79" s="153">
        <f>Pricing!$G79*100</f>
        <v>0.71138222709673093</v>
      </c>
      <c r="Y79" s="188"/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132</v>
      </c>
      <c r="C80" s="153">
        <f>Pricing!$B80*100</f>
        <v>0.85475989235705807</v>
      </c>
      <c r="D80" s="153">
        <f>Pricing!$B80*100</f>
        <v>0.85475989235705807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0.97543072863131175</v>
      </c>
      <c r="H80" s="153">
        <f>Pricing!$C80*100</f>
        <v>0.97543072863131175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1.0517185558037789</v>
      </c>
      <c r="L80" s="153">
        <f>Pricing!$D80*100</f>
        <v>1.0517185558037789</v>
      </c>
      <c r="M80" s="154"/>
      <c r="N80" s="152"/>
      <c r="O80" s="153">
        <f>Pricing!$E80*100</f>
        <v>1.1781614507587264</v>
      </c>
      <c r="P80" s="153">
        <f>Pricing!$E80*100</f>
        <v>1.1781614507587264</v>
      </c>
      <c r="Q80" s="154"/>
      <c r="R80" s="152" t="s">
        <v>209</v>
      </c>
      <c r="S80" s="153">
        <f>Pricing!$F80*100</f>
        <v>0.98592155162787809</v>
      </c>
      <c r="T80" s="153">
        <f>Pricing!$F80*100</f>
        <v>0.98592155162787809</v>
      </c>
      <c r="U80" s="154"/>
      <c r="V80" s="152" t="s">
        <v>661</v>
      </c>
      <c r="W80" s="153">
        <f>Pricing!$G80*100</f>
        <v>0.77940192160128385</v>
      </c>
      <c r="X80" s="153">
        <f>Pricing!$G80*100</f>
        <v>0.77940192160128385</v>
      </c>
      <c r="Y80" s="188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133</v>
      </c>
      <c r="C81" s="153">
        <f>Pricing!$B81*100</f>
        <v>0.92048034511504806</v>
      </c>
      <c r="D81" s="153">
        <f>Pricing!$B81*100</f>
        <v>0.92048034511504806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1.0409999999970039</v>
      </c>
      <c r="H81" s="153">
        <f>Pricing!$C81*100</f>
        <v>1.0409999999970039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1.118276991003085</v>
      </c>
      <c r="L81" s="153">
        <f>Pricing!$D81*100</f>
        <v>1.118276991003085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1.2479919401980581</v>
      </c>
      <c r="P81" s="153">
        <f>Pricing!$E81*100</f>
        <v>1.2479919401980581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">
        <v>210</v>
      </c>
      <c r="S81" s="153">
        <f>Pricing!$F81*100</f>
        <v>1.0409999999739665</v>
      </c>
      <c r="T81" s="153">
        <f>Pricing!$F81*100</f>
        <v>1.0409999999739665</v>
      </c>
      <c r="U81" s="154"/>
      <c r="V81" s="152" t="s">
        <v>591</v>
      </c>
      <c r="W81" s="153">
        <f>Pricing!$G81*100</f>
        <v>0.84300000000008601</v>
      </c>
      <c r="X81" s="153">
        <f>Pricing!$G81*100</f>
        <v>0.84300000000008601</v>
      </c>
      <c r="Y81" s="188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1.2884951994251992E-8</v>
      </c>
      <c r="AA81" s="196">
        <f>ABS(_xll.RtGet(SourceAlias,$B81,"ASK")-D81)</f>
        <v>1.2884951994251992E-8</v>
      </c>
      <c r="AB81" s="197">
        <f>ABS(_xll.RtGet(SourceAlias,$F81,"BID")-G81)</f>
        <v>2.9960478542534474E-12</v>
      </c>
      <c r="AC81" s="196">
        <f>ABS(_xll.RtGet(SourceAlias,$F81,"ASK")-H81)</f>
        <v>2.9960478542534474E-12</v>
      </c>
      <c r="AD81" s="197">
        <f>ABS(_xll.RtGet(SourceAlias,$J81,"BID")-K81)</f>
        <v>8.0030848614853767E-9</v>
      </c>
      <c r="AE81" s="196">
        <f>ABS(_xll.RtGet(SourceAlias,$J81,"ASK")-L81)</f>
        <v>8.0030848614853767E-9</v>
      </c>
      <c r="AF81" s="195">
        <f>ABS(_xll.RtGet(SourceAlias,$N81,"BID")-O81)</f>
        <v>2.0198058114928585E-8</v>
      </c>
      <c r="AG81" s="195">
        <f>ABS(_xll.RtGet(SourceAlias,$N81,"ASK")-P81)</f>
        <v>2.0198058114928585E-8</v>
      </c>
      <c r="AH81" s="197"/>
      <c r="AI81" s="196"/>
      <c r="AJ81" s="195">
        <f>ABS(_xll.RtGet(SourceAlias,$V81,"BID")-W81)</f>
        <v>8.6042284408449632E-14</v>
      </c>
      <c r="AK81" s="196">
        <f>ABS(_xll.RtGet(SourceAlias,$V81,"ASK")-X81)</f>
        <v>8.6042284408449632E-14</v>
      </c>
    </row>
    <row r="82" spans="1:37" x14ac:dyDescent="0.2">
      <c r="A82" s="71" t="str">
        <f>Pricing!$A82</f>
        <v>4Y</v>
      </c>
      <c r="B82" s="152" t="s">
        <v>134</v>
      </c>
      <c r="C82" s="153">
        <f>Pricing!$B82*100</f>
        <v>1.1503363491678278</v>
      </c>
      <c r="D82" s="153">
        <f>Pricing!$B82*100</f>
        <v>1.1503363491678278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1.276000000004041</v>
      </c>
      <c r="H82" s="153">
        <f>Pricing!$C82*100</f>
        <v>1.276000000004041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1.3543425713451807</v>
      </c>
      <c r="L82" s="153">
        <f>Pricing!$D82*100</f>
        <v>1.3543425713451807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1.4768783880533507</v>
      </c>
      <c r="P82" s="153">
        <f>Pricing!$E82*100</f>
        <v>1.4768783880533507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">
        <v>211</v>
      </c>
      <c r="S82" s="153">
        <f>Pricing!$F82*100</f>
        <v>1.275999999999986</v>
      </c>
      <c r="T82" s="153">
        <f>Pricing!$F82*100</f>
        <v>1.275999999999986</v>
      </c>
      <c r="U82" s="154"/>
      <c r="V82" s="152" t="s">
        <v>592</v>
      </c>
      <c r="W82" s="153">
        <f>Pricing!$G82*100</f>
        <v>1.064000000000058</v>
      </c>
      <c r="X82" s="153">
        <f>Pricing!$G82*100</f>
        <v>1.064000000000058</v>
      </c>
      <c r="Y82" s="188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3.3167827817592865E-8</v>
      </c>
      <c r="AA82" s="196">
        <f>ABS(_xll.RtGet(SourceAlias,$B82,"ASK")-D82)</f>
        <v>3.3167827817592865E-8</v>
      </c>
      <c r="AB82" s="197">
        <f>ABS(_xll.RtGet(SourceAlias,$F82,"BID")-G82)</f>
        <v>4.0409897650306448E-12</v>
      </c>
      <c r="AC82" s="196">
        <f>ABS(_xll.RtGet(SourceAlias,$F82,"ASK")-H82)</f>
        <v>4.0409897650306448E-12</v>
      </c>
      <c r="AD82" s="197">
        <f>ABS(_xll.RtGet(SourceAlias,$J82,"BID")-K82)</f>
        <v>1.9654819327641349E-8</v>
      </c>
      <c r="AE82" s="196">
        <f>ABS(_xll.RtGet(SourceAlias,$J82,"ASK")-L82)</f>
        <v>1.9654819327641349E-8</v>
      </c>
      <c r="AF82" s="195">
        <f>ABS(_xll.RtGet(SourceAlias,$N82,"BID")-O82)</f>
        <v>5.094664934368609E-8</v>
      </c>
      <c r="AG82" s="195">
        <f>ABS(_xll.RtGet(SourceAlias,$N82,"ASK")-P82)</f>
        <v>5.094664934368609E-8</v>
      </c>
      <c r="AH82" s="197"/>
      <c r="AI82" s="196"/>
      <c r="AJ82" s="195">
        <f>ABS(_xll.RtGet(SourceAlias,$V82,"BID")-W82)</f>
        <v>5.7953641885433171E-14</v>
      </c>
      <c r="AK82" s="196">
        <f>ABS(_xll.RtGet(SourceAlias,$V82,"ASK")-X82)</f>
        <v>5.7953641885433171E-14</v>
      </c>
    </row>
    <row r="83" spans="1:37" x14ac:dyDescent="0.2">
      <c r="A83" s="71" t="str">
        <f>Pricing!$A83</f>
        <v>5Y</v>
      </c>
      <c r="B83" s="152" t="s">
        <v>135</v>
      </c>
      <c r="C83" s="153">
        <f>Pricing!$B83*100</f>
        <v>1.3332149862165577</v>
      </c>
      <c r="D83" s="153">
        <f>Pricing!$B83*100</f>
        <v>1.3332149862165577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1.4619999999956361</v>
      </c>
      <c r="H83" s="153">
        <f>Pricing!$C83*100</f>
        <v>1.4619999999956361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1.5424048533929047</v>
      </c>
      <c r="L83" s="153">
        <f>Pricing!$D83*100</f>
        <v>1.5424048533929047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1.6604994818256436</v>
      </c>
      <c r="P83" s="153">
        <f>Pricing!$E83*100</f>
        <v>1.6604994818256436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">
        <v>212</v>
      </c>
      <c r="S83" s="153">
        <f>Pricing!$F83*100</f>
        <v>1.4620000000000002</v>
      </c>
      <c r="T83" s="153">
        <f>Pricing!$F83*100</f>
        <v>1.4620000000000002</v>
      </c>
      <c r="U83" s="154"/>
      <c r="V83" s="152" t="s">
        <v>593</v>
      </c>
      <c r="W83" s="153">
        <f>Pricing!$G83*100</f>
        <v>1.2490000000000456</v>
      </c>
      <c r="X83" s="153">
        <f>Pricing!$G83*100</f>
        <v>1.2490000000000456</v>
      </c>
      <c r="Y83" s="188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9.9989421655766186E-4</v>
      </c>
      <c r="AA83" s="196">
        <f>ABS(_xll.RtGet(SourceAlias,$B83,"ASK")-D83)</f>
        <v>9.9989421655766186E-4</v>
      </c>
      <c r="AB83" s="197">
        <f>ABS(_xll.RtGet(SourceAlias,$F83,"BID")-G83)</f>
        <v>9.9999999563604725E-4</v>
      </c>
      <c r="AC83" s="196">
        <f>ABS(_xll.RtGet(SourceAlias,$F83,"ASK")-H83)</f>
        <v>9.9999999563604725E-4</v>
      </c>
      <c r="AD83" s="197">
        <f>ABS(_xll.RtGet(SourceAlias,$J83,"BID")-K83)</f>
        <v>1.0000623929045105E-3</v>
      </c>
      <c r="AE83" s="196">
        <f>ABS(_xll.RtGet(SourceAlias,$J83,"ASK")-L83)</f>
        <v>1.0000623929045105E-3</v>
      </c>
      <c r="AF83" s="195">
        <f>ABS(_xll.RtGet(SourceAlias,$N83,"BID")-O83)</f>
        <v>1.0001538256434461E-3</v>
      </c>
      <c r="AG83" s="195">
        <f>ABS(_xll.RtGet(SourceAlias,$N83,"ASK")-P83)</f>
        <v>1.0001538256434461E-3</v>
      </c>
      <c r="AH83" s="197"/>
      <c r="AI83" s="196"/>
      <c r="AJ83" s="195">
        <f>ABS(_xll.RtGet(SourceAlias,$V83,"BID")-W83)</f>
        <v>4.5519144009631418E-14</v>
      </c>
      <c r="AK83" s="196">
        <f>ABS(_xll.RtGet(SourceAlias,$V83,"ASK")-X83)</f>
        <v>4.5519144009631418E-14</v>
      </c>
    </row>
    <row r="84" spans="1:37" x14ac:dyDescent="0.2">
      <c r="A84" s="71" t="str">
        <f>Pricing!$A84</f>
        <v>6Y</v>
      </c>
      <c r="B84" s="152" t="s">
        <v>136</v>
      </c>
      <c r="C84" s="153">
        <f>Pricing!$B84*100</f>
        <v>1.4791251751685894</v>
      </c>
      <c r="D84" s="153">
        <f>Pricing!$B84*100</f>
        <v>1.4791251751685894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1.6090000000002886</v>
      </c>
      <c r="H84" s="153">
        <f>Pricing!$C84*100</f>
        <v>1.6090000000002886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1.691458027944734</v>
      </c>
      <c r="L84" s="153">
        <f>Pricing!$D84*100</f>
        <v>1.691458027944734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1.8069746860020746</v>
      </c>
      <c r="P84" s="153">
        <f>Pricing!$E84*100</f>
        <v>1.8069746860020746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">
        <v>213</v>
      </c>
      <c r="S84" s="153">
        <f>Pricing!$F84*100</f>
        <v>1.6090000000000004</v>
      </c>
      <c r="T84" s="153">
        <f>Pricing!$F84*100</f>
        <v>1.6090000000000004</v>
      </c>
      <c r="U84" s="154"/>
      <c r="V84" s="152" t="s">
        <v>594</v>
      </c>
      <c r="W84" s="153">
        <f>Pricing!$G84*100</f>
        <v>1.3980000000000328</v>
      </c>
      <c r="X84" s="153">
        <f>Pricing!$G84*100</f>
        <v>1.3980000000000328</v>
      </c>
      <c r="Y84" s="188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9.9940216858929176E-4</v>
      </c>
      <c r="AA84" s="196">
        <f>ABS(_xll.RtGet(SourceAlias,$B84,"ASK")-D84)</f>
        <v>9.9940216858929176E-4</v>
      </c>
      <c r="AB84" s="197">
        <f>ABS(_xll.RtGet(SourceAlias,$F84,"BID")-G84)</f>
        <v>1.0000000002885479E-3</v>
      </c>
      <c r="AC84" s="196">
        <f>ABS(_xll.RtGet(SourceAlias,$F84,"ASK")-H84)</f>
        <v>1.0000000002885479E-3</v>
      </c>
      <c r="AD84" s="197">
        <f>ABS(_xll.RtGet(SourceAlias,$J84,"BID")-K84)</f>
        <v>1.0003099447339903E-3</v>
      </c>
      <c r="AE84" s="196">
        <f>ABS(_xll.RtGet(SourceAlias,$J84,"ASK")-L84)</f>
        <v>1.0003099447339903E-3</v>
      </c>
      <c r="AF84" s="195">
        <f>ABS(_xll.RtGet(SourceAlias,$N84,"BID")-O84)</f>
        <v>1.0007440020745051E-3</v>
      </c>
      <c r="AG84" s="195">
        <f>ABS(_xll.RtGet(SourceAlias,$N84,"ASK")-P84)</f>
        <v>1.0007440020745051E-3</v>
      </c>
      <c r="AH84" s="197"/>
      <c r="AI84" s="196"/>
      <c r="AJ84" s="195">
        <f>ABS(_xll.RtGet(SourceAlias,$V84,"BID")-W84)</f>
        <v>1.0000000000327525E-3</v>
      </c>
      <c r="AK84" s="196">
        <f>ABS(_xll.RtGet(SourceAlias,$V84,"ASK")-X84)</f>
        <v>1.0000000000327525E-3</v>
      </c>
    </row>
    <row r="85" spans="1:37" x14ac:dyDescent="0.2">
      <c r="A85" s="71" t="str">
        <f>Pricing!$A85</f>
        <v>7Y</v>
      </c>
      <c r="B85" s="152" t="s">
        <v>137</v>
      </c>
      <c r="C85" s="153">
        <f>Pricing!$B85*100</f>
        <v>1.6010728152959273</v>
      </c>
      <c r="D85" s="153">
        <f>Pricing!$B85*100</f>
        <v>1.6010728152959273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1.7290000000001995</v>
      </c>
      <c r="H85" s="153">
        <f>Pricing!$C85*100</f>
        <v>1.7290000000001995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1.81451048664874</v>
      </c>
      <c r="L85" s="153">
        <f>Pricing!$D85*100</f>
        <v>1.81451048664874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1.9276861307421524</v>
      </c>
      <c r="P85" s="153">
        <f>Pricing!$E85*100</f>
        <v>1.9276861307421524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">
        <v>214</v>
      </c>
      <c r="S85" s="153">
        <f>Pricing!$F85*100</f>
        <v>1.7289999999991483</v>
      </c>
      <c r="T85" s="153">
        <f>Pricing!$F85*100</f>
        <v>1.7289999999991483</v>
      </c>
      <c r="U85" s="154"/>
      <c r="V85" s="152" t="s">
        <v>595</v>
      </c>
      <c r="W85" s="153">
        <f>Pricing!$G85*100</f>
        <v>1.5160000000000233</v>
      </c>
      <c r="X85" s="153">
        <f>Pricing!$G85*100</f>
        <v>1.5160000000000233</v>
      </c>
      <c r="Y85" s="188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7.4295927188217092E-8</v>
      </c>
      <c r="AA85" s="196">
        <f>ABS(_xll.RtGet(SourceAlias,$B85,"ASK")-D85)</f>
        <v>7.4295927188217092E-8</v>
      </c>
      <c r="AB85" s="197">
        <f>ABS(_xll.RtGet(SourceAlias,$F85,"BID")-G85)</f>
        <v>1.9939605522267811E-13</v>
      </c>
      <c r="AC85" s="196">
        <f>ABS(_xll.RtGet(SourceAlias,$F85,"ASK")-H85)</f>
        <v>1.9939605522267811E-13</v>
      </c>
      <c r="AD85" s="197">
        <f>ABS(_xll.RtGet(SourceAlias,$J85,"BID")-K85)</f>
        <v>4.7351260024086628E-8</v>
      </c>
      <c r="AE85" s="196">
        <f>ABS(_xll.RtGet(SourceAlias,$J85,"ASK")-L85)</f>
        <v>4.7351260024086628E-8</v>
      </c>
      <c r="AF85" s="195">
        <f>ABS(_xll.RtGet(SourceAlias,$N85,"BID")-O85)</f>
        <v>1.092578476580286E-7</v>
      </c>
      <c r="AG85" s="195">
        <f>ABS(_xll.RtGet(SourceAlias,$N85,"ASK")-P85)</f>
        <v>1.092578476580286E-7</v>
      </c>
      <c r="AH85" s="197"/>
      <c r="AI85" s="196"/>
      <c r="AJ85" s="195">
        <f>ABS(_xll.RtGet(SourceAlias,$V85,"BID")-W85)</f>
        <v>2.3314683517128287E-14</v>
      </c>
      <c r="AK85" s="196">
        <f>ABS(_xll.RtGet(SourceAlias,$V85,"ASK")-X85)</f>
        <v>2.3314683517128287E-14</v>
      </c>
    </row>
    <row r="86" spans="1:37" x14ac:dyDescent="0.2">
      <c r="A86" s="71" t="str">
        <f>Pricing!$A86</f>
        <v>8Y</v>
      </c>
      <c r="B86" s="152" t="s">
        <v>138</v>
      </c>
      <c r="C86" s="153">
        <f>Pricing!$B86*100</f>
        <v>1.7050416337013856</v>
      </c>
      <c r="D86" s="153">
        <f>Pricing!$B86*100</f>
        <v>1.7050416337013856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1.8300000000003065</v>
      </c>
      <c r="H86" s="153">
        <f>Pricing!$C86*100</f>
        <v>1.8300000000003065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1.9185590802295558</v>
      </c>
      <c r="L86" s="153">
        <f>Pricing!$D86*100</f>
        <v>1.9185590802295558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2.0305595910586725</v>
      </c>
      <c r="P86" s="153">
        <f>Pricing!$E86*100</f>
        <v>2.0305595910586725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">
        <v>215</v>
      </c>
      <c r="S86" s="153">
        <f>Pricing!$F86*100</f>
        <v>1.8299999999999976</v>
      </c>
      <c r="T86" s="153">
        <f>Pricing!$F86*100</f>
        <v>1.8299999999999976</v>
      </c>
      <c r="U86" s="154"/>
      <c r="V86" s="152" t="s">
        <v>596</v>
      </c>
      <c r="W86" s="153">
        <f>Pricing!$G86*100</f>
        <v>1.6130000000000109</v>
      </c>
      <c r="X86" s="153">
        <f>Pricing!$G86*100</f>
        <v>1.6130000000000109</v>
      </c>
      <c r="Y86" s="188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9.9998370138565384E-4</v>
      </c>
      <c r="AA86" s="196">
        <f>ABS(_xll.RtGet(SourceAlias,$B86,"ASK")-D86)</f>
        <v>9.9998370138565384E-4</v>
      </c>
      <c r="AB86" s="197">
        <f>ABS(_xll.RtGet(SourceAlias,$F86,"BID")-G86)</f>
        <v>1.0000000003065335E-3</v>
      </c>
      <c r="AC86" s="196">
        <f>ABS(_xll.RtGet(SourceAlias,$F86,"ASK")-H86)</f>
        <v>1.0000000003065335E-3</v>
      </c>
      <c r="AD86" s="197">
        <f>ABS(_xll.RtGet(SourceAlias,$J86,"BID")-K86)</f>
        <v>1.0000112295556196E-3</v>
      </c>
      <c r="AE86" s="196">
        <f>ABS(_xll.RtGet(SourceAlias,$J86,"ASK")-L86)</f>
        <v>1.0000112295556196E-3</v>
      </c>
      <c r="AF86" s="195">
        <f>ABS(_xll.RtGet(SourceAlias,$N86,"BID")-O86)</f>
        <v>1.0000240586722775E-3</v>
      </c>
      <c r="AG86" s="195">
        <f>ABS(_xll.RtGet(SourceAlias,$N86,"ASK")-P86)</f>
        <v>1.0000240586722775E-3</v>
      </c>
      <c r="AH86" s="197"/>
      <c r="AI86" s="196"/>
      <c r="AJ86" s="195">
        <f>ABS(_xll.RtGet(SourceAlias,$V86,"BID")-W86)</f>
        <v>1.0880185641326534E-14</v>
      </c>
      <c r="AK86" s="196">
        <f>ABS(_xll.RtGet(SourceAlias,$V86,"ASK")-X86)</f>
        <v>1.0880185641326534E-14</v>
      </c>
    </row>
    <row r="87" spans="1:37" x14ac:dyDescent="0.2">
      <c r="A87" s="71" t="str">
        <f>Pricing!$A87</f>
        <v>9Y</v>
      </c>
      <c r="B87" s="152" t="s">
        <v>139</v>
      </c>
      <c r="C87" s="153">
        <f>Pricing!$B87*100</f>
        <v>1.7910275543722547</v>
      </c>
      <c r="D87" s="153">
        <f>Pricing!$B87*100</f>
        <v>1.7910275543722547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1.9119999999995856</v>
      </c>
      <c r="H87" s="153">
        <f>Pricing!$C87*100</f>
        <v>1.9119999999995856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2.0025991304769253</v>
      </c>
      <c r="L87" s="153">
        <f>Pricing!$D87*100</f>
        <v>2.0025991304769253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2.1149847765026366</v>
      </c>
      <c r="P87" s="153">
        <f>Pricing!$E87*100</f>
        <v>2.1149847765026366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">
        <v>216</v>
      </c>
      <c r="S87" s="153">
        <f>Pricing!$F87*100</f>
        <v>1.9119999999958313</v>
      </c>
      <c r="T87" s="153">
        <f>Pricing!$F87*100</f>
        <v>1.9119999999958313</v>
      </c>
      <c r="U87" s="154"/>
      <c r="V87" s="152" t="s">
        <v>597</v>
      </c>
      <c r="W87" s="153">
        <f>Pricing!$G87*100</f>
        <v>1.7000000000000115</v>
      </c>
      <c r="X87" s="153">
        <f>Pricing!$G87*100</f>
        <v>1.7000000000000115</v>
      </c>
      <c r="Y87" s="188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1.2372254554193773E-8</v>
      </c>
      <c r="AA87" s="196">
        <f>ABS(_xll.RtGet(SourceAlias,$B87,"ASK")-D87)</f>
        <v>1.2372254554193773E-8</v>
      </c>
      <c r="AB87" s="197">
        <f>ABS(_xll.RtGet(SourceAlias,$F87,"BID")-G87)</f>
        <v>4.1455727739503345E-13</v>
      </c>
      <c r="AC87" s="196">
        <f>ABS(_xll.RtGet(SourceAlias,$F87,"ASK")-H87)</f>
        <v>4.1455727739503345E-13</v>
      </c>
      <c r="AD87" s="197">
        <f>ABS(_xll.RtGet(SourceAlias,$J87,"BID")-K87)</f>
        <v>8.523074690458543E-9</v>
      </c>
      <c r="AE87" s="196">
        <f>ABS(_xll.RtGet(SourceAlias,$J87,"ASK")-L87)</f>
        <v>8.523074690458543E-9</v>
      </c>
      <c r="AF87" s="195">
        <f>ABS(_xll.RtGet(SourceAlias,$N87,"BID")-O87)</f>
        <v>2.0497363362181886E-8</v>
      </c>
      <c r="AG87" s="195">
        <f>ABS(_xll.RtGet(SourceAlias,$N87,"ASK")-P87)</f>
        <v>2.0497363362181886E-8</v>
      </c>
      <c r="AH87" s="197"/>
      <c r="AI87" s="196"/>
      <c r="AJ87" s="195">
        <f>ABS(_xll.RtGet(SourceAlias,$V87,"BID")-W87)</f>
        <v>1.1324274851176597E-14</v>
      </c>
      <c r="AK87" s="196">
        <f>ABS(_xll.RtGet(SourceAlias,$V87,"ASK")-X87)</f>
        <v>1.1324274851176597E-14</v>
      </c>
    </row>
    <row r="88" spans="1:37" x14ac:dyDescent="0.2">
      <c r="A88" s="71" t="str">
        <f>Pricing!$A88</f>
        <v>10Y</v>
      </c>
      <c r="B88" s="152" t="s">
        <v>140</v>
      </c>
      <c r="C88" s="153">
        <f>Pricing!$B88*100</f>
        <v>1.8620261279903516</v>
      </c>
      <c r="D88" s="153">
        <f>Pricing!$B88*100</f>
        <v>1.8620261279903516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1.9789999999893841</v>
      </c>
      <c r="H88" s="153">
        <f>Pricing!$C88*100</f>
        <v>1.9789999999893841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2.0726410250129992</v>
      </c>
      <c r="L88" s="153">
        <f>Pricing!$D88*100</f>
        <v>2.0726410250129992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2.1841543961804382</v>
      </c>
      <c r="P88" s="153">
        <f>Pricing!$E88*100</f>
        <v>2.1841543961804382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">
        <v>217</v>
      </c>
      <c r="S88" s="153">
        <f>Pricing!$F88*100</f>
        <v>1.9789999999951335</v>
      </c>
      <c r="T88" s="153">
        <f>Pricing!$F88*100</f>
        <v>1.9789999999951335</v>
      </c>
      <c r="U88" s="154"/>
      <c r="V88" s="152" t="s">
        <v>598</v>
      </c>
      <c r="W88" s="153">
        <f>Pricing!$G88*100</f>
        <v>1.7680000000000073</v>
      </c>
      <c r="X88" s="153">
        <f>Pricing!$G88*100</f>
        <v>1.7680000000000073</v>
      </c>
      <c r="Y88" s="188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2.2009648326104525E-8</v>
      </c>
      <c r="AA88" s="196">
        <f>ABS(_xll.RtGet(SourceAlias,$B88,"ASK")-D88)</f>
        <v>2.2009648326104525E-8</v>
      </c>
      <c r="AB88" s="197">
        <f>ABS(_xll.RtGet(SourceAlias,$F88,"BID")-G88)</f>
        <v>1.0615952561465747E-11</v>
      </c>
      <c r="AC88" s="196">
        <f>ABS(_xll.RtGet(SourceAlias,$F88,"ASK")-H88)</f>
        <v>1.0615952561465747E-11</v>
      </c>
      <c r="AD88" s="197">
        <f>ABS(_xll.RtGet(SourceAlias,$J88,"BID")-K88)</f>
        <v>1.7012999009580199E-8</v>
      </c>
      <c r="AE88" s="196">
        <f>ABS(_xll.RtGet(SourceAlias,$J88,"ASK")-L88)</f>
        <v>1.7012999009580199E-8</v>
      </c>
      <c r="AF88" s="195">
        <f>ABS(_xll.RtGet(SourceAlias,$N88,"BID")-O88)</f>
        <v>3.6180438200972276E-8</v>
      </c>
      <c r="AG88" s="195">
        <f>ABS(_xll.RtGet(SourceAlias,$N88,"ASK")-P88)</f>
        <v>3.6180438200972276E-8</v>
      </c>
      <c r="AH88" s="197"/>
      <c r="AI88" s="196"/>
      <c r="AJ88" s="195">
        <f>ABS(_xll.RtGet(SourceAlias,$V88,"BID")-W88)</f>
        <v>7.3274719625260332E-15</v>
      </c>
      <c r="AK88" s="196">
        <f>ABS(_xll.RtGet(SourceAlias,$V88,"ASK")-X88)</f>
        <v>7.3274719625260332E-15</v>
      </c>
    </row>
    <row r="89" spans="1:37" x14ac:dyDescent="0.2">
      <c r="A89" s="71" t="str">
        <f>Pricing!$A89</f>
        <v>11Y</v>
      </c>
      <c r="B89" s="152" t="s">
        <v>141</v>
      </c>
      <c r="C89" s="153">
        <f>Pricing!$B89*100</f>
        <v>1.9242631350833699</v>
      </c>
      <c r="D89" s="153">
        <f>Pricing!$B89*100</f>
        <v>1.9242631350833699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2.0379031436236059</v>
      </c>
      <c r="H89" s="153">
        <f>Pricing!$C89*100</f>
        <v>2.0379031436236059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2.1339549202202037</v>
      </c>
      <c r="L89" s="153">
        <f>Pricing!$D89*100</f>
        <v>2.1339549202202037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2.2446156847713681</v>
      </c>
      <c r="P89" s="153">
        <f>Pricing!$E89*100</f>
        <v>2.2446156847713681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">
        <v>218</v>
      </c>
      <c r="S89" s="153">
        <f>Pricing!$F89*100</f>
        <v>2.0343942138452689</v>
      </c>
      <c r="T89" s="153">
        <f>Pricing!$F89*100</f>
        <v>2.0343942138452689</v>
      </c>
      <c r="U89" s="154"/>
      <c r="V89" s="152" t="s">
        <v>599</v>
      </c>
      <c r="W89" s="153">
        <f>Pricing!$G89*100</f>
        <v>1.8254732953135728</v>
      </c>
      <c r="X89" s="153">
        <f>Pricing!$G89*100</f>
        <v>1.8254732953135728</v>
      </c>
      <c r="Y89" s="188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7.1404083369808191E-5</v>
      </c>
      <c r="AA89" s="196">
        <f>ABS(_xll.RtGet(SourceAlias,$B89,"ASK")-D89)</f>
        <v>7.1404083369808191E-5</v>
      </c>
      <c r="AB89" s="197">
        <f>ABS(_xll.RtGet(SourceAlias,$F89,"BID")-G89)</f>
        <v>7.1629623605851123E-5</v>
      </c>
      <c r="AC89" s="196">
        <f>ABS(_xll.RtGet(SourceAlias,$F89,"ASK")-H89)</f>
        <v>7.1629623605851123E-5</v>
      </c>
      <c r="AD89" s="197">
        <f>ABS(_xll.RtGet(SourceAlias,$J89,"BID")-K89)</f>
        <v>7.1663220203799227E-5</v>
      </c>
      <c r="AE89" s="196">
        <f>ABS(_xll.RtGet(SourceAlias,$J89,"ASK")-L89)</f>
        <v>7.1663220203799227E-5</v>
      </c>
      <c r="AF89" s="195">
        <f>ABS(_xll.RtGet(SourceAlias,$N89,"BID")-O89)</f>
        <v>7.210277136815435E-5</v>
      </c>
      <c r="AG89" s="195">
        <f>ABS(_xll.RtGet(SourceAlias,$N89,"ASK")-P89)</f>
        <v>7.210277136815435E-5</v>
      </c>
      <c r="AH89" s="197"/>
      <c r="AI89" s="196"/>
      <c r="AJ89" s="195">
        <f>ABS(_xll.RtGet(SourceAlias,$V89,"BID")-W89)</f>
        <v>4.8087831357279676E-4</v>
      </c>
      <c r="AK89" s="196">
        <f>ABS(_xll.RtGet(SourceAlias,$V89,"ASK")-X89)</f>
        <v>4.8087831357279676E-4</v>
      </c>
    </row>
    <row r="90" spans="1:37" x14ac:dyDescent="0.2">
      <c r="A90" s="71" t="str">
        <f>Pricing!$A90</f>
        <v>12Y</v>
      </c>
      <c r="B90" s="152" t="s">
        <v>142</v>
      </c>
      <c r="C90" s="153">
        <f>Pricing!$B90*100</f>
        <v>1.978025284013099</v>
      </c>
      <c r="D90" s="153">
        <f>Pricing!$B90*100</f>
        <v>1.978025284013099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2.0890000000066284</v>
      </c>
      <c r="H90" s="153">
        <f>Pricing!$C90*100</f>
        <v>2.0890000000066284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2.1867051582890351</v>
      </c>
      <c r="L90" s="153">
        <f>Pricing!$D90*100</f>
        <v>2.1867051582890351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2.2980084571917732</v>
      </c>
      <c r="P90" s="153">
        <f>Pricing!$E90*100</f>
        <v>2.2980084571917732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">
        <v>219</v>
      </c>
      <c r="S90" s="153">
        <f>Pricing!$F90*100</f>
        <v>2.0889999999947846</v>
      </c>
      <c r="T90" s="153">
        <f>Pricing!$F90*100</f>
        <v>2.0889999999947846</v>
      </c>
      <c r="U90" s="154"/>
      <c r="V90" s="152" t="s">
        <v>600</v>
      </c>
      <c r="W90" s="153">
        <f>Pricing!$G90*100</f>
        <v>1.8749999999968034</v>
      </c>
      <c r="X90" s="153">
        <f>Pricing!$G90*100</f>
        <v>1.8749999999968034</v>
      </c>
      <c r="Y90" s="188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5.4798690118929017E-7</v>
      </c>
      <c r="AA90" s="196">
        <f>ABS(_xll.RtGet(SourceAlias,$B90,"ASK")-D90)</f>
        <v>5.4798690118929017E-7</v>
      </c>
      <c r="AB90" s="197">
        <f>ABS(_xll.RtGet(SourceAlias,$F90,"BID")-G90)</f>
        <v>6.6284755462220346E-12</v>
      </c>
      <c r="AC90" s="196">
        <f>ABS(_xll.RtGet(SourceAlias,$F90,"ASK")-H90)</f>
        <v>6.6284755462220346E-12</v>
      </c>
      <c r="AD90" s="197">
        <f>ABS(_xll.RtGet(SourceAlias,$J90,"BID")-K90)</f>
        <v>3.992890351689482E-7</v>
      </c>
      <c r="AE90" s="196">
        <f>ABS(_xll.RtGet(SourceAlias,$J90,"ASK")-L90)</f>
        <v>3.992890351689482E-7</v>
      </c>
      <c r="AF90" s="195">
        <f>ABS(_xll.RtGet(SourceAlias,$N90,"BID")-O90)</f>
        <v>8.5419177286993886E-7</v>
      </c>
      <c r="AG90" s="195">
        <f>ABS(_xll.RtGet(SourceAlias,$N90,"ASK")-P90)</f>
        <v>8.5419177286993886E-7</v>
      </c>
      <c r="AH90" s="197"/>
      <c r="AI90" s="196"/>
      <c r="AJ90" s="195">
        <f>ABS(_xll.RtGet(SourceAlias,$V90,"BID")-W90)</f>
        <v>9.9999999680333573E-4</v>
      </c>
      <c r="AK90" s="196">
        <f>ABS(_xll.RtGet(SourceAlias,$V90,"ASK")-X90)</f>
        <v>9.9999999680333573E-4</v>
      </c>
    </row>
    <row r="91" spans="1:37" x14ac:dyDescent="0.2">
      <c r="A91" s="71" t="str">
        <f>Pricing!$A91</f>
        <v>13Y</v>
      </c>
      <c r="B91" s="152" t="s">
        <v>143</v>
      </c>
      <c r="C91" s="153">
        <f>Pricing!$B91*100</f>
        <v>2.0231412755464495</v>
      </c>
      <c r="D91" s="153">
        <f>Pricing!$B91*100</f>
        <v>2.0231412755464495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2.1320122165487083</v>
      </c>
      <c r="H91" s="153">
        <f>Pricing!$C91*100</f>
        <v>2.1320122165487083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2.2309562899317532</v>
      </c>
      <c r="L91" s="153">
        <f>Pricing!$D91*100</f>
        <v>2.2309562899317532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2.3459067381196967</v>
      </c>
      <c r="P91" s="153">
        <f>Pricing!$E91*100</f>
        <v>2.3459067381196967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">
        <v>220</v>
      </c>
      <c r="S91" s="153">
        <f>Pricing!$F91*100</f>
        <v>2.1264287464933016</v>
      </c>
      <c r="T91" s="153">
        <f>Pricing!$F91*100</f>
        <v>2.1264287464933016</v>
      </c>
      <c r="U91" s="154"/>
      <c r="V91" s="152" t="s">
        <v>601</v>
      </c>
      <c r="W91" s="153">
        <f>Pricing!$G91*100</f>
        <v>1.9171674608368938</v>
      </c>
      <c r="X91" s="153">
        <f>Pricing!$G91*100</f>
        <v>1.9171674608368938</v>
      </c>
      <c r="Y91" s="188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3.057545355078517E-5</v>
      </c>
      <c r="AA91" s="196">
        <f>ABS(_xll.RtGet(SourceAlias,$B91,"ASK")-D91)</f>
        <v>3.057545355078517E-5</v>
      </c>
      <c r="AB91" s="197">
        <f>ABS(_xll.RtGet(SourceAlias,$F91,"BID")-G91)</f>
        <v>2.9904451291695722E-5</v>
      </c>
      <c r="AC91" s="196">
        <f>ABS(_xll.RtGet(SourceAlias,$F91,"ASK")-H91)</f>
        <v>2.9904451291695722E-5</v>
      </c>
      <c r="AD91" s="197">
        <f>ABS(_xll.RtGet(SourceAlias,$J91,"BID")-K91)</f>
        <v>2.9343068246756587E-5</v>
      </c>
      <c r="AE91" s="196">
        <f>ABS(_xll.RtGet(SourceAlias,$J91,"ASK")-L91)</f>
        <v>2.9343068246756587E-5</v>
      </c>
      <c r="AF91" s="195">
        <f>ABS(_xll.RtGet(SourceAlias,$N91,"BID")-O91)</f>
        <v>2.894388030361128E-5</v>
      </c>
      <c r="AG91" s="195">
        <f>ABS(_xll.RtGet(SourceAlias,$N91,"ASK")-P91)</f>
        <v>2.894388030361128E-5</v>
      </c>
      <c r="AH91" s="197"/>
      <c r="AI91" s="196"/>
      <c r="AJ91" s="195">
        <f>ABS(_xll.RtGet(SourceAlias,$V91,"BID")-W91)</f>
        <v>1.174517836893596E-3</v>
      </c>
      <c r="AK91" s="196">
        <f>ABS(_xll.RtGet(SourceAlias,$V91,"ASK")-X91)</f>
        <v>1.174517836893596E-3</v>
      </c>
    </row>
    <row r="92" spans="1:37" x14ac:dyDescent="0.2">
      <c r="A92" s="71" t="str">
        <f>Pricing!$A92</f>
        <v>14Y</v>
      </c>
      <c r="B92" s="152" t="s">
        <v>144</v>
      </c>
      <c r="C92" s="153">
        <f>Pricing!$B92*100</f>
        <v>2.0607371236816823</v>
      </c>
      <c r="D92" s="153">
        <f>Pricing!$B92*100</f>
        <v>2.0607371236816823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2.1679799920510794</v>
      </c>
      <c r="H92" s="153">
        <f>Pricing!$C92*100</f>
        <v>2.1679799920510794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2.267902768578907</v>
      </c>
      <c r="L92" s="153">
        <f>Pricing!$D92*100</f>
        <v>2.267902768578907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2.387687301186896</v>
      </c>
      <c r="P92" s="153">
        <f>Pricing!$E92*100</f>
        <v>2.387687301186896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">
        <v>221</v>
      </c>
      <c r="S92" s="153">
        <f>Pricing!$F92*100</f>
        <v>2.1629451762619794</v>
      </c>
      <c r="T92" s="153">
        <f>Pricing!$F92*100</f>
        <v>2.1629451762619794</v>
      </c>
      <c r="U92" s="154"/>
      <c r="V92" s="152" t="s">
        <v>602</v>
      </c>
      <c r="W92" s="153">
        <f>Pricing!$G92*100</f>
        <v>1.9528941293711799</v>
      </c>
      <c r="X92" s="153">
        <f>Pricing!$G92*100</f>
        <v>1.9528941293711799</v>
      </c>
      <c r="Y92" s="188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1.9704318317881331E-5</v>
      </c>
      <c r="AA92" s="196">
        <f>ABS(_xll.RtGet(SourceAlias,$B92,"ASK")-D92)</f>
        <v>1.9704318317881331E-5</v>
      </c>
      <c r="AB92" s="197">
        <f>ABS(_xll.RtGet(SourceAlias,$F92,"BID")-G92)</f>
        <v>1.9096948920882539E-5</v>
      </c>
      <c r="AC92" s="196">
        <f>ABS(_xll.RtGet(SourceAlias,$F92,"ASK")-H92)</f>
        <v>1.9096948920882539E-5</v>
      </c>
      <c r="AD92" s="197">
        <f>ABS(_xll.RtGet(SourceAlias,$J92,"BID")-K92)</f>
        <v>1.8597421092891864E-5</v>
      </c>
      <c r="AE92" s="196">
        <f>ABS(_xll.RtGet(SourceAlias,$J92,"ASK")-L92)</f>
        <v>1.8597421092891864E-5</v>
      </c>
      <c r="AF92" s="195">
        <f>ABS(_xll.RtGet(SourceAlias,$N92,"BID")-O92)</f>
        <v>1.8182813104061779E-5</v>
      </c>
      <c r="AG92" s="195">
        <f>ABS(_xll.RtGet(SourceAlias,$N92,"ASK")-P92)</f>
        <v>1.8182813104061779E-5</v>
      </c>
      <c r="AH92" s="197"/>
      <c r="AI92" s="196"/>
      <c r="AJ92" s="195">
        <f>ABS(_xll.RtGet(SourceAlias,$V92,"BID")-W92)</f>
        <v>1.1179253711797177E-3</v>
      </c>
      <c r="AK92" s="196">
        <f>ABS(_xll.RtGet(SourceAlias,$V92,"ASK")-X92)</f>
        <v>1.1179253711797177E-3</v>
      </c>
    </row>
    <row r="93" spans="1:37" x14ac:dyDescent="0.2">
      <c r="A93" s="71" t="str">
        <f>Pricing!$A93</f>
        <v>15Y</v>
      </c>
      <c r="B93" s="152" t="s">
        <v>145</v>
      </c>
      <c r="C93" s="153">
        <f>Pricing!$B93*100</f>
        <v>2.0930198684226444</v>
      </c>
      <c r="D93" s="153">
        <f>Pricing!$B93*100</f>
        <v>2.0930198684226444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2.1989999999983239</v>
      </c>
      <c r="H93" s="153">
        <f>Pricing!$C93*100</f>
        <v>2.1989999999983239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2.2997652822442838</v>
      </c>
      <c r="L93" s="153">
        <f>Pricing!$D93*100</f>
        <v>2.2997652822442838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2.421943186967018</v>
      </c>
      <c r="P93" s="153">
        <f>Pricing!$E93*100</f>
        <v>2.421943186967018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">
        <v>222</v>
      </c>
      <c r="S93" s="153">
        <f>Pricing!$F93*100</f>
        <v>2.1989999999940704</v>
      </c>
      <c r="T93" s="153">
        <f>Pricing!$F93*100</f>
        <v>2.1989999999940704</v>
      </c>
      <c r="U93" s="154"/>
      <c r="V93" s="152" t="s">
        <v>603</v>
      </c>
      <c r="W93" s="153">
        <f>Pricing!$G93*100</f>
        <v>1.9840000000053002</v>
      </c>
      <c r="X93" s="153">
        <f>Pricing!$G93*100</f>
        <v>1.9840000000053002</v>
      </c>
      <c r="Y93" s="188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4.8157735577092353E-7</v>
      </c>
      <c r="AA93" s="196">
        <f>ABS(_xll.RtGet(SourceAlias,$B93,"ASK")-D93)</f>
        <v>4.8157735577092353E-7</v>
      </c>
      <c r="AB93" s="197">
        <f>ABS(_xll.RtGet(SourceAlias,$F93,"BID")-G93)</f>
        <v>1.6759926779741363E-12</v>
      </c>
      <c r="AC93" s="196">
        <f>ABS(_xll.RtGet(SourceAlias,$F93,"ASK")-H93)</f>
        <v>1.6759926779741363E-12</v>
      </c>
      <c r="AD93" s="197">
        <f>ABS(_xll.RtGet(SourceAlias,$J93,"BID")-K93)</f>
        <v>3.7424428356302997E-7</v>
      </c>
      <c r="AE93" s="196">
        <f>ABS(_xll.RtGet(SourceAlias,$J93,"ASK")-L93)</f>
        <v>3.7424428356302997E-7</v>
      </c>
      <c r="AF93" s="195">
        <f>ABS(_xll.RtGet(SourceAlias,$N93,"BID")-O93)</f>
        <v>8.2796701805776252E-7</v>
      </c>
      <c r="AG93" s="195">
        <f>ABS(_xll.RtGet(SourceAlias,$N93,"ASK")-P93)</f>
        <v>8.2796701805776252E-7</v>
      </c>
      <c r="AH93" s="197"/>
      <c r="AI93" s="196"/>
      <c r="AJ93" s="195">
        <f>ABS(_xll.RtGet(SourceAlias,$V93,"BID")-W93)</f>
        <v>1.0000000053000946E-3</v>
      </c>
      <c r="AK93" s="196">
        <f>ABS(_xll.RtGet(SourceAlias,$V93,"ASK")-X93)</f>
        <v>1.0000000053000946E-3</v>
      </c>
    </row>
    <row r="94" spans="1:37" x14ac:dyDescent="0.2">
      <c r="A94" s="71" t="str">
        <f>Pricing!$A94</f>
        <v>16Y</v>
      </c>
      <c r="B94" s="152" t="s">
        <v>146</v>
      </c>
      <c r="C94" s="153">
        <f>Pricing!$B94*100</f>
        <v>2.1210615311949366</v>
      </c>
      <c r="D94" s="153">
        <f>Pricing!$B94*100</f>
        <v>2.1210615311949366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2.2260780151008368</v>
      </c>
      <c r="H94" s="153">
        <f>Pricing!$C94*100</f>
        <v>2.2260780151008368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2.3276132391196369</v>
      </c>
      <c r="L94" s="153">
        <f>Pricing!$D94*100</f>
        <v>2.3276132391196369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2.4505860890909155</v>
      </c>
      <c r="P94" s="153">
        <f>Pricing!$E94*100</f>
        <v>2.4505860890909155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">
        <v>223</v>
      </c>
      <c r="S94" s="153">
        <f>Pricing!$F94*100</f>
        <v>2.2205550657357427</v>
      </c>
      <c r="T94" s="153">
        <f>Pricing!$F94*100</f>
        <v>2.2205550657357427</v>
      </c>
      <c r="U94" s="154"/>
      <c r="V94" s="152" t="s">
        <v>604</v>
      </c>
      <c r="W94" s="153">
        <f>Pricing!$G94*100</f>
        <v>2.0113176871815486</v>
      </c>
      <c r="X94" s="153">
        <f>Pricing!$G94*100</f>
        <v>2.0113176871815486</v>
      </c>
      <c r="Y94" s="188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7.3731949363775584E-6</v>
      </c>
      <c r="AA94" s="196">
        <f>ABS(_xll.RtGet(SourceAlias,$B94,"ASK")-D94)</f>
        <v>7.3731949363775584E-6</v>
      </c>
      <c r="AB94" s="197">
        <f>ABS(_xll.RtGet(SourceAlias,$F94,"BID")-G94)</f>
        <v>7.7791008368244263E-6</v>
      </c>
      <c r="AC94" s="196">
        <f>ABS(_xll.RtGet(SourceAlias,$F94,"ASK")-H94)</f>
        <v>7.7791008368244263E-6</v>
      </c>
      <c r="AD94" s="197">
        <f>ABS(_xll.RtGet(SourceAlias,$J94,"BID")-K94)</f>
        <v>8.0821196366542836E-6</v>
      </c>
      <c r="AE94" s="196">
        <f>ABS(_xll.RtGet(SourceAlias,$J94,"ASK")-L94)</f>
        <v>8.0821196366542836E-6</v>
      </c>
      <c r="AF94" s="195">
        <f>ABS(_xll.RtGet(SourceAlias,$N94,"BID")-O94)</f>
        <v>8.5170909152054719E-6</v>
      </c>
      <c r="AG94" s="195">
        <f>ABS(_xll.RtGet(SourceAlias,$N94,"ASK")-P94)</f>
        <v>8.5170909152054719E-6</v>
      </c>
      <c r="AH94" s="197"/>
      <c r="AI94" s="196"/>
      <c r="AJ94" s="195">
        <f>ABS(_xll.RtGet(SourceAlias,$V94,"BID")-W94)</f>
        <v>9.2423418154830017E-4</v>
      </c>
      <c r="AK94" s="196">
        <f>ABS(_xll.RtGet(SourceAlias,$V94,"ASK")-X94)</f>
        <v>9.2423418154830017E-4</v>
      </c>
    </row>
    <row r="95" spans="1:37" x14ac:dyDescent="0.2">
      <c r="A95" s="71" t="str">
        <f>Pricing!$A95</f>
        <v>17Y</v>
      </c>
      <c r="B95" s="152" t="s">
        <v>147</v>
      </c>
      <c r="C95" s="153">
        <f>Pricing!$B95*100</f>
        <v>2.1455016661790576</v>
      </c>
      <c r="D95" s="153">
        <f>Pricing!$B95*100</f>
        <v>2.1455016661790576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2.2497854604851466</v>
      </c>
      <c r="H95" s="153">
        <f>Pricing!$C95*100</f>
        <v>2.2497854604851466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2.352022091510424</v>
      </c>
      <c r="L95" s="153">
        <f>Pricing!$D95*100</f>
        <v>2.352022091510424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2.4749228824941722</v>
      </c>
      <c r="P95" s="153">
        <f>Pricing!$E95*100</f>
        <v>2.4749228824941722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">
        <v>224</v>
      </c>
      <c r="S95" s="153">
        <f>Pricing!$F95*100</f>
        <v>2.2417641777443014</v>
      </c>
      <c r="T95" s="153">
        <f>Pricing!$F95*100</f>
        <v>2.2417641777443014</v>
      </c>
      <c r="U95" s="154"/>
      <c r="V95" s="152" t="s">
        <v>605</v>
      </c>
      <c r="W95" s="153">
        <f>Pricing!$G95*100</f>
        <v>2.0353658249926165</v>
      </c>
      <c r="X95" s="153">
        <f>Pricing!$G95*100</f>
        <v>2.0353658249926165</v>
      </c>
      <c r="Y95" s="188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6.0721790573481371E-6</v>
      </c>
      <c r="AA95" s="196">
        <f>ABS(_xll.RtGet(SourceAlias,$B95,"ASK")-D95)</f>
        <v>6.0721790573481371E-6</v>
      </c>
      <c r="AB95" s="197">
        <f>ABS(_xll.RtGet(SourceAlias,$F95,"BID")-G95)</f>
        <v>6.459485146326216E-6</v>
      </c>
      <c r="AC95" s="196">
        <f>ABS(_xll.RtGet(SourceAlias,$F95,"ASK")-H95)</f>
        <v>6.459485146326216E-6</v>
      </c>
      <c r="AD95" s="197">
        <f>ABS(_xll.RtGet(SourceAlias,$J95,"BID")-K95)</f>
        <v>6.7555104239502839E-6</v>
      </c>
      <c r="AE95" s="196">
        <f>ABS(_xll.RtGet(SourceAlias,$J95,"ASK")-L95)</f>
        <v>6.7555104239502839E-6</v>
      </c>
      <c r="AF95" s="195">
        <f>ABS(_xll.RtGet(SourceAlias,$N95,"BID")-O95)</f>
        <v>7.1874941722782637E-6</v>
      </c>
      <c r="AG95" s="195">
        <f>ABS(_xll.RtGet(SourceAlias,$N95,"ASK")-P95)</f>
        <v>7.1874941722782637E-6</v>
      </c>
      <c r="AH95" s="197"/>
      <c r="AI95" s="196"/>
      <c r="AJ95" s="195">
        <f>ABS(_xll.RtGet(SourceAlias,$V95,"BID")-W95)</f>
        <v>8.9688499261653121E-4</v>
      </c>
      <c r="AK95" s="196">
        <f>ABS(_xll.RtGet(SourceAlias,$V95,"ASK")-X95)</f>
        <v>8.9688499261653121E-4</v>
      </c>
    </row>
    <row r="96" spans="1:37" x14ac:dyDescent="0.2">
      <c r="A96" s="71" t="str">
        <f>Pricing!$A96</f>
        <v>18Y</v>
      </c>
      <c r="B96" s="152" t="s">
        <v>148</v>
      </c>
      <c r="C96" s="153">
        <f>Pricing!$B96*100</f>
        <v>2.1666884507225252</v>
      </c>
      <c r="D96" s="153">
        <f>Pricing!$B96*100</f>
        <v>2.1666884507225252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2.2704173978899465</v>
      </c>
      <c r="H96" s="153">
        <f>Pricing!$C96*100</f>
        <v>2.2704173978899465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2.3732766170625457</v>
      </c>
      <c r="L96" s="153">
        <f>Pricing!$D96*100</f>
        <v>2.3732766170625457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2.4955682613259613</v>
      </c>
      <c r="P96" s="153">
        <f>Pricing!$E96*100</f>
        <v>2.4955682613259613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">
        <v>225</v>
      </c>
      <c r="S96" s="153">
        <f>Pricing!$F96*100</f>
        <v>2.2626507615826261</v>
      </c>
      <c r="T96" s="153">
        <f>Pricing!$F96*100</f>
        <v>2.2626507615826261</v>
      </c>
      <c r="U96" s="154"/>
      <c r="V96" s="152" t="s">
        <v>606</v>
      </c>
      <c r="W96" s="153">
        <f>Pricing!$G96*100</f>
        <v>2.0564174092627159</v>
      </c>
      <c r="X96" s="153">
        <f>Pricing!$G96*100</f>
        <v>2.0564174092627159</v>
      </c>
      <c r="Y96" s="188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1.4447225251679185E-6</v>
      </c>
      <c r="AA96" s="196">
        <f>ABS(_xll.RtGet(SourceAlias,$B96,"ASK")-D96)</f>
        <v>1.4447225251679185E-6</v>
      </c>
      <c r="AB96" s="197">
        <f>ABS(_xll.RtGet(SourceAlias,$F96,"BID")-G96)</f>
        <v>1.848889946476362E-6</v>
      </c>
      <c r="AC96" s="196">
        <f>ABS(_xll.RtGet(SourceAlias,$F96,"ASK")-H96)</f>
        <v>1.848889946476362E-6</v>
      </c>
      <c r="AD96" s="197">
        <f>ABS(_xll.RtGet(SourceAlias,$J96,"BID")-K96)</f>
        <v>2.1720625453802711E-6</v>
      </c>
      <c r="AE96" s="196">
        <f>ABS(_xll.RtGet(SourceAlias,$J96,"ASK")-L96)</f>
        <v>2.1720625453802711E-6</v>
      </c>
      <c r="AF96" s="195">
        <f>ABS(_xll.RtGet(SourceAlias,$N96,"BID")-O96)</f>
        <v>2.6043259611086E-6</v>
      </c>
      <c r="AG96" s="195">
        <f>ABS(_xll.RtGet(SourceAlias,$N96,"ASK")-P96)</f>
        <v>2.6043259611086E-6</v>
      </c>
      <c r="AH96" s="197"/>
      <c r="AI96" s="196"/>
      <c r="AJ96" s="195">
        <f>ABS(_xll.RtGet(SourceAlias,$V96,"BID")-W96)</f>
        <v>9.0638826271582928E-4</v>
      </c>
      <c r="AK96" s="196">
        <f>ABS(_xll.RtGet(SourceAlias,$V96,"ASK")-X96)</f>
        <v>9.0638826271582928E-4</v>
      </c>
    </row>
    <row r="97" spans="1:37" x14ac:dyDescent="0.2">
      <c r="A97" s="71" t="str">
        <f>Pricing!$A97</f>
        <v>19Y</v>
      </c>
      <c r="B97" s="152" t="s">
        <v>149</v>
      </c>
      <c r="C97" s="153">
        <f>Pricing!$B97*100</f>
        <v>2.184756234830123</v>
      </c>
      <c r="D97" s="153">
        <f>Pricing!$B97*100</f>
        <v>2.184756234830123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2.2880686343671228</v>
      </c>
      <c r="H97" s="153">
        <f>Pricing!$C97*100</f>
        <v>2.2880686343671228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2.3914588689003082</v>
      </c>
      <c r="L97" s="153">
        <f>Pricing!$D97*100</f>
        <v>2.3914588689003082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2.5128684286003256</v>
      </c>
      <c r="P97" s="153">
        <f>Pricing!$E97*100</f>
        <v>2.5128684286003256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">
        <v>226</v>
      </c>
      <c r="S97" s="153">
        <f>Pricing!$F97*100</f>
        <v>2.2830551835817046</v>
      </c>
      <c r="T97" s="153">
        <f>Pricing!$F97*100</f>
        <v>2.2830551835817046</v>
      </c>
      <c r="U97" s="154"/>
      <c r="V97" s="152" t="s">
        <v>607</v>
      </c>
      <c r="W97" s="153">
        <f>Pricing!$G97*100</f>
        <v>2.0744979020046159</v>
      </c>
      <c r="X97" s="153">
        <f>Pricing!$G97*100</f>
        <v>2.0744979020046159</v>
      </c>
      <c r="Y97" s="188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1.9091698773010535E-6</v>
      </c>
      <c r="AA97" s="196">
        <f>ABS(_xll.RtGet(SourceAlias,$B97,"ASK")-D97)</f>
        <v>1.9091698773010535E-6</v>
      </c>
      <c r="AB97" s="197">
        <f>ABS(_xll.RtGet(SourceAlias,$F97,"BID")-G97)</f>
        <v>1.467632877449887E-6</v>
      </c>
      <c r="AC97" s="196">
        <f>ABS(_xll.RtGet(SourceAlias,$F97,"ASK")-H97)</f>
        <v>1.467632877449887E-6</v>
      </c>
      <c r="AD97" s="197">
        <f>ABS(_xll.RtGet(SourceAlias,$J97,"BID")-K97)</f>
        <v>1.1060996918388355E-6</v>
      </c>
      <c r="AE97" s="196">
        <f>ABS(_xll.RtGet(SourceAlias,$J97,"ASK")-L97)</f>
        <v>1.1060996918388355E-6</v>
      </c>
      <c r="AF97" s="195">
        <f>ABS(_xll.RtGet(SourceAlias,$N97,"BID")-O97)</f>
        <v>6.6339967474959849E-7</v>
      </c>
      <c r="AG97" s="195">
        <f>ABS(_xll.RtGet(SourceAlias,$N97,"ASK")-P97)</f>
        <v>6.6339967474959849E-7</v>
      </c>
      <c r="AH97" s="197"/>
      <c r="AI97" s="196"/>
      <c r="AJ97" s="195">
        <f>ABS(_xll.RtGet(SourceAlias,$V97,"BID")-W97)</f>
        <v>9.4315300461600415E-4</v>
      </c>
      <c r="AK97" s="196">
        <f>ABS(_xll.RtGet(SourceAlias,$V97,"ASK")-X97)</f>
        <v>9.4315300461600415E-4</v>
      </c>
    </row>
    <row r="98" spans="1:37" x14ac:dyDescent="0.2">
      <c r="A98" s="71" t="str">
        <f>Pricing!$A98</f>
        <v>20Y</v>
      </c>
      <c r="B98" s="152" t="s">
        <v>150</v>
      </c>
      <c r="C98" s="153">
        <f>Pricing!$B98*100</f>
        <v>2.2000012180235577</v>
      </c>
      <c r="D98" s="153">
        <f>Pricing!$B98*100</f>
        <v>2.2000012180235577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2.303000000001604</v>
      </c>
      <c r="H98" s="153">
        <f>Pricing!$C98*100</f>
        <v>2.303000000001604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2.4068263293387324</v>
      </c>
      <c r="L98" s="153">
        <f>Pricing!$D98*100</f>
        <v>2.4068263293387324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2.5272850318135394</v>
      </c>
      <c r="P98" s="153">
        <f>Pricing!$E98*100</f>
        <v>2.5272850318135394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">
        <v>227</v>
      </c>
      <c r="S98" s="153">
        <f>Pricing!$F98*100</f>
        <v>2.3029999999936419</v>
      </c>
      <c r="T98" s="153">
        <f>Pricing!$F98*100</f>
        <v>2.3029999999936419</v>
      </c>
      <c r="U98" s="154"/>
      <c r="V98" s="152" t="s">
        <v>608</v>
      </c>
      <c r="W98" s="153">
        <f>Pricing!$G98*100</f>
        <v>2.0900000000021137</v>
      </c>
      <c r="X98" s="153">
        <f>Pricing!$G98*100</f>
        <v>2.0900000000021137</v>
      </c>
      <c r="Y98" s="188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4.8097644222977465E-7</v>
      </c>
      <c r="AA98" s="196">
        <f>ABS(_xll.RtGet(SourceAlias,$B98,"ASK")-D98)</f>
        <v>4.8097644222977465E-7</v>
      </c>
      <c r="AB98" s="197">
        <f>ABS(_xll.RtGet(SourceAlias,$F98,"BID")-G98)</f>
        <v>1.6040502259784262E-12</v>
      </c>
      <c r="AC98" s="196">
        <f>ABS(_xll.RtGet(SourceAlias,$F98,"ASK")-H98)</f>
        <v>1.6040502259784262E-12</v>
      </c>
      <c r="AD98" s="197">
        <f>ABS(_xll.RtGet(SourceAlias,$J98,"BID")-K98)</f>
        <v>3.9833873222150373E-7</v>
      </c>
      <c r="AE98" s="196">
        <f>ABS(_xll.RtGet(SourceAlias,$J98,"ASK")-L98)</f>
        <v>3.9833873222150373E-7</v>
      </c>
      <c r="AF98" s="195">
        <f>ABS(_xll.RtGet(SourceAlias,$N98,"BID")-O98)</f>
        <v>8.5981353903363811E-7</v>
      </c>
      <c r="AG98" s="195">
        <f>ABS(_xll.RtGet(SourceAlias,$N98,"ASK")-P98)</f>
        <v>8.5981353903363811E-7</v>
      </c>
      <c r="AH98" s="197"/>
      <c r="AI98" s="196"/>
      <c r="AJ98" s="195">
        <f>ABS(_xll.RtGet(SourceAlias,$V98,"BID")-W98)</f>
        <v>1.0000000021137545E-3</v>
      </c>
      <c r="AK98" s="196">
        <f>ABS(_xll.RtGet(SourceAlias,$V98,"ASK")-X98)</f>
        <v>1.0000000021137545E-3</v>
      </c>
    </row>
    <row r="99" spans="1:37" x14ac:dyDescent="0.2">
      <c r="A99" s="71" t="str">
        <f>Pricing!$A99</f>
        <v>21Y</v>
      </c>
      <c r="B99" s="152" t="s">
        <v>151</v>
      </c>
      <c r="C99" s="153">
        <f>Pricing!$B99*100</f>
        <v>2.2129140531811839</v>
      </c>
      <c r="D99" s="153">
        <f>Pricing!$B99*100</f>
        <v>2.2129140531811839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2.3156708525964453</v>
      </c>
      <c r="H99" s="153">
        <f>Pricing!$C99*100</f>
        <v>2.3156708525964453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2.4198449704611131</v>
      </c>
      <c r="L99" s="153">
        <f>Pricing!$D99*100</f>
        <v>2.4198449704611131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2.5394227674501284</v>
      </c>
      <c r="P99" s="153">
        <f>Pricing!$E99*100</f>
        <v>2.5394227674501284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">
        <v>228</v>
      </c>
      <c r="S99" s="153">
        <f>Pricing!$F99*100</f>
        <v>2.3130720070939126</v>
      </c>
      <c r="T99" s="153">
        <f>Pricing!$F99*100</f>
        <v>2.3130720070939126</v>
      </c>
      <c r="U99" s="154"/>
      <c r="V99" s="152" t="s">
        <v>609</v>
      </c>
      <c r="W99" s="153">
        <f>Pricing!$G99*100</f>
        <v>2.1032209391484522</v>
      </c>
      <c r="X99" s="153">
        <f>Pricing!$G99*100</f>
        <v>2.1032209391484522</v>
      </c>
      <c r="Y99" s="188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6.9981811838815133E-6</v>
      </c>
      <c r="AA99" s="196">
        <f>ABS(_xll.RtGet(SourceAlias,$B99,"ASK")-D99)</f>
        <v>6.9981811838815133E-6</v>
      </c>
      <c r="AB99" s="197">
        <f>ABS(_xll.RtGet(SourceAlias,$F99,"BID")-G99)</f>
        <v>7.5075964454107691E-6</v>
      </c>
      <c r="AC99" s="196">
        <f>ABS(_xll.RtGet(SourceAlias,$F99,"ASK")-H99)</f>
        <v>7.5075964454107691E-6</v>
      </c>
      <c r="AD99" s="197">
        <f>ABS(_xll.RtGet(SourceAlias,$J99,"BID")-K99)</f>
        <v>7.9304611131369995E-6</v>
      </c>
      <c r="AE99" s="196">
        <f>ABS(_xll.RtGet(SourceAlias,$J99,"ASK")-L99)</f>
        <v>7.9304611131369995E-6</v>
      </c>
      <c r="AF99" s="195">
        <f>ABS(_xll.RtGet(SourceAlias,$N99,"BID")-O99)</f>
        <v>8.4184501281114876E-6</v>
      </c>
      <c r="AG99" s="195">
        <f>ABS(_xll.RtGet(SourceAlias,$N99,"ASK")-P99)</f>
        <v>8.4184501281114876E-6</v>
      </c>
      <c r="AH99" s="197"/>
      <c r="AI99" s="196"/>
      <c r="AJ99" s="195">
        <f>ABS(_xll.RtGet(SourceAlias,$V99,"BID")-W99)</f>
        <v>1.0675131484521039E-3</v>
      </c>
      <c r="AK99" s="196">
        <f>ABS(_xll.RtGet(SourceAlias,$V99,"ASK")-X99)</f>
        <v>1.0675131484521039E-3</v>
      </c>
    </row>
    <row r="100" spans="1:37" x14ac:dyDescent="0.2">
      <c r="A100" s="71" t="str">
        <f>Pricing!$A100</f>
        <v>22Y</v>
      </c>
      <c r="B100" s="152" t="s">
        <v>152</v>
      </c>
      <c r="C100" s="153">
        <f>Pricing!$B100*100</f>
        <v>2.2238166908512778</v>
      </c>
      <c r="D100" s="153">
        <f>Pricing!$B100*100</f>
        <v>2.2238166908512778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2.3263766552750482</v>
      </c>
      <c r="H100" s="153">
        <f>Pricing!$C100*100</f>
        <v>2.3263766552750482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2.4308155834441494</v>
      </c>
      <c r="L100" s="153">
        <f>Pricing!$D100*100</f>
        <v>2.4308155834441494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2.5496753276717659</v>
      </c>
      <c r="P100" s="153">
        <f>Pricing!$E100*100</f>
        <v>2.5496753276717659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">
        <v>229</v>
      </c>
      <c r="S100" s="153">
        <f>Pricing!$F100*100</f>
        <v>2.3228690671077716</v>
      </c>
      <c r="T100" s="153">
        <f>Pricing!$F100*100</f>
        <v>2.3228690671077716</v>
      </c>
      <c r="U100" s="154"/>
      <c r="V100" s="152" t="s">
        <v>610</v>
      </c>
      <c r="W100" s="153">
        <f>Pricing!$G100*100</f>
        <v>2.114447486116886</v>
      </c>
      <c r="X100" s="153">
        <f>Pricing!$G100*100</f>
        <v>2.114447486116886</v>
      </c>
      <c r="Y100" s="188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1.5536851277531127E-5</v>
      </c>
      <c r="AA100" s="196">
        <f>ABS(_xll.RtGet(SourceAlias,$B100,"ASK")-D100)</f>
        <v>1.5536851277531127E-5</v>
      </c>
      <c r="AB100" s="197">
        <f>ABS(_xll.RtGet(SourceAlias,$F100,"BID")-G100)</f>
        <v>1.6061275048162571E-5</v>
      </c>
      <c r="AC100" s="196">
        <f>ABS(_xll.RtGet(SourceAlias,$F100,"ASK")-H100)</f>
        <v>1.6061275048162571E-5</v>
      </c>
      <c r="AD100" s="197">
        <f>ABS(_xll.RtGet(SourceAlias,$J100,"BID")-K100)</f>
        <v>1.6497444149443652E-5</v>
      </c>
      <c r="AE100" s="196">
        <f>ABS(_xll.RtGet(SourceAlias,$J100,"ASK")-L100)</f>
        <v>1.6497444149443652E-5</v>
      </c>
      <c r="AF100" s="195">
        <f>ABS(_xll.RtGet(SourceAlias,$N100,"BID")-O100)</f>
        <v>1.7022671765509756E-5</v>
      </c>
      <c r="AG100" s="195">
        <f>ABS(_xll.RtGet(SourceAlias,$N100,"ASK")-P100)</f>
        <v>1.7022671765509756E-5</v>
      </c>
      <c r="AH100" s="197"/>
      <c r="AI100" s="196"/>
      <c r="AJ100" s="195">
        <f>ABS(_xll.RtGet(SourceAlias,$V100,"BID")-W100)</f>
        <v>1.1215801168860118E-3</v>
      </c>
      <c r="AK100" s="196">
        <f>ABS(_xll.RtGet(SourceAlias,$V100,"ASK")-X100)</f>
        <v>1.1215801168860118E-3</v>
      </c>
    </row>
    <row r="101" spans="1:37" x14ac:dyDescent="0.2">
      <c r="A101" s="71" t="str">
        <f>Pricing!$A101</f>
        <v>23Y</v>
      </c>
      <c r="B101" s="152" t="s">
        <v>153</v>
      </c>
      <c r="C101" s="153">
        <f>Pricing!$B101*100</f>
        <v>2.2332162348232281</v>
      </c>
      <c r="D101" s="153">
        <f>Pricing!$B101*100</f>
        <v>2.2332162348232281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2.3355991089796317</v>
      </c>
      <c r="H101" s="153">
        <f>Pricing!$C101*100</f>
        <v>2.3355991089796317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2.440232991552342</v>
      </c>
      <c r="L101" s="153">
        <f>Pricing!$D101*100</f>
        <v>2.440232991552342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2.5585951978105324</v>
      </c>
      <c r="P101" s="153">
        <f>Pricing!$E101*100</f>
        <v>2.5585951978105324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">
        <v>230</v>
      </c>
      <c r="S101" s="153">
        <f>Pricing!$F101*100</f>
        <v>2.3324412898765527</v>
      </c>
      <c r="T101" s="153">
        <f>Pricing!$F101*100</f>
        <v>2.3324412898765527</v>
      </c>
      <c r="U101" s="154"/>
      <c r="V101" s="152" t="s">
        <v>611</v>
      </c>
      <c r="W101" s="153">
        <f>Pricing!$G101*100</f>
        <v>2.1241113264718283</v>
      </c>
      <c r="X101" s="153">
        <f>Pricing!$G101*100</f>
        <v>2.1241113264718283</v>
      </c>
      <c r="Y101" s="188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1.9845823227893078E-5</v>
      </c>
      <c r="AA101" s="196">
        <f>ABS(_xll.RtGet(SourceAlias,$B101,"ASK")-D101)</f>
        <v>1.9845823227893078E-5</v>
      </c>
      <c r="AB101" s="197">
        <f>ABS(_xll.RtGet(SourceAlias,$F101,"BID")-G101)</f>
        <v>2.0368979631868456E-5</v>
      </c>
      <c r="AC101" s="196">
        <f>ABS(_xll.RtGet(SourceAlias,$F101,"ASK")-H101)</f>
        <v>2.0368979631868456E-5</v>
      </c>
      <c r="AD101" s="197">
        <f>ABS(_xll.RtGet(SourceAlias,$J101,"BID")-K101)</f>
        <v>2.0805552341851552E-5</v>
      </c>
      <c r="AE101" s="196">
        <f>ABS(_xll.RtGet(SourceAlias,$J101,"ASK")-L101)</f>
        <v>2.0805552341851552E-5</v>
      </c>
      <c r="AF101" s="195">
        <f>ABS(_xll.RtGet(SourceAlias,$N101,"BID")-O101)</f>
        <v>2.1347810532201805E-5</v>
      </c>
      <c r="AG101" s="195">
        <f>ABS(_xll.RtGet(SourceAlias,$N101,"ASK")-P101)</f>
        <v>2.1347810532201805E-5</v>
      </c>
      <c r="AH101" s="197"/>
      <c r="AI101" s="196"/>
      <c r="AJ101" s="195">
        <f>ABS(_xll.RtGet(SourceAlias,$V101,"BID")-W101)</f>
        <v>1.1398804718281141E-3</v>
      </c>
      <c r="AK101" s="196">
        <f>ABS(_xll.RtGet(SourceAlias,$V101,"ASK")-X101)</f>
        <v>1.1398804718281141E-3</v>
      </c>
    </row>
    <row r="102" spans="1:37" x14ac:dyDescent="0.2">
      <c r="A102" s="71" t="str">
        <f>Pricing!$A102</f>
        <v>24Y</v>
      </c>
      <c r="B102" s="152" t="s">
        <v>154</v>
      </c>
      <c r="C102" s="153">
        <f>Pricing!$B102*100</f>
        <v>2.2415659913745181</v>
      </c>
      <c r="D102" s="153">
        <f>Pricing!$B102*100</f>
        <v>2.2415659913745181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2.343770256296934</v>
      </c>
      <c r="H102" s="153">
        <f>Pricing!$C102*100</f>
        <v>2.343770256296934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2.4485405963790003</v>
      </c>
      <c r="L102" s="153">
        <f>Pricing!$D102*100</f>
        <v>2.4485405963790003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2.5666740941538624</v>
      </c>
      <c r="P102" s="153">
        <f>Pricing!$E102*100</f>
        <v>2.5666740941538624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">
        <v>231</v>
      </c>
      <c r="S102" s="153">
        <f>Pricing!$F102*100</f>
        <v>2.3418885599567303</v>
      </c>
      <c r="T102" s="153">
        <f>Pricing!$F102*100</f>
        <v>2.3418885599567303</v>
      </c>
      <c r="U102" s="154"/>
      <c r="V102" s="152" t="s">
        <v>612</v>
      </c>
      <c r="W102" s="153">
        <f>Pricing!$G102*100</f>
        <v>2.1325807400300181</v>
      </c>
      <c r="X102" s="153">
        <f>Pricing!$G102*100</f>
        <v>2.1325807400300181</v>
      </c>
      <c r="Y102" s="188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1.5590374518037464E-5</v>
      </c>
      <c r="AA102" s="196">
        <f>ABS(_xll.RtGet(SourceAlias,$B102,"ASK")-D102)</f>
        <v>1.5590374518037464E-5</v>
      </c>
      <c r="AB102" s="197">
        <f>ABS(_xll.RtGet(SourceAlias,$F102,"BID")-G102)</f>
        <v>1.6093296933750167E-5</v>
      </c>
      <c r="AC102" s="196">
        <f>ABS(_xll.RtGet(SourceAlias,$F102,"ASK")-H102)</f>
        <v>1.6093296933750167E-5</v>
      </c>
      <c r="AD102" s="197">
        <f>ABS(_xll.RtGet(SourceAlias,$J102,"BID")-K102)</f>
        <v>1.6513379000215878E-5</v>
      </c>
      <c r="AE102" s="196">
        <f>ABS(_xll.RtGet(SourceAlias,$J102,"ASK")-L102)</f>
        <v>1.6513379000215878E-5</v>
      </c>
      <c r="AF102" s="195">
        <f>ABS(_xll.RtGet(SourceAlias,$N102,"BID")-O102)</f>
        <v>1.7029153862146984E-5</v>
      </c>
      <c r="AG102" s="195">
        <f>ABS(_xll.RtGet(SourceAlias,$N102,"ASK")-P102)</f>
        <v>1.7029153862146984E-5</v>
      </c>
      <c r="AH102" s="197"/>
      <c r="AI102" s="196"/>
      <c r="AJ102" s="195">
        <f>ABS(_xll.RtGet(SourceAlias,$V102,"BID")-W102)</f>
        <v>1.1039640300181119E-3</v>
      </c>
      <c r="AK102" s="196">
        <f>ABS(_xll.RtGet(SourceAlias,$V102,"ASK")-X102)</f>
        <v>1.1039640300181119E-3</v>
      </c>
    </row>
    <row r="103" spans="1:37" x14ac:dyDescent="0.2">
      <c r="A103" s="71" t="str">
        <f>Pricing!$A103</f>
        <v>25Y</v>
      </c>
      <c r="B103" s="152" t="s">
        <v>155</v>
      </c>
      <c r="C103" s="153">
        <f>Pricing!$B103*100</f>
        <v>2.2489895886218734</v>
      </c>
      <c r="D103" s="153">
        <f>Pricing!$B103*100</f>
        <v>2.2489895886218734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2.3509999999999849</v>
      </c>
      <c r="H103" s="153">
        <f>Pricing!$C103*100</f>
        <v>2.3509999999999849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2.4558521171844481</v>
      </c>
      <c r="L103" s="153">
        <f>Pricing!$D103*100</f>
        <v>2.4558521171844481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2.5740627973784349</v>
      </c>
      <c r="P103" s="153">
        <f>Pricing!$E103*100</f>
        <v>2.5740627973784349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">
        <v>232</v>
      </c>
      <c r="S103" s="153">
        <f>Pricing!$F103*100</f>
        <v>2.3509999999927129</v>
      </c>
      <c r="T103" s="153">
        <f>Pricing!$F103*100</f>
        <v>2.3509999999927129</v>
      </c>
      <c r="U103" s="154"/>
      <c r="V103" s="152" t="s">
        <v>613</v>
      </c>
      <c r="W103" s="153">
        <f>Pricing!$G103*100</f>
        <v>2.1400000000019541</v>
      </c>
      <c r="X103" s="153">
        <f>Pricing!$G103*100</f>
        <v>2.1400000000019541</v>
      </c>
      <c r="Y103" s="188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4.5837812656657206E-7</v>
      </c>
      <c r="AA103" s="196">
        <f>ABS(_xll.RtGet(SourceAlias,$B103,"ASK")-D103)</f>
        <v>4.5837812656657206E-7</v>
      </c>
      <c r="AB103" s="197">
        <f>ABS(_xll.RtGet(SourceAlias,$F103,"BID")-G103)</f>
        <v>1.5099033134902129E-14</v>
      </c>
      <c r="AC103" s="196">
        <f>ABS(_xll.RtGet(SourceAlias,$F103,"ASK")-H103)</f>
        <v>1.5099033134902129E-14</v>
      </c>
      <c r="AD103" s="197">
        <f>ABS(_xll.RtGet(SourceAlias,$J103,"BID")-K103)</f>
        <v>3.8518444789303885E-7</v>
      </c>
      <c r="AE103" s="196">
        <f>ABS(_xll.RtGet(SourceAlias,$J103,"ASK")-L103)</f>
        <v>3.8518444789303885E-7</v>
      </c>
      <c r="AF103" s="195">
        <f>ABS(_xll.RtGet(SourceAlias,$N103,"BID")-O103)</f>
        <v>8.183784347970402E-7</v>
      </c>
      <c r="AG103" s="195">
        <f>ABS(_xll.RtGet(SourceAlias,$N103,"ASK")-P103)</f>
        <v>8.183784347970402E-7</v>
      </c>
      <c r="AH103" s="197"/>
      <c r="AI103" s="196"/>
      <c r="AJ103" s="195">
        <f>ABS(_xll.RtGet(SourceAlias,$V103,"BID")-W103)</f>
        <v>1.0000000019538824E-3</v>
      </c>
      <c r="AK103" s="196">
        <f>ABS(_xll.RtGet(SourceAlias,$V103,"ASK")-X103)</f>
        <v>1.0000000019538824E-3</v>
      </c>
    </row>
    <row r="104" spans="1:37" x14ac:dyDescent="0.2">
      <c r="A104" s="71" t="str">
        <f>Pricing!$A104</f>
        <v>26Y</v>
      </c>
      <c r="B104" s="152" t="s">
        <v>156</v>
      </c>
      <c r="C104" s="153">
        <f>Pricing!$B104*100</f>
        <v>2.2558875605607915</v>
      </c>
      <c r="D104" s="153">
        <f>Pricing!$B104*100</f>
        <v>2.2558875605607915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2.3576788702089497</v>
      </c>
      <c r="H104" s="153">
        <f>Pricing!$C104*100</f>
        <v>2.3576788702089497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2.4625703405115806</v>
      </c>
      <c r="L104" s="153">
        <f>Pricing!$D104*100</f>
        <v>2.4625703405115806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2.581163612959934</v>
      </c>
      <c r="P104" s="153">
        <f>Pricing!$E104*100</f>
        <v>2.581163612959934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">
        <v>233</v>
      </c>
      <c r="S104" s="153">
        <f>Pricing!$F104*100</f>
        <v>2.3570814874607118</v>
      </c>
      <c r="T104" s="153">
        <f>Pricing!$F104*100</f>
        <v>2.3570814874607118</v>
      </c>
      <c r="U104" s="154"/>
      <c r="V104" s="152" t="s">
        <v>614</v>
      </c>
      <c r="W104" s="153">
        <f>Pricing!$G104*100</f>
        <v>2.1466673805527194</v>
      </c>
      <c r="X104" s="153">
        <f>Pricing!$G104*100</f>
        <v>2.1466673805527194</v>
      </c>
      <c r="Y104" s="188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2.7952439208611679E-5</v>
      </c>
      <c r="AA104" s="196">
        <f>ABS(_xll.RtGet(SourceAlias,$B104,"ASK")-D104)</f>
        <v>2.7952439208611679E-5</v>
      </c>
      <c r="AB104" s="197">
        <f>ABS(_xll.RtGet(SourceAlias,$F104,"BID")-G104)</f>
        <v>2.7563791050511099E-5</v>
      </c>
      <c r="AC104" s="196">
        <f>ABS(_xll.RtGet(SourceAlias,$F104,"ASK")-H104)</f>
        <v>2.7563791050511099E-5</v>
      </c>
      <c r="AD104" s="197">
        <f>ABS(_xll.RtGet(SourceAlias,$J104,"BID")-K104)</f>
        <v>2.7239488419539271E-5</v>
      </c>
      <c r="AE104" s="196">
        <f>ABS(_xll.RtGet(SourceAlias,$J104,"ASK")-L104)</f>
        <v>2.7239488419539271E-5</v>
      </c>
      <c r="AF104" s="195">
        <f>ABS(_xll.RtGet(SourceAlias,$N104,"BID")-O104)</f>
        <v>2.6936040065983491E-5</v>
      </c>
      <c r="AG104" s="195">
        <f>ABS(_xll.RtGet(SourceAlias,$N104,"ASK")-P104)</f>
        <v>2.6936040065983491E-5</v>
      </c>
      <c r="AH104" s="197"/>
      <c r="AI104" s="196"/>
      <c r="AJ104" s="195">
        <f>ABS(_xll.RtGet(SourceAlias,$V104,"BID")-W104)</f>
        <v>8.2415755271947333E-4</v>
      </c>
      <c r="AK104" s="196">
        <f>ABS(_xll.RtGet(SourceAlias,$V104,"ASK")-X104)</f>
        <v>8.2415755271947333E-4</v>
      </c>
    </row>
    <row r="105" spans="1:37" x14ac:dyDescent="0.2">
      <c r="A105" s="71" t="str">
        <f>Pricing!$A105</f>
        <v>27Y</v>
      </c>
      <c r="B105" s="152" t="s">
        <v>157</v>
      </c>
      <c r="C105" s="153">
        <f>Pricing!$B105*100</f>
        <v>2.2622929581158333</v>
      </c>
      <c r="D105" s="153">
        <f>Pricing!$B105*100</f>
        <v>2.2622929581158333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2.3638571781750706</v>
      </c>
      <c r="H105" s="153">
        <f>Pricing!$C105*100</f>
        <v>2.3638571781750706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2.4687576870009309</v>
      </c>
      <c r="L105" s="153">
        <f>Pricing!$D105*100</f>
        <v>2.4687576870009309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2.5879161216350033</v>
      </c>
      <c r="P105" s="153">
        <f>Pricing!$E105*100</f>
        <v>2.5879161216350033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">
        <v>234</v>
      </c>
      <c r="S105" s="153">
        <f>Pricing!$F105*100</f>
        <v>2.3630069589969116</v>
      </c>
      <c r="T105" s="153">
        <f>Pricing!$F105*100</f>
        <v>2.3630069589969116</v>
      </c>
      <c r="U105" s="154"/>
      <c r="V105" s="152" t="s">
        <v>615</v>
      </c>
      <c r="W105" s="153">
        <f>Pricing!$G105*100</f>
        <v>2.1526464095218216</v>
      </c>
      <c r="X105" s="153">
        <f>Pricing!$G105*100</f>
        <v>2.1526464095218216</v>
      </c>
      <c r="Y105" s="188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5.4070884166979027E-5</v>
      </c>
      <c r="AA105" s="196">
        <f>ABS(_xll.RtGet(SourceAlias,$B105,"ASK")-D105)</f>
        <v>5.4070884166979027E-5</v>
      </c>
      <c r="AB105" s="197">
        <f>ABS(_xll.RtGet(SourceAlias,$F105,"BID")-G105)</f>
        <v>5.3776824929574474E-5</v>
      </c>
      <c r="AC105" s="196">
        <f>ABS(_xll.RtGet(SourceAlias,$F105,"ASK")-H105)</f>
        <v>5.3776824929574474E-5</v>
      </c>
      <c r="AD105" s="197">
        <f>ABS(_xll.RtGet(SourceAlias,$J105,"BID")-K105)</f>
        <v>5.3533999069266258E-5</v>
      </c>
      <c r="AE105" s="196">
        <f>ABS(_xll.RtGet(SourceAlias,$J105,"ASK")-L105)</f>
        <v>5.3533999069266258E-5</v>
      </c>
      <c r="AF105" s="195">
        <f>ABS(_xll.RtGet(SourceAlias,$N105,"BID")-O105)</f>
        <v>5.3373364997000294E-5</v>
      </c>
      <c r="AG105" s="195">
        <f>ABS(_xll.RtGet(SourceAlias,$N105,"ASK")-P105)</f>
        <v>5.3373364997000294E-5</v>
      </c>
      <c r="AH105" s="197"/>
      <c r="AI105" s="196"/>
      <c r="AJ105" s="195">
        <f>ABS(_xll.RtGet(SourceAlias,$V105,"BID")-W105)</f>
        <v>6.0635852182144845E-4</v>
      </c>
      <c r="AK105" s="196">
        <f>ABS(_xll.RtGet(SourceAlias,$V105,"ASK")-X105)</f>
        <v>6.0635852182144845E-4</v>
      </c>
    </row>
    <row r="106" spans="1:37" x14ac:dyDescent="0.2">
      <c r="A106" s="71" t="str">
        <f>Pricing!$A106</f>
        <v>28Y</v>
      </c>
      <c r="B106" s="152" t="s">
        <v>158</v>
      </c>
      <c r="C106" s="153">
        <f>Pricing!$B106*100</f>
        <v>2.2682472193526895</v>
      </c>
      <c r="D106" s="153">
        <f>Pricing!$B106*100</f>
        <v>2.2682472193526895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2.3695956234354734</v>
      </c>
      <c r="H106" s="153">
        <f>Pricing!$C106*100</f>
        <v>2.3695956234354734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2.4744873489659946</v>
      </c>
      <c r="L106" s="153">
        <f>Pricing!$D106*100</f>
        <v>2.4744873489659946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2.5942622626710818</v>
      </c>
      <c r="P106" s="153">
        <f>Pricing!$E106*100</f>
        <v>2.5942622626710818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">
        <v>235</v>
      </c>
      <c r="S106" s="153">
        <f>Pricing!$F106*100</f>
        <v>2.3687873310873138</v>
      </c>
      <c r="T106" s="153">
        <f>Pricing!$F106*100</f>
        <v>2.3687873310873138</v>
      </c>
      <c r="U106" s="154"/>
      <c r="V106" s="152" t="s">
        <v>616</v>
      </c>
      <c r="W106" s="153">
        <f>Pricing!$G106*100</f>
        <v>2.1579926763601631</v>
      </c>
      <c r="X106" s="153">
        <f>Pricing!$G106*100</f>
        <v>2.1579926763601631</v>
      </c>
      <c r="Y106" s="188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6.5349647310863901E-5</v>
      </c>
      <c r="AA106" s="196">
        <f>ABS(_xll.RtGet(SourceAlias,$B106,"ASK")-D106)</f>
        <v>6.5349647310863901E-5</v>
      </c>
      <c r="AB106" s="197">
        <f>ABS(_xll.RtGet(SourceAlias,$F106,"BID")-G106)</f>
        <v>6.5163564526571349E-5</v>
      </c>
      <c r="AC106" s="196">
        <f>ABS(_xll.RtGet(SourceAlias,$F106,"ASK")-H106)</f>
        <v>6.5163564526571349E-5</v>
      </c>
      <c r="AD106" s="197">
        <f>ABS(_xll.RtGet(SourceAlias,$J106,"BID")-K106)</f>
        <v>6.5013034005634296E-5</v>
      </c>
      <c r="AE106" s="196">
        <f>ABS(_xll.RtGet(SourceAlias,$J106,"ASK")-L106)</f>
        <v>6.5013034005634296E-5</v>
      </c>
      <c r="AF106" s="195">
        <f>ABS(_xll.RtGet(SourceAlias,$N106,"BID")-O106)</f>
        <v>6.4957328918424651E-5</v>
      </c>
      <c r="AG106" s="195">
        <f>ABS(_xll.RtGet(SourceAlias,$N106,"ASK")-P106)</f>
        <v>6.4957328918424651E-5</v>
      </c>
      <c r="AH106" s="197"/>
      <c r="AI106" s="196"/>
      <c r="AJ106" s="195">
        <f>ABS(_xll.RtGet(SourceAlias,$V106,"BID")-W106)</f>
        <v>3.7911536016288494E-4</v>
      </c>
      <c r="AK106" s="196">
        <f>ABS(_xll.RtGet(SourceAlias,$V106,"ASK")-X106)</f>
        <v>3.7911536016288494E-4</v>
      </c>
    </row>
    <row r="107" spans="1:37" x14ac:dyDescent="0.2">
      <c r="A107" s="71" t="str">
        <f>Pricing!$A107</f>
        <v>29Y</v>
      </c>
      <c r="B107" s="152" t="s">
        <v>159</v>
      </c>
      <c r="C107" s="153">
        <f>Pricing!$B107*100</f>
        <v>2.2738357001906766</v>
      </c>
      <c r="D107" s="153">
        <f>Pricing!$B107*100</f>
        <v>2.2738357001906766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2.3749946419967931</v>
      </c>
      <c r="H107" s="153">
        <f>Pricing!$C107*100</f>
        <v>2.3749946419967931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2.4798707070496371</v>
      </c>
      <c r="L107" s="153">
        <f>Pricing!$D107*100</f>
        <v>2.4798707070496371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2.6002084688883649</v>
      </c>
      <c r="P107" s="153">
        <f>Pricing!$E107*100</f>
        <v>2.6002084688883649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">
        <v>236</v>
      </c>
      <c r="S107" s="153">
        <f>Pricing!$F107*100</f>
        <v>2.3744839073598167</v>
      </c>
      <c r="T107" s="153">
        <f>Pricing!$F107*100</f>
        <v>2.3744839073598167</v>
      </c>
      <c r="U107" s="154"/>
      <c r="V107" s="152" t="s">
        <v>617</v>
      </c>
      <c r="W107" s="153">
        <f>Pricing!$G107*100</f>
        <v>2.1627966081306536</v>
      </c>
      <c r="X107" s="153">
        <f>Pricing!$G107*100</f>
        <v>2.1627966081306536</v>
      </c>
      <c r="Y107" s="188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5.0366809323687534E-5</v>
      </c>
      <c r="AA107" s="196">
        <f>ABS(_xll.RtGet(SourceAlias,$B107,"ASK")-D107)</f>
        <v>5.0366809323687534E-5</v>
      </c>
      <c r="AB107" s="197">
        <f>ABS(_xll.RtGet(SourceAlias,$F107,"BID")-G107)</f>
        <v>5.0287003206861414E-5</v>
      </c>
      <c r="AC107" s="196">
        <f>ABS(_xll.RtGet(SourceAlias,$F107,"ASK")-H107)</f>
        <v>5.0287003206861414E-5</v>
      </c>
      <c r="AD107" s="197">
        <f>ABS(_xll.RtGet(SourceAlias,$J107,"BID")-K107)</f>
        <v>5.0222950362943664E-5</v>
      </c>
      <c r="AE107" s="196">
        <f>ABS(_xll.RtGet(SourceAlias,$J107,"ASK")-L107)</f>
        <v>5.0222950362943664E-5</v>
      </c>
      <c r="AF107" s="195">
        <f>ABS(_xll.RtGet(SourceAlias,$N107,"BID")-O107)</f>
        <v>5.0210111635085042E-5</v>
      </c>
      <c r="AG107" s="195">
        <f>ABS(_xll.RtGet(SourceAlias,$N107,"ASK")-P107)</f>
        <v>5.0210111635085042E-5</v>
      </c>
      <c r="AH107" s="197"/>
      <c r="AI107" s="196"/>
      <c r="AJ107" s="195">
        <f>ABS(_xll.RtGet(SourceAlias,$V107,"BID")-W107)</f>
        <v>1.6804813065363078E-4</v>
      </c>
      <c r="AK107" s="196">
        <f>ABS(_xll.RtGet(SourceAlias,$V107,"ASK")-X107)</f>
        <v>1.6804813065363078E-4</v>
      </c>
    </row>
    <row r="108" spans="1:37" x14ac:dyDescent="0.2">
      <c r="A108" s="71" t="str">
        <f>Pricing!$A108</f>
        <v>30Y</v>
      </c>
      <c r="B108" s="152" t="s">
        <v>160</v>
      </c>
      <c r="C108" s="153">
        <f>Pricing!$B108*100</f>
        <v>2.2789882233342431</v>
      </c>
      <c r="D108" s="153">
        <f>Pricing!$B108*100</f>
        <v>2.2789882233342431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2.3800000000027373</v>
      </c>
      <c r="H108" s="153">
        <f>Pricing!$C108*100</f>
        <v>2.3800000000027373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2.4848616230324181</v>
      </c>
      <c r="L108" s="153">
        <f>Pricing!$D108*100</f>
        <v>2.4848616230324181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2.6056037322370758</v>
      </c>
      <c r="P108" s="153">
        <f>Pricing!$E108*100</f>
        <v>2.6056037322370758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">
        <v>237</v>
      </c>
      <c r="S108" s="153">
        <f>Pricing!$F108*100</f>
        <v>2.3799999999923158</v>
      </c>
      <c r="T108" s="153">
        <f>Pricing!$F108*100</f>
        <v>2.3799999999923158</v>
      </c>
      <c r="U108" s="154"/>
      <c r="V108" s="152" t="s">
        <v>618</v>
      </c>
      <c r="W108" s="153">
        <f>Pricing!$G108*100</f>
        <v>2.166999999999502</v>
      </c>
      <c r="X108" s="153">
        <f>Pricing!$G108*100</f>
        <v>2.166999999999502</v>
      </c>
      <c r="Y108" s="188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1.2334242960321262E-8</v>
      </c>
      <c r="AA108" s="196">
        <f>ABS(_xll.RtGet(SourceAlias,$B108,"ASK")-D108)</f>
        <v>1.2334242960321262E-8</v>
      </c>
      <c r="AB108" s="197">
        <f>ABS(_xll.RtGet(SourceAlias,$F108,"BID")-G108)</f>
        <v>2.737365889515786E-12</v>
      </c>
      <c r="AC108" s="196">
        <f>ABS(_xll.RtGet(SourceAlias,$F108,"ASK")-H108)</f>
        <v>2.737365889515786E-12</v>
      </c>
      <c r="AD108" s="197">
        <f>ABS(_xll.RtGet(SourceAlias,$J108,"BID")-K108)</f>
        <v>1.1967582036476188E-8</v>
      </c>
      <c r="AE108" s="196">
        <f>ABS(_xll.RtGet(SourceAlias,$J108,"ASK")-L108)</f>
        <v>1.1967582036476188E-8</v>
      </c>
      <c r="AF108" s="195">
        <f>ABS(_xll.RtGet(SourceAlias,$N108,"BID")-O108)</f>
        <v>2.576292423839277E-8</v>
      </c>
      <c r="AG108" s="195">
        <f>ABS(_xll.RtGet(SourceAlias,$N108,"ASK")-P108)</f>
        <v>2.576292423839277E-8</v>
      </c>
      <c r="AH108" s="197"/>
      <c r="AI108" s="196"/>
      <c r="AJ108" s="195">
        <f>ABS(_xll.RtGet(SourceAlias,$V108,"BID")-W108)</f>
        <v>4.9826809345177026E-13</v>
      </c>
      <c r="AK108" s="196">
        <f>ABS(_xll.RtGet(SourceAlias,$V108,"ASK")-X108)</f>
        <v>4.9826809345177026E-13</v>
      </c>
    </row>
    <row r="109" spans="1:37" hidden="1" outlineLevel="1" x14ac:dyDescent="0.2">
      <c r="A109" s="71" t="str">
        <f>Pricing!$A109</f>
        <v>31Y</v>
      </c>
      <c r="B109" s="152" t="s">
        <v>161</v>
      </c>
      <c r="C109" s="153">
        <f>Pricing!$B109*100</f>
        <v>2.2837413824829076</v>
      </c>
      <c r="D109" s="153">
        <f>Pricing!$B109*100</f>
        <v>2.2837413824829076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2.3846549821251823</v>
      </c>
      <c r="H109" s="153">
        <f>Pricing!$C109*100</f>
        <v>2.3846549821251823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2.4895093873747398</v>
      </c>
      <c r="L109" s="153">
        <f>Pricing!$D109*100</f>
        <v>2.4895093873747398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2.6104484940322781</v>
      </c>
      <c r="P109" s="153">
        <f>Pricing!$E109*100</f>
        <v>2.6104484940322781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">
        <v>238</v>
      </c>
      <c r="S109" s="153">
        <f>Pricing!$F109*100</f>
        <v>2.3827543385406926</v>
      </c>
      <c r="T109" s="153">
        <f>Pricing!$F109*100</f>
        <v>2.3827543385406926</v>
      </c>
      <c r="U109" s="154"/>
      <c r="V109" s="152" t="s">
        <v>622</v>
      </c>
      <c r="W109" s="153">
        <f>Pricing!$G109*100</f>
        <v>2.170696846561194</v>
      </c>
      <c r="X109" s="153">
        <f>Pricing!$G109*100</f>
        <v>2.170696846561194</v>
      </c>
      <c r="Y109" s="188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162</v>
      </c>
      <c r="C110" s="153">
        <f>Pricing!$B110*100</f>
        <v>2.2881062099603358</v>
      </c>
      <c r="D110" s="153">
        <f>Pricing!$B110*100</f>
        <v>2.2881062099603358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2.3889630847633581</v>
      </c>
      <c r="H110" s="153">
        <f>Pricing!$C110*100</f>
        <v>2.3889630847633581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2.4938168540318202</v>
      </c>
      <c r="L110" s="153">
        <f>Pricing!$D110*100</f>
        <v>2.4938168540318202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2.6147968448887724</v>
      </c>
      <c r="P110" s="153">
        <f>Pricing!$E110*100</f>
        <v>2.6147968448887724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">
        <v>239</v>
      </c>
      <c r="S110" s="153">
        <f>Pricing!$F110*100</f>
        <v>2.3854282452163766</v>
      </c>
      <c r="T110" s="153">
        <f>Pricing!$F110*100</f>
        <v>2.3854282452163766</v>
      </c>
      <c r="U110" s="154"/>
      <c r="V110" s="152" t="s">
        <v>623</v>
      </c>
      <c r="W110" s="153">
        <f>Pricing!$G110*100</f>
        <v>2.1739044642635088</v>
      </c>
      <c r="X110" s="153">
        <f>Pricing!$G110*100</f>
        <v>2.1739044642635088</v>
      </c>
      <c r="Y110" s="188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163</v>
      </c>
      <c r="C111" s="153">
        <f>Pricing!$B111*100</f>
        <v>2.2920092144473201</v>
      </c>
      <c r="D111" s="153">
        <f>Pricing!$B111*100</f>
        <v>2.2920092144473201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2.3928420471151735</v>
      </c>
      <c r="H111" s="153">
        <f>Pricing!$C111*100</f>
        <v>2.3928420471151735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2.4976990519243634</v>
      </c>
      <c r="L111" s="153">
        <f>Pricing!$D111*100</f>
        <v>2.4976990519243634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2.618625312689721</v>
      </c>
      <c r="P111" s="153">
        <f>Pricing!$E111*100</f>
        <v>2.618625312689721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">
        <v>240</v>
      </c>
      <c r="S111" s="153">
        <f>Pricing!$F111*100</f>
        <v>2.3880187643653707</v>
      </c>
      <c r="T111" s="153">
        <f>Pricing!$F111*100</f>
        <v>2.3880187643653707</v>
      </c>
      <c r="U111" s="154"/>
      <c r="V111" s="152" t="s">
        <v>624</v>
      </c>
      <c r="W111" s="153">
        <f>Pricing!$G111*100</f>
        <v>2.1766216077279901</v>
      </c>
      <c r="X111" s="153">
        <f>Pricing!$G111*100</f>
        <v>2.1766216077279901</v>
      </c>
      <c r="Y111" s="188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164</v>
      </c>
      <c r="C112" s="153">
        <f>Pricing!$B112*100</f>
        <v>2.2953805220282706</v>
      </c>
      <c r="D112" s="153">
        <f>Pricing!$B112*100</f>
        <v>2.2953805220282706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2.396213855643627</v>
      </c>
      <c r="H112" s="153">
        <f>Pricing!$C112*100</f>
        <v>2.396213855643627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2.5010753805577135</v>
      </c>
      <c r="L112" s="153">
        <f>Pricing!$D112*100</f>
        <v>2.5010753805577135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2.6219080306573308</v>
      </c>
      <c r="P112" s="153">
        <f>Pricing!$E112*100</f>
        <v>2.6219080306573308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">
        <v>241</v>
      </c>
      <c r="S112" s="153">
        <f>Pricing!$F112*100</f>
        <v>2.390515167067536</v>
      </c>
      <c r="T112" s="153">
        <f>Pricing!$F112*100</f>
        <v>2.390515167067536</v>
      </c>
      <c r="U112" s="154"/>
      <c r="V112" s="152" t="s">
        <v>625</v>
      </c>
      <c r="W112" s="153">
        <f>Pricing!$G112*100</f>
        <v>2.1788344924457883</v>
      </c>
      <c r="X112" s="153">
        <f>Pricing!$G112*100</f>
        <v>2.1788344924457883</v>
      </c>
      <c r="Y112" s="188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165</v>
      </c>
      <c r="C113" s="153">
        <f>Pricing!$B113*100</f>
        <v>2.2982198201118291</v>
      </c>
      <c r="D113" s="153">
        <f>Pricing!$B113*100</f>
        <v>2.2982198201118291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2.3990716690062759</v>
      </c>
      <c r="H113" s="153">
        <f>Pricing!$C113*100</f>
        <v>2.3990716690062759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2.5039377195665611</v>
      </c>
      <c r="L113" s="153">
        <f>Pricing!$D113*100</f>
        <v>2.5039377195665611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2.6246849268229888</v>
      </c>
      <c r="P113" s="153">
        <f>Pricing!$E113*100</f>
        <v>2.6246849268229888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">
        <v>242</v>
      </c>
      <c r="S113" s="153">
        <f>Pricing!$F113*100</f>
        <v>2.392956202520395</v>
      </c>
      <c r="T113" s="153">
        <f>Pricing!$F113*100</f>
        <v>2.392956202520395</v>
      </c>
      <c r="U113" s="154"/>
      <c r="V113" s="152" t="s">
        <v>626</v>
      </c>
      <c r="W113" s="153">
        <f>Pricing!$G113*100</f>
        <v>2.1805677701521722</v>
      </c>
      <c r="X113" s="153">
        <f>Pricing!$G113*100</f>
        <v>2.1805677701521722</v>
      </c>
      <c r="Y113" s="188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166</v>
      </c>
      <c r="C114" s="153">
        <f>Pricing!$B114*100</f>
        <v>2.3004279473343527</v>
      </c>
      <c r="D114" s="153">
        <f>Pricing!$B114*100</f>
        <v>2.3004279473343527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2.4013089741322555</v>
      </c>
      <c r="H114" s="153">
        <f>Pricing!$C114*100</f>
        <v>2.4013089741322555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2.5061769878603322</v>
      </c>
      <c r="L114" s="153">
        <f>Pricing!$D114*100</f>
        <v>2.5061769878603322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2.6268786957839128</v>
      </c>
      <c r="P114" s="153">
        <f>Pricing!$E114*100</f>
        <v>2.6268786957839128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">
        <v>243</v>
      </c>
      <c r="S114" s="153">
        <f>Pricing!$F114*100</f>
        <v>2.3952829836786975</v>
      </c>
      <c r="T114" s="153">
        <f>Pricing!$F114*100</f>
        <v>2.3952829836786975</v>
      </c>
      <c r="U114" s="154"/>
      <c r="V114" s="152" t="s">
        <v>627</v>
      </c>
      <c r="W114" s="153">
        <f>Pricing!$G114*100</f>
        <v>2.1817985634181074</v>
      </c>
      <c r="X114" s="153">
        <f>Pricing!$G114*100</f>
        <v>2.1817985634181074</v>
      </c>
      <c r="Y114" s="188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167</v>
      </c>
      <c r="C115" s="153">
        <f>Pricing!$B115*100</f>
        <v>2.3020379095493277</v>
      </c>
      <c r="D115" s="153">
        <f>Pricing!$B115*100</f>
        <v>2.3020379095493277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2.4029545604467848</v>
      </c>
      <c r="H115" s="153">
        <f>Pricing!$C115*100</f>
        <v>2.4029545604467848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2.507823225817301</v>
      </c>
      <c r="L115" s="153">
        <f>Pricing!$D115*100</f>
        <v>2.507823225817301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2.6285145203737437</v>
      </c>
      <c r="P115" s="153">
        <f>Pricing!$E115*100</f>
        <v>2.6285145203737437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">
        <v>244</v>
      </c>
      <c r="S115" s="153">
        <f>Pricing!$F115*100</f>
        <v>2.3975562707231446</v>
      </c>
      <c r="T115" s="153">
        <f>Pricing!$F115*100</f>
        <v>2.3975562707231446</v>
      </c>
      <c r="U115" s="154"/>
      <c r="V115" s="152" t="s">
        <v>628</v>
      </c>
      <c r="W115" s="153">
        <f>Pricing!$G115*100</f>
        <v>2.1825547202418512</v>
      </c>
      <c r="X115" s="153">
        <f>Pricing!$G115*100</f>
        <v>2.1825547202418512</v>
      </c>
      <c r="Y115" s="188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168</v>
      </c>
      <c r="C116" s="153">
        <f>Pricing!$B116*100</f>
        <v>2.3030117275080775</v>
      </c>
      <c r="D116" s="153">
        <f>Pricing!$B116*100</f>
        <v>2.3030117275080775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2.4039655043515391</v>
      </c>
      <c r="H116" s="153">
        <f>Pricing!$C116*100</f>
        <v>2.4039655043515391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2.508833717671985</v>
      </c>
      <c r="L116" s="153">
        <f>Pricing!$D116*100</f>
        <v>2.508833717671985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2.6295364450461807</v>
      </c>
      <c r="P116" s="153">
        <f>Pricing!$E116*100</f>
        <v>2.6295364450461807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">
        <v>245</v>
      </c>
      <c r="S116" s="153">
        <f>Pricing!$F116*100</f>
        <v>2.399764391882778</v>
      </c>
      <c r="T116" s="153">
        <f>Pricing!$F116*100</f>
        <v>2.399764391882778</v>
      </c>
      <c r="U116" s="154"/>
      <c r="V116" s="152" t="s">
        <v>629</v>
      </c>
      <c r="W116" s="153">
        <f>Pricing!$G116*100</f>
        <v>2.1828365442697684</v>
      </c>
      <c r="X116" s="153">
        <f>Pricing!$G116*100</f>
        <v>2.1828365442697684</v>
      </c>
      <c r="Y116" s="188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169</v>
      </c>
      <c r="C117" s="153">
        <f>Pricing!$B117*100</f>
        <v>2.3033316438458225</v>
      </c>
      <c r="D117" s="153">
        <f>Pricing!$B117*100</f>
        <v>2.3033316438458225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2.4043200056090468</v>
      </c>
      <c r="H117" s="153">
        <f>Pricing!$C117*100</f>
        <v>2.4043200056090468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2.509187109619555</v>
      </c>
      <c r="L117" s="153">
        <f>Pricing!$D117*100</f>
        <v>2.509187109619555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2.6299116924981183</v>
      </c>
      <c r="P117" s="153">
        <f>Pricing!$E117*100</f>
        <v>2.6299116924981183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">
        <v>246</v>
      </c>
      <c r="S117" s="153">
        <f>Pricing!$F117*100</f>
        <v>2.4019111550350312</v>
      </c>
      <c r="T117" s="153">
        <f>Pricing!$F117*100</f>
        <v>2.4019111550350312</v>
      </c>
      <c r="U117" s="154"/>
      <c r="V117" s="152" t="s">
        <v>630</v>
      </c>
      <c r="W117" s="153">
        <f>Pricing!$G117*100</f>
        <v>2.1826497279690256</v>
      </c>
      <c r="X117" s="153">
        <f>Pricing!$G117*100</f>
        <v>2.1826497279690256</v>
      </c>
      <c r="Y117" s="188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170</v>
      </c>
      <c r="C118" s="153">
        <f>Pricing!$B118*100</f>
        <v>2.3029831267598126</v>
      </c>
      <c r="D118" s="153">
        <f>Pricing!$B118*100</f>
        <v>2.3029831267598126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2.4040000000000061</v>
      </c>
      <c r="H118" s="153">
        <f>Pricing!$C118*100</f>
        <v>2.4040000000000061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2.5088657324152703</v>
      </c>
      <c r="L118" s="153">
        <f>Pricing!$D118*100</f>
        <v>2.5088657324152703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2.629612573345121</v>
      </c>
      <c r="P118" s="153">
        <f>Pricing!$E118*100</f>
        <v>2.629612573345121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">
        <v>247</v>
      </c>
      <c r="S118" s="153">
        <f>Pricing!$F118*100</f>
        <v>2.4039999999935611</v>
      </c>
      <c r="T118" s="153">
        <f>Pricing!$F118*100</f>
        <v>2.4039999999935611</v>
      </c>
      <c r="U118" s="154"/>
      <c r="V118" s="152" t="s">
        <v>619</v>
      </c>
      <c r="W118" s="153">
        <f>Pricing!$G118*100</f>
        <v>2.1819999999989488</v>
      </c>
      <c r="X118" s="153">
        <f>Pricing!$G118*100</f>
        <v>2.1819999999989488</v>
      </c>
      <c r="Y118" s="188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9.9999775981229888E-4</v>
      </c>
      <c r="AA118" s="196">
        <f>ABS(_xll.RtGet(SourceAlias,$B118,"ASK")-D118)</f>
        <v>9.9999775981229888E-4</v>
      </c>
      <c r="AB118" s="197">
        <f>ABS(_xll.RtGet(SourceAlias,$F118,"BID")-G118)</f>
        <v>1.0000000000061071E-3</v>
      </c>
      <c r="AC118" s="196">
        <f>ABS(_xll.RtGet(SourceAlias,$F118,"ASK")-H118)</f>
        <v>1.0000000000061071E-3</v>
      </c>
      <c r="AD118" s="197">
        <f>ABS(_xll.RtGet(SourceAlias,$J118,"BID")-K118)</f>
        <v>1.0000024152700959E-3</v>
      </c>
      <c r="AE118" s="196">
        <f>ABS(_xll.RtGet(SourceAlias,$J118,"ASK")-L118)</f>
        <v>1.0000024152700959E-3</v>
      </c>
      <c r="AF118" s="195">
        <f>ABS(_xll.RtGet(SourceAlias,$N118,"BID")-O118)</f>
        <v>1.0000043451210416E-3</v>
      </c>
      <c r="AG118" s="195">
        <f>ABS(_xll.RtGet(SourceAlias,$N118,"ASK")-P118)</f>
        <v>1.0000043451210416E-3</v>
      </c>
      <c r="AH118" s="197"/>
      <c r="AI118" s="196"/>
      <c r="AJ118" s="195">
        <f>ABS(_xll.RtGet(SourceAlias,$V118,"BID")-W118)</f>
        <v>1.0511591597150982E-12</v>
      </c>
      <c r="AK118" s="196">
        <f>ABS(_xll.RtGet(SourceAlias,$V118,"ASK")-X118)</f>
        <v>1.0511591597150982E-12</v>
      </c>
    </row>
    <row r="119" spans="1:37" hidden="1" outlineLevel="1" x14ac:dyDescent="0.2">
      <c r="A119" s="71" t="str">
        <f>Pricing!$A119</f>
        <v>41Y</v>
      </c>
      <c r="B119" s="152" t="s">
        <v>171</v>
      </c>
      <c r="C119" s="153">
        <f>Pricing!$B119*100</f>
        <v>2.3019722244789036</v>
      </c>
      <c r="D119" s="153">
        <f>Pricing!$B119*100</f>
        <v>2.3019722244789036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2.4030093804063899</v>
      </c>
      <c r="H119" s="153">
        <f>Pricing!$C119*100</f>
        <v>2.4030093804063899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2.507874007665404</v>
      </c>
      <c r="L119" s="153">
        <f>Pricing!$D119*100</f>
        <v>2.507874007665404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2.6286368279273686</v>
      </c>
      <c r="P119" s="153">
        <f>Pricing!$E119*100</f>
        <v>2.6286368279273686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">
        <v>248</v>
      </c>
      <c r="S119" s="153">
        <f>Pricing!$F119*100</f>
        <v>2.4017181912136367</v>
      </c>
      <c r="T119" s="153">
        <f>Pricing!$F119*100</f>
        <v>2.4017181912136367</v>
      </c>
      <c r="U119" s="154"/>
      <c r="V119" s="152" t="s">
        <v>631</v>
      </c>
      <c r="W119" s="153">
        <f>Pricing!$G119*100</f>
        <v>2.1809016562873653</v>
      </c>
      <c r="X119" s="153">
        <f>Pricing!$G119*100</f>
        <v>2.1809016562873653</v>
      </c>
      <c r="Y119" s="188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172</v>
      </c>
      <c r="C120" s="153">
        <f>Pricing!$B120*100</f>
        <v>2.3004105600238698</v>
      </c>
      <c r="D120" s="153">
        <f>Pricing!$B120*100</f>
        <v>2.3004105600238698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2.4014599566789041</v>
      </c>
      <c r="H120" s="153">
        <f>Pricing!$C120*100</f>
        <v>2.4014599566789041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2.5063233176244384</v>
      </c>
      <c r="L120" s="153">
        <f>Pricing!$D120*100</f>
        <v>2.5063233176244384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2.6270945979887035</v>
      </c>
      <c r="P120" s="153">
        <f>Pricing!$E120*100</f>
        <v>2.6270945979887035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">
        <v>249</v>
      </c>
      <c r="S120" s="153">
        <f>Pricing!$F120*100</f>
        <v>2.3994131191794406</v>
      </c>
      <c r="T120" s="153">
        <f>Pricing!$F120*100</f>
        <v>2.3994131191794406</v>
      </c>
      <c r="U120" s="154"/>
      <c r="V120" s="152" t="s">
        <v>632</v>
      </c>
      <c r="W120" s="153">
        <f>Pricing!$G120*100</f>
        <v>2.1794380951367707</v>
      </c>
      <c r="X120" s="153">
        <f>Pricing!$G120*100</f>
        <v>2.1794380951367707</v>
      </c>
      <c r="Y120" s="188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173</v>
      </c>
      <c r="C121" s="153">
        <f>Pricing!$B121*100</f>
        <v>2.2984002904270291</v>
      </c>
      <c r="D121" s="153">
        <f>Pricing!$B121*100</f>
        <v>2.2984002904270291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2.3994556925447692</v>
      </c>
      <c r="H121" s="153">
        <f>Pricing!$C121*100</f>
        <v>2.3994556925447692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2.5043179989333151</v>
      </c>
      <c r="L121" s="153">
        <f>Pricing!$D121*100</f>
        <v>2.5043179989333151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2.6250925758786177</v>
      </c>
      <c r="P121" s="153">
        <f>Pricing!$E121*100</f>
        <v>2.6250925758786177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">
        <v>250</v>
      </c>
      <c r="S121" s="153">
        <f>Pricing!$F121*100</f>
        <v>2.3970685781871497</v>
      </c>
      <c r="T121" s="153">
        <f>Pricing!$F121*100</f>
        <v>2.3970685781871497</v>
      </c>
      <c r="U121" s="154"/>
      <c r="V121" s="152" t="s">
        <v>633</v>
      </c>
      <c r="W121" s="153">
        <f>Pricing!$G121*100</f>
        <v>2.1776763943306729</v>
      </c>
      <c r="X121" s="153">
        <f>Pricing!$G121*100</f>
        <v>2.1776763943306729</v>
      </c>
      <c r="Y121" s="188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174</v>
      </c>
      <c r="C122" s="153">
        <f>Pricing!$B122*100</f>
        <v>2.2960431696543688</v>
      </c>
      <c r="D122" s="153">
        <f>Pricing!$B122*100</f>
        <v>2.2960431696543688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2.3970994415899707</v>
      </c>
      <c r="H122" s="153">
        <f>Pricing!$C122*100</f>
        <v>2.3970994415899707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2.5019607994167807</v>
      </c>
      <c r="L122" s="153">
        <f>Pricing!$D122*100</f>
        <v>2.5019607994167807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2.6227345416689749</v>
      </c>
      <c r="P122" s="153">
        <f>Pricing!$E122*100</f>
        <v>2.6227345416689749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">
        <v>251</v>
      </c>
      <c r="S122" s="153">
        <f>Pricing!$F122*100</f>
        <v>2.3946941112005438</v>
      </c>
      <c r="T122" s="153">
        <f>Pricing!$F122*100</f>
        <v>2.3946941112005438</v>
      </c>
      <c r="U122" s="154"/>
      <c r="V122" s="152" t="s">
        <v>634</v>
      </c>
      <c r="W122" s="153">
        <f>Pricing!$G122*100</f>
        <v>2.1756875470864552</v>
      </c>
      <c r="X122" s="153">
        <f>Pricing!$G122*100</f>
        <v>2.1756875470864552</v>
      </c>
      <c r="Y122" s="188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175</v>
      </c>
      <c r="C123" s="153">
        <f>Pricing!$B123*100</f>
        <v>2.2934213696772914</v>
      </c>
      <c r="D123" s="153">
        <f>Pricing!$B123*100</f>
        <v>2.2934213696772914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2.3944744882868161</v>
      </c>
      <c r="H123" s="153">
        <f>Pricing!$C123*100</f>
        <v>2.3944744882868161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2.4993350619526145</v>
      </c>
      <c r="L123" s="153">
        <f>Pricing!$D123*100</f>
        <v>2.4993350619526145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2.6201050969828952</v>
      </c>
      <c r="P123" s="153">
        <f>Pricing!$E123*100</f>
        <v>2.6201050969828952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">
        <v>252</v>
      </c>
      <c r="S123" s="153">
        <f>Pricing!$F123*100</f>
        <v>2.3922878458882932</v>
      </c>
      <c r="T123" s="153">
        <f>Pricing!$F123*100</f>
        <v>2.3922878458882932</v>
      </c>
      <c r="U123" s="154"/>
      <c r="V123" s="152" t="s">
        <v>635</v>
      </c>
      <c r="W123" s="153">
        <f>Pricing!$G123*100</f>
        <v>2.1735274619234586</v>
      </c>
      <c r="X123" s="153">
        <f>Pricing!$G123*100</f>
        <v>2.1735274619234586</v>
      </c>
      <c r="Y123" s="188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176</v>
      </c>
      <c r="C124" s="153">
        <f>Pricing!$B124*100</f>
        <v>2.2906063157744727</v>
      </c>
      <c r="D124" s="153">
        <f>Pricing!$B124*100</f>
        <v>2.2906063157744727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2.3916532224943414</v>
      </c>
      <c r="H124" s="153">
        <f>Pricing!$C124*100</f>
        <v>2.3916532224943414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2.4965132234054246</v>
      </c>
      <c r="L124" s="153">
        <f>Pricing!$D124*100</f>
        <v>2.4965132234054246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2.6172777687850175</v>
      </c>
      <c r="P124" s="153">
        <f>Pricing!$E124*100</f>
        <v>2.6172777687850175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">
        <v>253</v>
      </c>
      <c r="S124" s="153">
        <f>Pricing!$F124*100</f>
        <v>2.3898472207451111</v>
      </c>
      <c r="T124" s="153">
        <f>Pricing!$F124*100</f>
        <v>2.3898472207451111</v>
      </c>
      <c r="U124" s="154"/>
      <c r="V124" s="152" t="s">
        <v>636</v>
      </c>
      <c r="W124" s="153">
        <f>Pricing!$G124*100</f>
        <v>2.1712503057580941</v>
      </c>
      <c r="X124" s="153">
        <f>Pricing!$G124*100</f>
        <v>2.1712503057580941</v>
      </c>
      <c r="Y124" s="188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177</v>
      </c>
      <c r="C125" s="153">
        <f>Pricing!$B125*100</f>
        <v>2.2877198260961618</v>
      </c>
      <c r="D125" s="153">
        <f>Pricing!$B125*100</f>
        <v>2.2877198260961618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2.3887581461587817</v>
      </c>
      <c r="H125" s="153">
        <f>Pricing!$C125*100</f>
        <v>2.3887581461587817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2.4936172665588998</v>
      </c>
      <c r="L125" s="153">
        <f>Pricing!$D125*100</f>
        <v>2.4936172665588998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2.6143745253906951</v>
      </c>
      <c r="P125" s="153">
        <f>Pricing!$E125*100</f>
        <v>2.6143745253906951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">
        <v>254</v>
      </c>
      <c r="S125" s="153">
        <f>Pricing!$F125*100</f>
        <v>2.3874163348945969</v>
      </c>
      <c r="T125" s="153">
        <f>Pricing!$F125*100</f>
        <v>2.3874163348945969</v>
      </c>
      <c r="U125" s="154"/>
      <c r="V125" s="152" t="s">
        <v>637</v>
      </c>
      <c r="W125" s="153">
        <f>Pricing!$G125*100</f>
        <v>2.1689282959966296</v>
      </c>
      <c r="X125" s="153">
        <f>Pricing!$G125*100</f>
        <v>2.1689282959966296</v>
      </c>
      <c r="Y125" s="188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178</v>
      </c>
      <c r="C126" s="153">
        <f>Pricing!$B126*100</f>
        <v>2.2847846625507411</v>
      </c>
      <c r="D126" s="153">
        <f>Pricing!$B126*100</f>
        <v>2.2847846625507411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2.3858129797102268</v>
      </c>
      <c r="H126" s="153">
        <f>Pricing!$C126*100</f>
        <v>2.3858129797102268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2.4906713200980946</v>
      </c>
      <c r="L126" s="153">
        <f>Pricing!$D126*100</f>
        <v>2.4906713200980946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2.611421072098445</v>
      </c>
      <c r="P126" s="153">
        <f>Pricing!$E126*100</f>
        <v>2.611421072098445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">
        <v>255</v>
      </c>
      <c r="S126" s="153">
        <f>Pricing!$F126*100</f>
        <v>2.384963251129375</v>
      </c>
      <c r="T126" s="153">
        <f>Pricing!$F126*100</f>
        <v>2.384963251129375</v>
      </c>
      <c r="U126" s="154"/>
      <c r="V126" s="152" t="s">
        <v>638</v>
      </c>
      <c r="W126" s="153">
        <f>Pricing!$G126*100</f>
        <v>2.1665894870527089</v>
      </c>
      <c r="X126" s="153">
        <f>Pricing!$G126*100</f>
        <v>2.1665894870527089</v>
      </c>
      <c r="Y126" s="188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179</v>
      </c>
      <c r="C127" s="153">
        <f>Pricing!$B127*100</f>
        <v>2.2818510117889956</v>
      </c>
      <c r="D127" s="153">
        <f>Pricing!$B127*100</f>
        <v>2.2818510117889956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2.3828686016213103</v>
      </c>
      <c r="H127" s="153">
        <f>Pricing!$C127*100</f>
        <v>2.3828686016213103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2.4877262998142133</v>
      </c>
      <c r="L127" s="153">
        <f>Pricing!$D127*100</f>
        <v>2.4877262998142133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2.6084691244716236</v>
      </c>
      <c r="P127" s="153">
        <f>Pricing!$E127*100</f>
        <v>2.6084691244716236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">
        <v>256</v>
      </c>
      <c r="S127" s="153">
        <f>Pricing!$F127*100</f>
        <v>2.3824843459896088</v>
      </c>
      <c r="T127" s="153">
        <f>Pricing!$F127*100</f>
        <v>2.3824843459896088</v>
      </c>
      <c r="U127" s="154"/>
      <c r="V127" s="152" t="s">
        <v>639</v>
      </c>
      <c r="W127" s="153">
        <f>Pricing!$G127*100</f>
        <v>2.1642622999548395</v>
      </c>
      <c r="X127" s="153">
        <f>Pricing!$G127*100</f>
        <v>2.1642622999548395</v>
      </c>
      <c r="Y127" s="188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180</v>
      </c>
      <c r="C128" s="153">
        <f>Pricing!$B128*100</f>
        <v>2.278993275642109</v>
      </c>
      <c r="D128" s="153">
        <f>Pricing!$B128*100</f>
        <v>2.278993275642109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2.3799999999999994</v>
      </c>
      <c r="H128" s="153">
        <f>Pricing!$C128*100</f>
        <v>2.3799999999999994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2.4848569805642846</v>
      </c>
      <c r="L128" s="153">
        <f>Pricing!$D128*100</f>
        <v>2.4848569805642846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2.6055937442428085</v>
      </c>
      <c r="P128" s="153">
        <f>Pricing!$E128*100</f>
        <v>2.6055937442428085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">
        <v>257</v>
      </c>
      <c r="S128" s="153">
        <f>Pricing!$F128*100</f>
        <v>2.379999999999999</v>
      </c>
      <c r="T128" s="153">
        <f>Pricing!$F128*100</f>
        <v>2.379999999999999</v>
      </c>
      <c r="U128" s="154"/>
      <c r="V128" s="152" t="s">
        <v>620</v>
      </c>
      <c r="W128" s="153">
        <f>Pricing!$G128*100</f>
        <v>2.1620000000001043</v>
      </c>
      <c r="X128" s="153">
        <f>Pricing!$G128*100</f>
        <v>2.1620000000001043</v>
      </c>
      <c r="Y128" s="188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1.6421086712625765E-9</v>
      </c>
      <c r="AA128" s="196">
        <f>ABS(_xll.RtGet(SourceAlias,$B128,"ASK")-D128)</f>
        <v>1.6421086712625765E-9</v>
      </c>
      <c r="AB128" s="197">
        <f>ABS(_xll.RtGet(SourceAlias,$F128,"BID")-G128)</f>
        <v>4.4408920985006262E-16</v>
      </c>
      <c r="AC128" s="196">
        <f>ABS(_xll.RtGet(SourceAlias,$F128,"ASK")-H128)</f>
        <v>4.4408920985006262E-16</v>
      </c>
      <c r="AD128" s="197">
        <f>ABS(_xll.RtGet(SourceAlias,$J128,"BID")-K128)</f>
        <v>1.4357155464495008E-9</v>
      </c>
      <c r="AE128" s="196">
        <f>ABS(_xll.RtGet(SourceAlias,$J128,"ASK")-L128)</f>
        <v>1.4357155464495008E-9</v>
      </c>
      <c r="AF128" s="195">
        <f>ABS(_xll.RtGet(SourceAlias,$N128,"BID")-O128)</f>
        <v>2.7571918082003322E-9</v>
      </c>
      <c r="AG128" s="195">
        <f>ABS(_xll.RtGet(SourceAlias,$N128,"ASK")-P128)</f>
        <v>2.7571918082003322E-9</v>
      </c>
      <c r="AH128" s="197"/>
      <c r="AI128" s="196"/>
      <c r="AJ128" s="195">
        <f>ABS(_xll.RtGet(SourceAlias,$V128,"BID")-W128)</f>
        <v>1.0436096431476471E-13</v>
      </c>
      <c r="AK128" s="196">
        <f>ABS(_xll.RtGet(SourceAlias,$V128,"ASK")-X128)</f>
        <v>1.0436096431476471E-13</v>
      </c>
    </row>
    <row r="129" spans="1:37" hidden="1" outlineLevel="1" x14ac:dyDescent="0.2">
      <c r="A129" s="71" t="str">
        <f>Pricing!$A129</f>
        <v>51Y</v>
      </c>
      <c r="B129" s="152" t="s">
        <v>181</v>
      </c>
      <c r="C129" s="153">
        <f>Pricing!$B129*100</f>
        <v>2.2762160249260708</v>
      </c>
      <c r="D129" s="153">
        <f>Pricing!$B129*100</f>
        <v>2.2762160249260708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2.3772122814609449</v>
      </c>
      <c r="H129" s="153">
        <f>Pricing!$C129*100</f>
        <v>2.3772122814609449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2.4820687541125945</v>
      </c>
      <c r="L129" s="153">
        <f>Pricing!$D129*100</f>
        <v>2.4820687541125945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2.6028013269830148</v>
      </c>
      <c r="P129" s="153">
        <f>Pricing!$E129*100</f>
        <v>2.6028013269830148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">
        <v>258</v>
      </c>
      <c r="S129" s="153">
        <f>Pricing!$F129*100</f>
        <v>2.377538487937358</v>
      </c>
      <c r="T129" s="153">
        <f>Pricing!$F129*100</f>
        <v>2.377538487937358</v>
      </c>
      <c r="U129" s="154"/>
      <c r="V129" s="152" t="s">
        <v>640</v>
      </c>
      <c r="W129" s="153">
        <f>Pricing!$G129*100</f>
        <v>2.1598234515992516</v>
      </c>
      <c r="X129" s="153">
        <f>Pricing!$G129*100</f>
        <v>2.1598234515992516</v>
      </c>
      <c r="Y129" s="188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182</v>
      </c>
      <c r="C130" s="153">
        <f>Pricing!$B130*100</f>
        <v>2.2735893951092958</v>
      </c>
      <c r="D130" s="153">
        <f>Pricing!$B130*100</f>
        <v>2.2735893951092958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2.3745755370131341</v>
      </c>
      <c r="H130" s="153">
        <f>Pricing!$C130*100</f>
        <v>2.3745755370131341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2.4794311177348445</v>
      </c>
      <c r="L130" s="153">
        <f>Pricing!$D130*100</f>
        <v>2.4794311177348445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2.6001601386124324</v>
      </c>
      <c r="P130" s="153">
        <f>Pricing!$E130*100</f>
        <v>2.6001601386124324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">
        <v>259</v>
      </c>
      <c r="S130" s="153">
        <f>Pricing!$F130*100</f>
        <v>2.3752107028635385</v>
      </c>
      <c r="T130" s="153">
        <f>Pricing!$F130*100</f>
        <v>2.3752107028635385</v>
      </c>
      <c r="U130" s="154"/>
      <c r="V130" s="152" t="s">
        <v>641</v>
      </c>
      <c r="W130" s="153">
        <f>Pricing!$G130*100</f>
        <v>2.1577237000842042</v>
      </c>
      <c r="X130" s="153">
        <f>Pricing!$G130*100</f>
        <v>2.1577237000842042</v>
      </c>
      <c r="Y130" s="188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183</v>
      </c>
      <c r="C131" s="153">
        <f>Pricing!$B131*100</f>
        <v>2.2710591909408993</v>
      </c>
      <c r="D131" s="153">
        <f>Pricing!$B131*100</f>
        <v>2.2710591909408993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2.372035622603724</v>
      </c>
      <c r="H131" s="153">
        <f>Pricing!$C131*100</f>
        <v>2.372035622603724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2.4768903557655895</v>
      </c>
      <c r="L131" s="153">
        <f>Pricing!$D131*100</f>
        <v>2.4768903557655895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2.5976170336898545</v>
      </c>
      <c r="P131" s="153">
        <f>Pricing!$E131*100</f>
        <v>2.5976170336898545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">
        <v>260</v>
      </c>
      <c r="S131" s="153">
        <f>Pricing!$F131*100</f>
        <v>2.3729693804037222</v>
      </c>
      <c r="T131" s="153">
        <f>Pricing!$F131*100</f>
        <v>2.3729693804037222</v>
      </c>
      <c r="U131" s="154"/>
      <c r="V131" s="152" t="s">
        <v>642</v>
      </c>
      <c r="W131" s="153">
        <f>Pricing!$G131*100</f>
        <v>2.1557212918508495</v>
      </c>
      <c r="X131" s="153">
        <f>Pricing!$G131*100</f>
        <v>2.1557212918508495</v>
      </c>
      <c r="Y131" s="188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184</v>
      </c>
      <c r="C132" s="153">
        <f>Pricing!$B132*100</f>
        <v>2.2686207125202618</v>
      </c>
      <c r="D132" s="153">
        <f>Pricing!$B132*100</f>
        <v>2.2686207125202618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2.3695878198316547</v>
      </c>
      <c r="H132" s="153">
        <f>Pricing!$C132*100</f>
        <v>2.3695878198316547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2.4744417501276628</v>
      </c>
      <c r="L132" s="153">
        <f>Pricing!$D132*100</f>
        <v>2.4744417501276628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2.5951671057259045</v>
      </c>
      <c r="P132" s="153">
        <f>Pricing!$E132*100</f>
        <v>2.5951671057259045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">
        <v>261</v>
      </c>
      <c r="S132" s="153">
        <f>Pricing!$F132*100</f>
        <v>2.3708103257660604</v>
      </c>
      <c r="T132" s="153">
        <f>Pricing!$F132*100</f>
        <v>2.3708103257660604</v>
      </c>
      <c r="U132" s="154"/>
      <c r="V132" s="152" t="s">
        <v>643</v>
      </c>
      <c r="W132" s="153">
        <f>Pricing!$G132*100</f>
        <v>2.153791567791091</v>
      </c>
      <c r="X132" s="153">
        <f>Pricing!$G132*100</f>
        <v>2.153791567791091</v>
      </c>
      <c r="Y132" s="188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185</v>
      </c>
      <c r="C133" s="153">
        <f>Pricing!$B133*100</f>
        <v>2.2662752778754998</v>
      </c>
      <c r="D133" s="153">
        <f>Pricing!$B133*100</f>
        <v>2.2662752778754998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2.3672334169011768</v>
      </c>
      <c r="H133" s="153">
        <f>Pricing!$C133*100</f>
        <v>2.3672334169011768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2.4720865404163157</v>
      </c>
      <c r="L133" s="153">
        <f>Pricing!$D133*100</f>
        <v>2.4720865404163157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2.5928113107290107</v>
      </c>
      <c r="P133" s="153">
        <f>Pricing!$E133*100</f>
        <v>2.5928113107290107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">
        <v>262</v>
      </c>
      <c r="S133" s="153">
        <f>Pricing!$F133*100</f>
        <v>2.3687345707371041</v>
      </c>
      <c r="T133" s="153">
        <f>Pricing!$F133*100</f>
        <v>2.3687345707371041</v>
      </c>
      <c r="U133" s="154"/>
      <c r="V133" s="152" t="s">
        <v>644</v>
      </c>
      <c r="W133" s="153">
        <f>Pricing!$G133*100</f>
        <v>2.1519354754436733</v>
      </c>
      <c r="X133" s="153">
        <f>Pricing!$G133*100</f>
        <v>2.1519354754436733</v>
      </c>
      <c r="Y133" s="188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186</v>
      </c>
      <c r="C134" s="153">
        <f>Pricing!$B134*100</f>
        <v>2.2640180889686756</v>
      </c>
      <c r="D134" s="153">
        <f>Pricing!$B134*100</f>
        <v>2.2640180889686756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2.3649675974036812</v>
      </c>
      <c r="H134" s="153">
        <f>Pricing!$C134*100</f>
        <v>2.3649675974036812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2.4698199165168426</v>
      </c>
      <c r="L134" s="153">
        <f>Pricing!$D134*100</f>
        <v>2.4698199165168426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2.5905446794926328</v>
      </c>
      <c r="P134" s="153">
        <f>Pricing!$E134*100</f>
        <v>2.5905446794926328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">
        <v>263</v>
      </c>
      <c r="S134" s="153">
        <f>Pricing!$F134*100</f>
        <v>2.3667378349183719</v>
      </c>
      <c r="T134" s="153">
        <f>Pricing!$F134*100</f>
        <v>2.3667378349183719</v>
      </c>
      <c r="U134" s="154"/>
      <c r="V134" s="152" t="s">
        <v>645</v>
      </c>
      <c r="W134" s="153">
        <f>Pricing!$G134*100</f>
        <v>2.1501492177959118</v>
      </c>
      <c r="X134" s="153">
        <f>Pricing!$G134*100</f>
        <v>2.1501492177959118</v>
      </c>
      <c r="Y134" s="188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187</v>
      </c>
      <c r="C135" s="153">
        <f>Pricing!$B135*100</f>
        <v>2.261823506373172</v>
      </c>
      <c r="D135" s="153">
        <f>Pricing!$B135*100</f>
        <v>2.261823506373172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2.3627647506054292</v>
      </c>
      <c r="H135" s="153">
        <f>Pricing!$C135*100</f>
        <v>2.3627647506054292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2.4676164714107283</v>
      </c>
      <c r="L135" s="153">
        <f>Pricing!$D135*100</f>
        <v>2.4676164714107283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2.5883420859400252</v>
      </c>
      <c r="P135" s="153">
        <f>Pricing!$E135*100</f>
        <v>2.5883420859400252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">
        <v>264</v>
      </c>
      <c r="S135" s="153">
        <f>Pricing!$F135*100</f>
        <v>2.364797795226306</v>
      </c>
      <c r="T135" s="153">
        <f>Pricing!$F135*100</f>
        <v>2.364797795226306</v>
      </c>
      <c r="U135" s="154"/>
      <c r="V135" s="152" t="s">
        <v>646</v>
      </c>
      <c r="W135" s="153">
        <f>Pricing!$G135*100</f>
        <v>2.1484169449388637</v>
      </c>
      <c r="X135" s="153">
        <f>Pricing!$G135*100</f>
        <v>2.1484169449388637</v>
      </c>
      <c r="Y135" s="188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188</v>
      </c>
      <c r="C136" s="153">
        <f>Pricing!$B136*100</f>
        <v>2.2597407089743857</v>
      </c>
      <c r="D136" s="153">
        <f>Pricing!$B136*100</f>
        <v>2.2597407089743857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2.3606739268856169</v>
      </c>
      <c r="H136" s="153">
        <f>Pricing!$C136*100</f>
        <v>2.3606739268856169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2.4655247685647592</v>
      </c>
      <c r="L136" s="153">
        <f>Pricing!$D136*100</f>
        <v>2.4655247685647592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2.5862509019139224</v>
      </c>
      <c r="P136" s="153">
        <f>Pricing!$E136*100</f>
        <v>2.5862509019139224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">
        <v>265</v>
      </c>
      <c r="S136" s="153">
        <f>Pricing!$F136*100</f>
        <v>2.3629569490353926</v>
      </c>
      <c r="T136" s="153">
        <f>Pricing!$F136*100</f>
        <v>2.3629569490353926</v>
      </c>
      <c r="U136" s="154"/>
      <c r="V136" s="152" t="s">
        <v>647</v>
      </c>
      <c r="W136" s="153">
        <f>Pricing!$G136*100</f>
        <v>2.1467644066306688</v>
      </c>
      <c r="X136" s="153">
        <f>Pricing!$G136*100</f>
        <v>2.1467644066306688</v>
      </c>
      <c r="Y136" s="188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189</v>
      </c>
      <c r="C137" s="153">
        <f>Pricing!$B137*100</f>
        <v>2.2577278639218998</v>
      </c>
      <c r="D137" s="153">
        <f>Pricing!$B137*100</f>
        <v>2.2577278639218998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2.358653354958212</v>
      </c>
      <c r="H137" s="153">
        <f>Pricing!$C137*100</f>
        <v>2.358653354958212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2.4635033846098073</v>
      </c>
      <c r="L137" s="153">
        <f>Pricing!$D137*100</f>
        <v>2.4635033846098073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2.5842303196173635</v>
      </c>
      <c r="P137" s="153">
        <f>Pricing!$E137*100</f>
        <v>2.5842303196173635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">
        <v>266</v>
      </c>
      <c r="S137" s="153">
        <f>Pricing!$F137*100</f>
        <v>2.3611789271185213</v>
      </c>
      <c r="T137" s="153">
        <f>Pricing!$F137*100</f>
        <v>2.3611789271185213</v>
      </c>
      <c r="U137" s="154"/>
      <c r="V137" s="152" t="s">
        <v>648</v>
      </c>
      <c r="W137" s="153">
        <f>Pricing!$G137*100</f>
        <v>2.145171432055164</v>
      </c>
      <c r="X137" s="153">
        <f>Pricing!$G137*100</f>
        <v>2.145171432055164</v>
      </c>
      <c r="Y137" s="188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190</v>
      </c>
      <c r="C138" s="156">
        <f>Pricing!$B138*100</f>
        <v>2.2557819142008868</v>
      </c>
      <c r="D138" s="156">
        <f>Pricing!$B138*100</f>
        <v>2.2557819142008868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2.356699963939874</v>
      </c>
      <c r="H138" s="156">
        <f>Pricing!$C138*100</f>
        <v>2.356699963939874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2.4615492504791581</v>
      </c>
      <c r="L138" s="156">
        <f>Pricing!$D138*100</f>
        <v>2.4615492504791581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2.582277154929645</v>
      </c>
      <c r="P138" s="156">
        <f>Pricing!$E138*100</f>
        <v>2.582277154929645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">
        <v>267</v>
      </c>
      <c r="S138" s="156">
        <f>Pricing!$F138*100</f>
        <v>2.3594609923714684</v>
      </c>
      <c r="T138" s="156">
        <f>Pricing!$F138*100</f>
        <v>2.3594609923714684</v>
      </c>
      <c r="U138" s="157"/>
      <c r="V138" s="155" t="s">
        <v>621</v>
      </c>
      <c r="W138" s="156">
        <f>Pricing!$G138*100</f>
        <v>2.1436314768813673</v>
      </c>
      <c r="X138" s="156">
        <f>Pricing!$G138*100</f>
        <v>2.1436314768813673</v>
      </c>
      <c r="Y138" s="189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1.0561457991133949E-3</v>
      </c>
      <c r="AA138" s="199">
        <f>ABS(_xll.RtGet(SourceAlias,$B138,"ASK")-D138)</f>
        <v>1.0561457991133949E-3</v>
      </c>
      <c r="AB138" s="198">
        <f>ABS(_xll.RtGet(SourceAlias,$F138,"BID")-G138)</f>
        <v>1.0560900601261913E-3</v>
      </c>
      <c r="AC138" s="199">
        <f>ABS(_xll.RtGet(SourceAlias,$F138,"ASK")-H138)</f>
        <v>1.0560900601261913E-3</v>
      </c>
      <c r="AD138" s="198">
        <f>ABS(_xll.RtGet(SourceAlias,$J138,"BID")-K138)</f>
        <v>1.056127520842054E-3</v>
      </c>
      <c r="AE138" s="199">
        <f>ABS(_xll.RtGet(SourceAlias,$J138,"ASK")-L138)</f>
        <v>1.056127520842054E-3</v>
      </c>
      <c r="AF138" s="200">
        <f>ABS(_xll.RtGet(SourceAlias,$N138,"BID")-O138)</f>
        <v>1.0561700703553001E-3</v>
      </c>
      <c r="AG138" s="200">
        <f>ABS(_xll.RtGet(SourceAlias,$N138,"ASK")-P138)</f>
        <v>1.0561700703553001E-3</v>
      </c>
      <c r="AH138" s="198"/>
      <c r="AI138" s="199"/>
      <c r="AJ138" s="200">
        <f>ABS(_xll.RtGet(SourceAlias,$V138,"BID")-W138)</f>
        <v>9.1937118632756665E-5</v>
      </c>
      <c r="AK138" s="199">
        <f>ABS(_xll.RtGet(SourceAlias,$V138,"ASK")-X138)</f>
        <v>9.1937118632756665E-5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K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37" x14ac:dyDescent="0.2">
      <c r="A1" s="4" t="s">
        <v>107</v>
      </c>
      <c r="B1" s="128" t="s">
        <v>97</v>
      </c>
      <c r="C1" s="130">
        <f>Contribution!Contribute</f>
        <v>0</v>
      </c>
      <c r="D1" s="3" t="s">
        <v>116</v>
      </c>
    </row>
    <row r="2" spans="1:37" ht="12" thickBot="1" x14ac:dyDescent="0.25">
      <c r="A2" s="3">
        <v>0</v>
      </c>
      <c r="B2" s="128" t="s">
        <v>98</v>
      </c>
      <c r="C2" s="129" t="s">
        <v>99</v>
      </c>
      <c r="D2" s="1" t="s">
        <v>115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  <c r="Z3" s="190" t="s">
        <v>677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  <c r="Z4" s="201" t="s">
        <v>63</v>
      </c>
      <c r="AA4" s="202"/>
      <c r="AB4" s="201" t="s">
        <v>64</v>
      </c>
      <c r="AC4" s="203"/>
      <c r="AD4" s="202" t="s">
        <v>65</v>
      </c>
      <c r="AE4" s="202"/>
      <c r="AF4" s="201" t="s">
        <v>0</v>
      </c>
      <c r="AG4" s="203"/>
      <c r="AH4" s="202" t="s">
        <v>649</v>
      </c>
      <c r="AI4" s="202"/>
      <c r="AJ4" s="201" t="s">
        <v>103</v>
      </c>
      <c r="AK4" s="203"/>
    </row>
    <row r="5" spans="1:37" hidden="1" outlineLevel="1" x14ac:dyDescent="0.2">
      <c r="A5" s="132" t="str">
        <f>Pricing!$A5</f>
        <v>ON</v>
      </c>
      <c r="B5" s="147" t="s">
        <v>122</v>
      </c>
      <c r="C5" s="148">
        <f>Pricing!$B5*100</f>
        <v>0.17147500589853593</v>
      </c>
      <c r="D5" s="148">
        <f>Pricing!$B5*100</f>
        <v>0.17147500589853593</v>
      </c>
      <c r="E5" s="146" t="str">
        <f>IF(Contribute="abcd",IF($A$2&lt;&gt;-1,_xll.RtContribute(SourceAlias,B5,Fields,C5:D5,"SCOPE:SERVER"),_xll.RtContribute(SourceAlias,"DDS_INSERT_S",$A$2:$C$2,B5:D5,"SCOPE:SERVER FTC:ALL")),"stopped")</f>
        <v>stopped</v>
      </c>
      <c r="F5" s="147" t="s">
        <v>191</v>
      </c>
      <c r="G5" s="148">
        <f>Pricing!$C5*100</f>
        <v>0.26894752232475838</v>
      </c>
      <c r="H5" s="148">
        <f>Pricing!$C5*100</f>
        <v>0.26894752232475838</v>
      </c>
      <c r="I5" s="146" t="str">
        <f>IF(Contribute="abcd",IF($A$2&lt;&gt;-1,_xll.RtContribute(SourceAlias,F5,Fields,G5:H5,"SCOPE:SERVER"),_xll.RtContribute(SourceAlias,"DDS_INSERT_S",$A$2:$C$2,F5:H5,"SCOPE:SERVER FTC:ALL")),"stopped")</f>
        <v>stopped</v>
      </c>
      <c r="J5" s="147" t="s">
        <v>268</v>
      </c>
      <c r="K5" s="148">
        <f>Pricing!$D5*100</f>
        <v>0.55785116321516171</v>
      </c>
      <c r="L5" s="148">
        <f>Pricing!$D5*100</f>
        <v>0.55785116321516171</v>
      </c>
      <c r="M5" s="146" t="str">
        <f>IF(Contribute="abcd",IF($A$2&lt;&gt;-1,_xll.RtContribute(SourceAlias,J5,Fields,K5:L5,"SCOPE:SERVER"),_xll.RtContribute(SourceAlias,"DDS_INSERT_S",$A$2:$C$2,J5:L5,"SCOPE:SERVER FTC:ALL")),"stopped")</f>
        <v>stopped</v>
      </c>
      <c r="N5" s="147" t="s">
        <v>353</v>
      </c>
      <c r="O5" s="148">
        <f>Pricing!$E5*100</f>
        <v>0.62522042919699317</v>
      </c>
      <c r="P5" s="148">
        <f>Pricing!$E5*100</f>
        <v>0.62522042919699317</v>
      </c>
      <c r="Q5" s="146" t="str">
        <f>IF(Contribute="abcd",IF($A$2&lt;&gt;-1,_xll.RtContribute(SourceAlias,N5,Fields,O5:P5,"SCOPE:SERVER"),_xll.RtContribute(SourceAlias,"DDS_INSERT_S",$A$2:$C$2,N5:P5,"SCOPE:SERVER FTC:ALL")),"stopped")</f>
        <v>stopped</v>
      </c>
      <c r="R5" s="147"/>
      <c r="S5" s="148">
        <f>Pricing!$F5*100</f>
        <v>0.28000000000183434</v>
      </c>
      <c r="T5" s="148">
        <f>Pricing!$F5*100</f>
        <v>0.28000000000183434</v>
      </c>
      <c r="U5" s="146"/>
      <c r="V5" s="147" t="str">
        <f>"USD_CURVE_OIS_"&amp;A5</f>
        <v>USD_CURVE_OIS_ON</v>
      </c>
      <c r="W5" s="148">
        <f>Pricing!$G5*100</f>
        <v>0.28000000000183434</v>
      </c>
      <c r="X5" s="148">
        <f>Pricing!$G5*100</f>
        <v>0.28000000000183434</v>
      </c>
      <c r="Y5" s="146" t="str">
        <f>IF(Contribute="abcd",IF($A$2&lt;&gt;-1,_xll.RtContribute(SourceAlias,V5,Fields,W5:X5,"SCOPE:SERVER"),_xll.RtContribute(SourceAlias,"DDS_INSERT_S",$A$2:$C$2,V5:X5,"SCOPE:SERVER FTC:ALL")),"stopped")</f>
        <v>stopped</v>
      </c>
      <c r="Z5" s="193"/>
      <c r="AA5" s="194"/>
      <c r="AB5" s="193"/>
      <c r="AC5" s="194"/>
      <c r="AD5" s="193"/>
      <c r="AE5" s="194"/>
      <c r="AF5" s="195"/>
      <c r="AG5" s="195"/>
      <c r="AH5" s="197"/>
      <c r="AI5" s="196"/>
      <c r="AJ5" s="195"/>
      <c r="AK5" s="196"/>
    </row>
    <row r="6" spans="1:37" hidden="1" outlineLevel="1" x14ac:dyDescent="0.2">
      <c r="A6" s="132" t="str">
        <f>Pricing!$A6</f>
        <v>TN</v>
      </c>
      <c r="B6" s="147" t="s">
        <v>123</v>
      </c>
      <c r="C6" s="148">
        <f>Pricing!$B6*100</f>
        <v>0.17147500589853593</v>
      </c>
      <c r="D6" s="148">
        <f>Pricing!$B6*100</f>
        <v>0.17147500589853593</v>
      </c>
      <c r="E6" s="146" t="str">
        <f>IF(Contribute="abcd",IF($A$2&lt;&gt;-1,_xll.RtContribute(SourceAlias,B6,Fields,C6:D6,"SCOPE:SERVER"),_xll.RtContribute(SourceAlias,"DDS_INSERT_S",$A$2:$C$2,B6:D6,"SCOPE:SERVER FTC:ALL")),"stopped")</f>
        <v>stopped</v>
      </c>
      <c r="F6" s="147" t="s">
        <v>192</v>
      </c>
      <c r="G6" s="148">
        <f>Pricing!$C6*100</f>
        <v>0.26894752232475838</v>
      </c>
      <c r="H6" s="148">
        <f>Pricing!$C6*100</f>
        <v>0.26894752232475838</v>
      </c>
      <c r="I6" s="146" t="str">
        <f>IF(Contribute="abcd",IF($A$2&lt;&gt;-1,_xll.RtContribute(SourceAlias,F6,Fields,G6:H6,"SCOPE:SERVER"),_xll.RtContribute(SourceAlias,"DDS_INSERT_S",$A$2:$C$2,F6:H6,"SCOPE:SERVER FTC:ALL")),"stopped")</f>
        <v>stopped</v>
      </c>
      <c r="J6" s="147" t="s">
        <v>269</v>
      </c>
      <c r="K6" s="148">
        <f>Pricing!$D6*100</f>
        <v>0.55785116321516171</v>
      </c>
      <c r="L6" s="148">
        <f>Pricing!$D6*100</f>
        <v>0.55785116321516171</v>
      </c>
      <c r="M6" s="146" t="str">
        <f>IF(Contribute="abcd",IF($A$2&lt;&gt;-1,_xll.RtContribute(SourceAlias,J6,Fields,K6:L6,"SCOPE:SERVER"),_xll.RtContribute(SourceAlias,"DDS_INSERT_S",$A$2:$C$2,J6:L6,"SCOPE:SERVER FTC:ALL")),"stopped")</f>
        <v>stopped</v>
      </c>
      <c r="N6" s="147" t="s">
        <v>354</v>
      </c>
      <c r="O6" s="148">
        <f>Pricing!$E6*100</f>
        <v>0.62522042919699317</v>
      </c>
      <c r="P6" s="148">
        <f>Pricing!$E6*100</f>
        <v>0.62522042919699317</v>
      </c>
      <c r="Q6" s="146" t="str">
        <f>IF(Contribute="abcd",IF($A$2&lt;&gt;-1,_xll.RtContribute(SourceAlias,N6,Fields,O6:P6,"SCOPE:SERVER"),_xll.RtContribute(SourceAlias,"DDS_INSERT_S",$A$2:$C$2,N6:P6,"SCOPE:SERVER FTC:ALL")),"stopped")</f>
        <v>stopped</v>
      </c>
      <c r="R6" s="147"/>
      <c r="S6" s="148">
        <f>Pricing!$F6*100</f>
        <v>0.27999999999384073</v>
      </c>
      <c r="T6" s="148">
        <f>Pricing!$F6*100</f>
        <v>0.27999999999384073</v>
      </c>
      <c r="U6" s="146"/>
      <c r="V6" s="147" t="str">
        <f>"USD_CURVE_OIS_"&amp;A6</f>
        <v>USD_CURVE_OIS_TN</v>
      </c>
      <c r="W6" s="148">
        <f>Pricing!$G6*100</f>
        <v>0.23567205156993509</v>
      </c>
      <c r="X6" s="148">
        <f>Pricing!$G6*100</f>
        <v>0.23567205156993509</v>
      </c>
      <c r="Y6" s="146" t="str">
        <f>IF(Contribute="abcd",IF($A$2&lt;&gt;-1,_xll.RtContribute(SourceAlias,V6,Fields,W6:X6,"SCOPE:SERVER"),_xll.RtContribute(SourceAlias,"DDS_INSERT_S",$A$2:$C$2,V6:X6,"SCOPE:SERVER FTC:ALL")),"stopped")</f>
        <v>stopped</v>
      </c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 t="s">
        <v>124</v>
      </c>
      <c r="C7" s="150">
        <f>Pricing!$B7*100</f>
        <v>0.17147500589853593</v>
      </c>
      <c r="D7" s="150">
        <f>Pricing!$B7*100</f>
        <v>0.17147500589853593</v>
      </c>
      <c r="E7" s="151" t="str">
        <f>IF(Contribute="abcd",IF($A$2&lt;&gt;-1,_xll.RtContribute(SourceAlias,B7,Fields,C7:D7,"SCOPE:SERVER"),_xll.RtContribute(SourceAlias,"DDS_INSERT_S",$A$2:$C$2,B7:D7,"SCOPE:SERVER FTC:ALL")),"stopped")</f>
        <v>stopped</v>
      </c>
      <c r="F7" s="149" t="s">
        <v>193</v>
      </c>
      <c r="G7" s="150">
        <f>Pricing!$C7*100</f>
        <v>0.26894752232475838</v>
      </c>
      <c r="H7" s="150">
        <f>Pricing!$C7*100</f>
        <v>0.26894752232475838</v>
      </c>
      <c r="I7" s="151" t="str">
        <f>IF(Contribute="abcd",IF($A$2&lt;&gt;-1,_xll.RtContribute(SourceAlias,F7,Fields,G7:H7,"SCOPE:SERVER"),_xll.RtContribute(SourceAlias,"DDS_INSERT_S",$A$2:$C$2,F7:H7,"SCOPE:SERVER FTC:ALL")),"stopped")</f>
        <v>stopped</v>
      </c>
      <c r="J7" s="149" t="s">
        <v>270</v>
      </c>
      <c r="K7" s="150">
        <f>Pricing!$D7*100</f>
        <v>0.55785116321516171</v>
      </c>
      <c r="L7" s="150">
        <f>Pricing!$D7*100</f>
        <v>0.55785116321516171</v>
      </c>
      <c r="M7" s="151" t="str">
        <f>IF(Contribute="abcd",IF($A$2&lt;&gt;-1,_xll.RtContribute(SourceAlias,J7,Fields,K7:L7,"SCOPE:SERVER"),_xll.RtContribute(SourceAlias,"DDS_INSERT_S",$A$2:$C$2,J7:L7,"SCOPE:SERVER FTC:ALL")),"stopped")</f>
        <v>stopped</v>
      </c>
      <c r="N7" s="149" t="s">
        <v>355</v>
      </c>
      <c r="O7" s="150">
        <f>Pricing!$E7*100</f>
        <v>0.62522042919699317</v>
      </c>
      <c r="P7" s="150">
        <f>Pricing!$E7*100</f>
        <v>0.62522042919699317</v>
      </c>
      <c r="Q7" s="151" t="str">
        <f>IF(Contribute="abcd",IF($A$2&lt;&gt;-1,_xll.RtContribute(SourceAlias,N7,Fields,O7:P7,"SCOPE:SERVER"),_xll.RtContribute(SourceAlias,"DDS_INSERT_S",$A$2:$C$2,N7:P7,"SCOPE:SERVER FTC:ALL")),"stopped")</f>
        <v>stopped</v>
      </c>
      <c r="R7" s="149" t="s">
        <v>495</v>
      </c>
      <c r="S7" s="150">
        <f>Pricing!$F7*100</f>
        <v>0.27999999999384073</v>
      </c>
      <c r="T7" s="150">
        <f>Pricing!$F7*100</f>
        <v>0.27999999999384073</v>
      </c>
      <c r="U7" s="151"/>
      <c r="V7" s="149" t="str">
        <f>"USD_CURVE_OIS_"&amp;A7</f>
        <v>USD_CURVE_OIS_SN</v>
      </c>
      <c r="W7" s="150">
        <f>Pricing!$G7*100</f>
        <v>0.18920005003497664</v>
      </c>
      <c r="X7" s="150">
        <f>Pricing!$G7*100</f>
        <v>0.18920005003497664</v>
      </c>
      <c r="Y7" s="151" t="str">
        <f>IF(Contribute="abcd",IF($A$2&lt;&gt;-1,_xll.RtContribute(SourceAlias,V7,Fields,W7:X7,"SCOPE:SERVER"),_xll.RtContribute(SourceAlias,"DDS_INSERT_S",$A$2:$C$2,V7:X7,"SCOPE:SERVER FTC:ALL")),"stopped")</f>
        <v>stopped</v>
      </c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434</v>
      </c>
      <c r="C8" s="153">
        <f>Pricing!$B8*100</f>
        <v>0.17259999911597593</v>
      </c>
      <c r="D8" s="153">
        <f>Pricing!$B8*100</f>
        <v>0.17259999911597593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449</v>
      </c>
      <c r="G8" s="153">
        <f>Pricing!$C8*100</f>
        <v>0.2689029475774366</v>
      </c>
      <c r="H8" s="153">
        <f>Pricing!$C8*100</f>
        <v>0.2689029475774366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464</v>
      </c>
      <c r="K8" s="153">
        <f>Pricing!$D8*100</f>
        <v>0.55658326374974365</v>
      </c>
      <c r="L8" s="153">
        <f>Pricing!$D8*100</f>
        <v>0.55658326374974365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479</v>
      </c>
      <c r="O8" s="153">
        <f>Pricing!$E8*100</f>
        <v>0.62506593007492584</v>
      </c>
      <c r="P8" s="153">
        <f>Pricing!$E8*100</f>
        <v>0.62506593007492584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510</v>
      </c>
      <c r="S8" s="153">
        <f>Pricing!$F8*100</f>
        <v>0.14379999999901216</v>
      </c>
      <c r="T8" s="153">
        <f>Pricing!$F8*100</f>
        <v>0.14379999999901216</v>
      </c>
      <c r="U8" s="154"/>
      <c r="V8" s="152" t="str">
        <f>"USD_CURVE_OIS_1W"</f>
        <v>USD_CURVE_OIS_1W</v>
      </c>
      <c r="W8" s="153">
        <f>Pricing!$G8*100</f>
        <v>0.11700000015681308</v>
      </c>
      <c r="X8" s="153">
        <f>Pricing!$G8*100</f>
        <v>0.11700000015681308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/>
      <c r="AA8" s="196"/>
      <c r="AB8" s="197"/>
      <c r="AC8" s="196"/>
      <c r="AD8" s="197"/>
      <c r="AE8" s="196"/>
      <c r="AF8" s="195"/>
      <c r="AG8" s="195"/>
      <c r="AH8" s="193"/>
      <c r="AI8" s="194"/>
      <c r="AJ8" s="195">
        <f>ABS(_xll.RtGet(SourceAlias,$V8,"BID")-W8)</f>
        <v>1.5681307641290942E-10</v>
      </c>
      <c r="AK8" s="196">
        <f>ABS(_xll.RtGet(SourceAlias,$V8,"ASK")-X8)</f>
        <v>1.5681307641290942E-10</v>
      </c>
    </row>
    <row r="9" spans="1:37" x14ac:dyDescent="0.2">
      <c r="A9" s="71" t="str">
        <f>Pricing!$A9</f>
        <v>2W</v>
      </c>
      <c r="B9" s="152" t="s">
        <v>435</v>
      </c>
      <c r="C9" s="153">
        <f>Pricing!$B9*100</f>
        <v>0.17525236470999112</v>
      </c>
      <c r="D9" s="153">
        <f>Pricing!$B9*100</f>
        <v>0.17525236470999112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450</v>
      </c>
      <c r="G9" s="153">
        <f>Pricing!$C9*100</f>
        <v>0.26875499917076795</v>
      </c>
      <c r="H9" s="153">
        <f>Pricing!$C9*100</f>
        <v>0.26875499917076795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465</v>
      </c>
      <c r="K9" s="153">
        <f>Pricing!$D9*100</f>
        <v>0.55265059198093625</v>
      </c>
      <c r="L9" s="153">
        <f>Pricing!$D9*100</f>
        <v>0.55265059198093625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480</v>
      </c>
      <c r="O9" s="153">
        <f>Pricing!$E9*100</f>
        <v>0.62453092841766433</v>
      </c>
      <c r="P9" s="153">
        <f>Pricing!$E9*100</f>
        <v>0.62453092841766433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496</v>
      </c>
      <c r="S9" s="153">
        <f>Pricing!$F9*100</f>
        <v>0.15386599999997078</v>
      </c>
      <c r="T9" s="153">
        <f>Pricing!$F9*100</f>
        <v>0.15386599999997078</v>
      </c>
      <c r="U9" s="154"/>
      <c r="V9" s="152" t="str">
        <f t="shared" ref="V9:V22" si="0">"USD_CURVE_OIS_"&amp;A9</f>
        <v>USD_CURVE_OIS_2W</v>
      </c>
      <c r="W9" s="153">
        <f>Pricing!$G9*100</f>
        <v>0.11800000037829961</v>
      </c>
      <c r="X9" s="153">
        <f>Pricing!$G9*100</f>
        <v>0.11800000037829961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/>
      <c r="AA9" s="196"/>
      <c r="AB9" s="197"/>
      <c r="AC9" s="196"/>
      <c r="AD9" s="197"/>
      <c r="AE9" s="196"/>
      <c r="AF9" s="195"/>
      <c r="AG9" s="195"/>
      <c r="AH9" s="197"/>
      <c r="AI9" s="196"/>
      <c r="AJ9" s="195">
        <f>ABS(_xll.RtGet(SourceAlias,$V9,"BID")-W9)</f>
        <v>3.7829959997903728E-10</v>
      </c>
      <c r="AK9" s="196">
        <f>ABS(_xll.RtGet(SourceAlias,$V9,"ASK")-X9)</f>
        <v>3.7829959997903728E-10</v>
      </c>
    </row>
    <row r="10" spans="1:37" x14ac:dyDescent="0.2">
      <c r="A10" s="63" t="str">
        <f>Pricing!$A10</f>
        <v>3W</v>
      </c>
      <c r="B10" s="155" t="s">
        <v>436</v>
      </c>
      <c r="C10" s="156">
        <f>Pricing!$B10*100</f>
        <v>0.17756871879396183</v>
      </c>
      <c r="D10" s="156">
        <f>Pricing!$B10*100</f>
        <v>0.17756871879396183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451</v>
      </c>
      <c r="G10" s="156">
        <f>Pricing!$C10*100</f>
        <v>0.26850371048414701</v>
      </c>
      <c r="H10" s="156">
        <f>Pricing!$C10*100</f>
        <v>0.26850371048414701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466</v>
      </c>
      <c r="K10" s="156">
        <f>Pricing!$D10*100</f>
        <v>0.54607494332183293</v>
      </c>
      <c r="L10" s="156">
        <f>Pricing!$D10*100</f>
        <v>0.54607494332183293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481</v>
      </c>
      <c r="O10" s="156">
        <f>Pricing!$E10*100</f>
        <v>0.62361375323938262</v>
      </c>
      <c r="P10" s="156">
        <f>Pricing!$E10*100</f>
        <v>0.62361375323938262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497</v>
      </c>
      <c r="S10" s="156">
        <f>Pricing!$F10*100</f>
        <v>0.16393199998075503</v>
      </c>
      <c r="T10" s="156">
        <f>Pricing!$F10*100</f>
        <v>0.16393199998075503</v>
      </c>
      <c r="U10" s="157"/>
      <c r="V10" s="155" t="str">
        <f t="shared" si="0"/>
        <v>USD_CURVE_OIS_3W</v>
      </c>
      <c r="W10" s="156">
        <f>Pricing!$G10*100</f>
        <v>0.12099999983838927</v>
      </c>
      <c r="X10" s="156">
        <f>Pricing!$G10*100</f>
        <v>0.12099999983838927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/>
      <c r="AA10" s="196"/>
      <c r="AB10" s="197"/>
      <c r="AC10" s="196"/>
      <c r="AD10" s="197"/>
      <c r="AE10" s="196"/>
      <c r="AF10" s="195"/>
      <c r="AG10" s="195"/>
      <c r="AH10" s="197"/>
      <c r="AI10" s="196"/>
      <c r="AJ10" s="195">
        <f>ABS(_xll.RtGet(SourceAlias,$V10,"BID")-W10)</f>
        <v>1.6161072480258554E-10</v>
      </c>
      <c r="AK10" s="196">
        <f>ABS(_xll.RtGet(SourceAlias,$V10,"ASK")-X10)</f>
        <v>1.6161072480258554E-10</v>
      </c>
    </row>
    <row r="11" spans="1:37" x14ac:dyDescent="0.2">
      <c r="A11" s="71" t="str">
        <f>Pricing!$A11</f>
        <v>1M</v>
      </c>
      <c r="B11" s="152" t="s">
        <v>437</v>
      </c>
      <c r="C11" s="153">
        <f>Pricing!$B11*100</f>
        <v>0.17969999999983832</v>
      </c>
      <c r="D11" s="153">
        <f>Pricing!$B11*100</f>
        <v>0.17969999999983832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452</v>
      </c>
      <c r="G11" s="153">
        <f>Pricing!$C11*100</f>
        <v>0.26789999999912717</v>
      </c>
      <c r="H11" s="153">
        <f>Pricing!$C11*100</f>
        <v>0.26789999999912717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467</v>
      </c>
      <c r="K11" s="153">
        <f>Pricing!$D11*100</f>
        <v>0.53040000000009746</v>
      </c>
      <c r="L11" s="153">
        <f>Pricing!$D11*100</f>
        <v>0.53040000000009746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482</v>
      </c>
      <c r="O11" s="153">
        <f>Pricing!$E11*100</f>
        <v>0.62139999998675477</v>
      </c>
      <c r="P11" s="153">
        <f>Pricing!$E11*100</f>
        <v>0.62139999998675477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498</v>
      </c>
      <c r="S11" s="153">
        <f>Pricing!$F11*100</f>
        <v>0.17974999997849572</v>
      </c>
      <c r="T11" s="153">
        <f>Pricing!$F11*100</f>
        <v>0.17974999997849572</v>
      </c>
      <c r="U11" s="154"/>
      <c r="V11" s="152" t="str">
        <f t="shared" si="0"/>
        <v>USD_CURVE_OIS_1M</v>
      </c>
      <c r="W11" s="153">
        <f>Pricing!$G11*100</f>
        <v>0.12099999983497534</v>
      </c>
      <c r="X11" s="153">
        <f>Pricing!$G11*100</f>
        <v>0.12099999983497534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/>
      <c r="AA11" s="196"/>
      <c r="AB11" s="197"/>
      <c r="AC11" s="196"/>
      <c r="AD11" s="197"/>
      <c r="AE11" s="196"/>
      <c r="AF11" s="195"/>
      <c r="AG11" s="195"/>
      <c r="AH11" s="197"/>
      <c r="AI11" s="196"/>
      <c r="AJ11" s="195">
        <f>ABS(_xll.RtGet(SourceAlias,$V11,"BID")-W11)</f>
        <v>1.6502466060330789E-10</v>
      </c>
      <c r="AK11" s="196">
        <f>ABS(_xll.RtGet(SourceAlias,$V11,"ASK")-X11)</f>
        <v>1.6502466060330789E-10</v>
      </c>
    </row>
    <row r="12" spans="1:37" x14ac:dyDescent="0.2">
      <c r="A12" s="71" t="str">
        <f>Pricing!$A12</f>
        <v>2M</v>
      </c>
      <c r="B12" s="152" t="s">
        <v>438</v>
      </c>
      <c r="C12" s="153">
        <f>Pricing!$B12*100</f>
        <v>0.18011566119144384</v>
      </c>
      <c r="D12" s="153">
        <f>Pricing!$B12*100</f>
        <v>0.18011566119144384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453</v>
      </c>
      <c r="G12" s="153">
        <f>Pricing!$C12*100</f>
        <v>0.26759999999851108</v>
      </c>
      <c r="H12" s="153">
        <f>Pricing!$C12*100</f>
        <v>0.26759999999851108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468</v>
      </c>
      <c r="K12" s="153">
        <f>Pricing!$D12*100</f>
        <v>0.47699999999997339</v>
      </c>
      <c r="L12" s="153">
        <f>Pricing!$D12*100</f>
        <v>0.47699999999997339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483</v>
      </c>
      <c r="O12" s="153">
        <f>Pricing!$E12*100</f>
        <v>0.61499999997746002</v>
      </c>
      <c r="P12" s="153">
        <f>Pricing!$E12*100</f>
        <v>0.61499999997746002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499</v>
      </c>
      <c r="S12" s="153">
        <f>Pricing!$F12*100</f>
        <v>0.22049999999996048</v>
      </c>
      <c r="T12" s="153">
        <f>Pricing!$F12*100</f>
        <v>0.22049999999996048</v>
      </c>
      <c r="U12" s="154"/>
      <c r="V12" s="152" t="str">
        <f t="shared" si="0"/>
        <v>USD_CURVE_OIS_2M</v>
      </c>
      <c r="W12" s="153">
        <f>Pricing!$G12*100</f>
        <v>0.12199999976396574</v>
      </c>
      <c r="X12" s="153">
        <f>Pricing!$G12*100</f>
        <v>0.12199999976396574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/>
      <c r="AA12" s="196"/>
      <c r="AB12" s="197"/>
      <c r="AC12" s="196"/>
      <c r="AD12" s="197"/>
      <c r="AE12" s="196"/>
      <c r="AF12" s="195"/>
      <c r="AG12" s="195"/>
      <c r="AH12" s="197"/>
      <c r="AI12" s="196"/>
      <c r="AJ12" s="195">
        <f>ABS(_xll.RtGet(SourceAlias,$V12,"BID")-W12)</f>
        <v>2.3603426158036456E-10</v>
      </c>
      <c r="AK12" s="196">
        <f>ABS(_xll.RtGet(SourceAlias,$V12,"ASK")-X12)</f>
        <v>2.3603426158036456E-10</v>
      </c>
    </row>
    <row r="13" spans="1:37" x14ac:dyDescent="0.2">
      <c r="A13" s="71" t="str">
        <f>Pricing!$A13</f>
        <v>3M</v>
      </c>
      <c r="B13" s="152" t="s">
        <v>439</v>
      </c>
      <c r="C13" s="153">
        <f>Pricing!$B13*100</f>
        <v>0.1820075157078164</v>
      </c>
      <c r="D13" s="153">
        <f>Pricing!$B13*100</f>
        <v>0.1820075157078164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454</v>
      </c>
      <c r="G13" s="153">
        <f>Pricing!$C13*100</f>
        <v>0.27233783127438244</v>
      </c>
      <c r="H13" s="153">
        <f>Pricing!$C13*100</f>
        <v>0.27233783127438244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469</v>
      </c>
      <c r="K13" s="153">
        <f>Pricing!$D13*100</f>
        <v>0.43779999999996322</v>
      </c>
      <c r="L13" s="153">
        <f>Pricing!$D13*100</f>
        <v>0.43779999999996322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484</v>
      </c>
      <c r="O13" s="153">
        <f>Pricing!$E13*100</f>
        <v>0.61339999996517403</v>
      </c>
      <c r="P13" s="153">
        <f>Pricing!$E13*100</f>
        <v>0.61339999996517403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500</v>
      </c>
      <c r="S13" s="153">
        <f>Pricing!$F13*100</f>
        <v>0.27374999999998717</v>
      </c>
      <c r="T13" s="153">
        <f>Pricing!$F13*100</f>
        <v>0.27374999999998717</v>
      </c>
      <c r="U13" s="154"/>
      <c r="V13" s="152" t="str">
        <f t="shared" si="0"/>
        <v>USD_CURVE_OIS_3M</v>
      </c>
      <c r="W13" s="153">
        <f>Pricing!$G13*100</f>
        <v>0.12799999983690816</v>
      </c>
      <c r="X13" s="153">
        <f>Pricing!$G13*100</f>
        <v>0.12799999983690816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/>
      <c r="AA13" s="196"/>
      <c r="AB13" s="197"/>
      <c r="AC13" s="196"/>
      <c r="AD13" s="197"/>
      <c r="AE13" s="196"/>
      <c r="AF13" s="195"/>
      <c r="AG13" s="195"/>
      <c r="AH13" s="197"/>
      <c r="AI13" s="196"/>
      <c r="AJ13" s="195">
        <f>ABS(_xll.RtGet(SourceAlias,$V13,"BID")-W13)</f>
        <v>1.6309184558416234E-10</v>
      </c>
      <c r="AK13" s="196">
        <f>ABS(_xll.RtGet(SourceAlias,$V13,"ASK")-X13)</f>
        <v>1.6309184558416234E-10</v>
      </c>
    </row>
    <row r="14" spans="1:37" x14ac:dyDescent="0.2">
      <c r="A14" s="71" t="str">
        <f>Pricing!$A14</f>
        <v>4M</v>
      </c>
      <c r="B14" s="152" t="s">
        <v>440</v>
      </c>
      <c r="C14" s="153">
        <f>Pricing!$B14*100</f>
        <v>0.18840243812031451</v>
      </c>
      <c r="D14" s="153">
        <f>Pricing!$B14*100</f>
        <v>0.18840243812031451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455</v>
      </c>
      <c r="G14" s="153">
        <f>Pricing!$C14*100</f>
        <v>0.27841321501712507</v>
      </c>
      <c r="H14" s="153">
        <f>Pricing!$C14*100</f>
        <v>0.27841321501712507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470</v>
      </c>
      <c r="K14" s="153">
        <f>Pricing!$D14*100</f>
        <v>0.40890000000002363</v>
      </c>
      <c r="L14" s="153">
        <f>Pricing!$D14*100</f>
        <v>0.40890000000002363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485</v>
      </c>
      <c r="O14" s="153">
        <f>Pricing!$E14*100</f>
        <v>0.61219999997172492</v>
      </c>
      <c r="P14" s="153">
        <f>Pricing!$E14*100</f>
        <v>0.61219999997172492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501</v>
      </c>
      <c r="S14" s="153">
        <f>Pricing!$F14*100</f>
        <v>0.31806304300002075</v>
      </c>
      <c r="T14" s="153">
        <f>Pricing!$F14*100</f>
        <v>0.31806304300002075</v>
      </c>
      <c r="U14" s="154"/>
      <c r="V14" s="152" t="str">
        <f t="shared" si="0"/>
        <v>USD_CURVE_OIS_4M</v>
      </c>
      <c r="W14" s="153">
        <f>Pricing!$G14*100</f>
        <v>0.13499999987076086</v>
      </c>
      <c r="X14" s="153">
        <f>Pricing!$G14*100</f>
        <v>0.13499999987076086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/>
      <c r="AA14" s="196"/>
      <c r="AB14" s="197"/>
      <c r="AC14" s="196"/>
      <c r="AD14" s="197"/>
      <c r="AE14" s="196"/>
      <c r="AF14" s="195"/>
      <c r="AG14" s="195"/>
      <c r="AH14" s="197"/>
      <c r="AI14" s="196"/>
      <c r="AJ14" s="195">
        <f>ABS(_xll.RtGet(SourceAlias,$V14,"BID")-W14)</f>
        <v>1.2923914716189699E-10</v>
      </c>
      <c r="AK14" s="196">
        <f>ABS(_xll.RtGet(SourceAlias,$V14,"ASK")-X14)</f>
        <v>1.2923914716189699E-10</v>
      </c>
    </row>
    <row r="15" spans="1:37" x14ac:dyDescent="0.2">
      <c r="A15" s="71" t="str">
        <f>Pricing!$A15</f>
        <v>5M</v>
      </c>
      <c r="B15" s="152" t="s">
        <v>441</v>
      </c>
      <c r="C15" s="153">
        <f>Pricing!$B15*100</f>
        <v>0.19808552154371487</v>
      </c>
      <c r="D15" s="153">
        <f>Pricing!$B15*100</f>
        <v>0.19808552154371487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456</v>
      </c>
      <c r="G15" s="153">
        <f>Pricing!$C15*100</f>
        <v>0.28735629087982356</v>
      </c>
      <c r="H15" s="153">
        <f>Pricing!$C15*100</f>
        <v>0.28735629087982356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471</v>
      </c>
      <c r="K15" s="153">
        <f>Pricing!$D15*100</f>
        <v>0.39489999996715891</v>
      </c>
      <c r="L15" s="153">
        <f>Pricing!$D15*100</f>
        <v>0.39489999996715891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486</v>
      </c>
      <c r="O15" s="153">
        <f>Pricing!$E15*100</f>
        <v>0.61259999996711367</v>
      </c>
      <c r="P15" s="153">
        <f>Pricing!$E15*100</f>
        <v>0.61259999996711367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502</v>
      </c>
      <c r="S15" s="153">
        <f>Pricing!$F15*100</f>
        <v>0.35960652200681287</v>
      </c>
      <c r="T15" s="153">
        <f>Pricing!$F15*100</f>
        <v>0.35960652200681287</v>
      </c>
      <c r="U15" s="154"/>
      <c r="V15" s="152" t="str">
        <f t="shared" si="0"/>
        <v>USD_CURVE_OIS_5M</v>
      </c>
      <c r="W15" s="153">
        <f>Pricing!$G15*100</f>
        <v>0.14299999990290543</v>
      </c>
      <c r="X15" s="153">
        <f>Pricing!$G15*100</f>
        <v>0.14299999990290543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/>
      <c r="AA15" s="196"/>
      <c r="AB15" s="197"/>
      <c r="AC15" s="196"/>
      <c r="AD15" s="197"/>
      <c r="AE15" s="196"/>
      <c r="AF15" s="195"/>
      <c r="AG15" s="195"/>
      <c r="AH15" s="197"/>
      <c r="AI15" s="196"/>
      <c r="AJ15" s="195">
        <f>ABS(_xll.RtGet(SourceAlias,$V15,"BID")-W15)</f>
        <v>9.7094582374168681E-11</v>
      </c>
      <c r="AK15" s="196">
        <f>ABS(_xll.RtGet(SourceAlias,$V15,"ASK")-X15)</f>
        <v>9.7094582374168681E-11</v>
      </c>
    </row>
    <row r="16" spans="1:37" x14ac:dyDescent="0.2">
      <c r="A16" s="71" t="str">
        <f>Pricing!$A16</f>
        <v>6M</v>
      </c>
      <c r="B16" s="152" t="s">
        <v>442</v>
      </c>
      <c r="C16" s="153">
        <f>Pricing!$B16*100</f>
        <v>0.21101943892304809</v>
      </c>
      <c r="D16" s="153">
        <f>Pricing!$B16*100</f>
        <v>0.21101943892304809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457</v>
      </c>
      <c r="G16" s="153">
        <f>Pricing!$C16*100</f>
        <v>0.30144679620935017</v>
      </c>
      <c r="H16" s="153">
        <f>Pricing!$C16*100</f>
        <v>0.30144679620935017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472</v>
      </c>
      <c r="K16" s="153">
        <f>Pricing!$D16*100</f>
        <v>0.40009999999560625</v>
      </c>
      <c r="L16" s="153">
        <f>Pricing!$D16*100</f>
        <v>0.40009999999560625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487</v>
      </c>
      <c r="O16" s="153">
        <f>Pricing!$E16*100</f>
        <v>0.62089999998251744</v>
      </c>
      <c r="P16" s="153">
        <f>Pricing!$E16*100</f>
        <v>0.62089999998251744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503</v>
      </c>
      <c r="S16" s="153">
        <f>Pricing!$F16*100</f>
        <v>0.40115000000193596</v>
      </c>
      <c r="T16" s="153">
        <f>Pricing!$F16*100</f>
        <v>0.40115000000193596</v>
      </c>
      <c r="U16" s="154"/>
      <c r="V16" s="152" t="str">
        <f t="shared" si="0"/>
        <v>USD_CURVE_OIS_6M</v>
      </c>
      <c r="W16" s="153">
        <f>Pricing!$G16*100</f>
        <v>0.15899999991874464</v>
      </c>
      <c r="X16" s="153">
        <f>Pricing!$G16*100</f>
        <v>0.15899999991874464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/>
      <c r="AA16" s="196"/>
      <c r="AB16" s="197"/>
      <c r="AC16" s="196"/>
      <c r="AD16" s="197"/>
      <c r="AE16" s="196"/>
      <c r="AF16" s="195"/>
      <c r="AG16" s="195"/>
      <c r="AH16" s="197"/>
      <c r="AI16" s="196"/>
      <c r="AJ16" s="195">
        <f>ABS(_xll.RtGet(SourceAlias,$V16,"BID")-W16)</f>
        <v>8.125536354874896E-11</v>
      </c>
      <c r="AK16" s="196">
        <f>ABS(_xll.RtGet(SourceAlias,$V16,"ASK")-X16)</f>
        <v>8.125536354874896E-11</v>
      </c>
    </row>
    <row r="17" spans="1:37" x14ac:dyDescent="0.2">
      <c r="A17" s="71" t="str">
        <f>Pricing!$A17</f>
        <v>7M</v>
      </c>
      <c r="B17" s="152" t="s">
        <v>443</v>
      </c>
      <c r="C17" s="153">
        <f>Pricing!$B17*100</f>
        <v>0.22745438927193268</v>
      </c>
      <c r="D17" s="153">
        <f>Pricing!$B17*100</f>
        <v>0.22745438927193268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458</v>
      </c>
      <c r="G17" s="153">
        <f>Pricing!$C17*100</f>
        <v>0.32001184726018683</v>
      </c>
      <c r="H17" s="153">
        <f>Pricing!$C17*100</f>
        <v>0.32001184726018683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473</v>
      </c>
      <c r="K17" s="153">
        <f>Pricing!$D17*100</f>
        <v>0.41682620342557597</v>
      </c>
      <c r="L17" s="153">
        <f>Pricing!$D17*100</f>
        <v>0.41682620342557597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488</v>
      </c>
      <c r="O17" s="153">
        <f>Pricing!$E17*100</f>
        <v>0.62989212527583693</v>
      </c>
      <c r="P17" s="153">
        <f>Pricing!$E17*100</f>
        <v>0.62989212527583693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504</v>
      </c>
      <c r="S17" s="153">
        <f>Pricing!$F17*100</f>
        <v>0.44994567599993246</v>
      </c>
      <c r="T17" s="153">
        <f>Pricing!$F17*100</f>
        <v>0.44994567599993246</v>
      </c>
      <c r="U17" s="154"/>
      <c r="V17" s="152" t="str">
        <f t="shared" si="0"/>
        <v>USD_CURVE_OIS_7M</v>
      </c>
      <c r="W17" s="153">
        <f>Pricing!$G17*100</f>
        <v>0.17699999992799564</v>
      </c>
      <c r="X17" s="153">
        <f>Pricing!$G17*100</f>
        <v>0.17699999992799564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/>
      <c r="AA17" s="196"/>
      <c r="AB17" s="197"/>
      <c r="AC17" s="196"/>
      <c r="AD17" s="197"/>
      <c r="AE17" s="196"/>
      <c r="AF17" s="195"/>
      <c r="AG17" s="195"/>
      <c r="AH17" s="197"/>
      <c r="AI17" s="196"/>
      <c r="AJ17" s="195">
        <f>ABS(_xll.RtGet(SourceAlias,$V17,"BID")-W17)</f>
        <v>7.2004346929332996E-11</v>
      </c>
      <c r="AK17" s="196">
        <f>ABS(_xll.RtGet(SourceAlias,$V17,"ASK")-X17)</f>
        <v>7.2004346929332996E-11</v>
      </c>
    </row>
    <row r="18" spans="1:37" x14ac:dyDescent="0.2">
      <c r="A18" s="71" t="str">
        <f>Pricing!$A18</f>
        <v>8M</v>
      </c>
      <c r="B18" s="152" t="s">
        <v>444</v>
      </c>
      <c r="C18" s="153">
        <f>Pricing!$B18*100</f>
        <v>0.24549011010410737</v>
      </c>
      <c r="D18" s="153">
        <f>Pricing!$B18*100</f>
        <v>0.24549011010410737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459</v>
      </c>
      <c r="G18" s="153">
        <f>Pricing!$C18*100</f>
        <v>0.34013887176539831</v>
      </c>
      <c r="H18" s="153">
        <f>Pricing!$C18*100</f>
        <v>0.34013887176539831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474</v>
      </c>
      <c r="K18" s="153">
        <f>Pricing!$D18*100</f>
        <v>0.44576369156248008</v>
      </c>
      <c r="L18" s="153">
        <f>Pricing!$D18*100</f>
        <v>0.44576369156248008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489</v>
      </c>
      <c r="O18" s="153">
        <f>Pricing!$E18*100</f>
        <v>0.63941783323212442</v>
      </c>
      <c r="P18" s="153">
        <f>Pricing!$E18*100</f>
        <v>0.63941783323212442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505</v>
      </c>
      <c r="S18" s="153">
        <f>Pricing!$F18*100</f>
        <v>0.49716729700006257</v>
      </c>
      <c r="T18" s="153">
        <f>Pricing!$F18*100</f>
        <v>0.49716729700006257</v>
      </c>
      <c r="U18" s="154"/>
      <c r="V18" s="152" t="str">
        <f t="shared" si="0"/>
        <v>USD_CURVE_OIS_8M</v>
      </c>
      <c r="W18" s="153">
        <f>Pricing!$G18*100</f>
        <v>0.19299999993896011</v>
      </c>
      <c r="X18" s="153">
        <f>Pricing!$G18*100</f>
        <v>0.19299999993896011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/>
      <c r="AA18" s="196"/>
      <c r="AB18" s="197"/>
      <c r="AC18" s="196"/>
      <c r="AD18" s="197"/>
      <c r="AE18" s="196"/>
      <c r="AF18" s="195"/>
      <c r="AG18" s="195"/>
      <c r="AH18" s="197"/>
      <c r="AI18" s="196"/>
      <c r="AJ18" s="195">
        <f>ABS(_xll.RtGet(SourceAlias,$V18,"BID")-W18)</f>
        <v>6.1039895360437413E-11</v>
      </c>
      <c r="AK18" s="196">
        <f>ABS(_xll.RtGet(SourceAlias,$V18,"ASK")-X18)</f>
        <v>6.1039895360437413E-11</v>
      </c>
    </row>
    <row r="19" spans="1:37" x14ac:dyDescent="0.2">
      <c r="A19" s="71" t="str">
        <f>Pricing!$A19</f>
        <v>9M</v>
      </c>
      <c r="B19" s="152" t="s">
        <v>445</v>
      </c>
      <c r="C19" s="153">
        <f>Pricing!$B19*100</f>
        <v>0.26703718779174168</v>
      </c>
      <c r="D19" s="153">
        <f>Pricing!$B19*100</f>
        <v>0.26703718779174168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460</v>
      </c>
      <c r="G19" s="153">
        <f>Pricing!$C19*100</f>
        <v>0.36365993204830788</v>
      </c>
      <c r="H19" s="153">
        <f>Pricing!$C19*100</f>
        <v>0.36365993204830788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475</v>
      </c>
      <c r="K19" s="153">
        <f>Pricing!$D19*100</f>
        <v>0.46582092731057195</v>
      </c>
      <c r="L19" s="153">
        <f>Pricing!$D19*100</f>
        <v>0.46582092731057195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490</v>
      </c>
      <c r="O19" s="153">
        <f>Pricing!$E19*100</f>
        <v>0.65299999997733482</v>
      </c>
      <c r="P19" s="153">
        <f>Pricing!$E19*100</f>
        <v>0.65299999997733482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506</v>
      </c>
      <c r="S19" s="153">
        <f>Pricing!$F19*100</f>
        <v>0.51513757439456709</v>
      </c>
      <c r="T19" s="153">
        <f>Pricing!$F19*100</f>
        <v>0.51513757439456709</v>
      </c>
      <c r="U19" s="154"/>
      <c r="V19" s="152" t="str">
        <f t="shared" si="0"/>
        <v>USD_CURVE_OIS_9M</v>
      </c>
      <c r="W19" s="153">
        <f>Pricing!$G19*100</f>
        <v>0.21499999994052579</v>
      </c>
      <c r="X19" s="153">
        <f>Pricing!$G19*100</f>
        <v>0.21499999994052579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/>
      <c r="AA19" s="196"/>
      <c r="AB19" s="197"/>
      <c r="AC19" s="196"/>
      <c r="AD19" s="197"/>
      <c r="AE19" s="196"/>
      <c r="AF19" s="195"/>
      <c r="AG19" s="195"/>
      <c r="AH19" s="197"/>
      <c r="AI19" s="196"/>
      <c r="AJ19" s="195">
        <f>ABS(_xll.RtGet(SourceAlias,$V19,"BID")-W19)</f>
        <v>5.9474203339959786E-11</v>
      </c>
      <c r="AK19" s="196">
        <f>ABS(_xll.RtGet(SourceAlias,$V19,"ASK")-X19)</f>
        <v>5.9474203339959786E-11</v>
      </c>
    </row>
    <row r="20" spans="1:37" x14ac:dyDescent="0.2">
      <c r="A20" s="71" t="str">
        <f>Pricing!$A20</f>
        <v>10M</v>
      </c>
      <c r="B20" s="152" t="s">
        <v>446</v>
      </c>
      <c r="C20" s="153">
        <f>Pricing!$B20*100</f>
        <v>0.28710805605013839</v>
      </c>
      <c r="D20" s="153">
        <f>Pricing!$B20*100</f>
        <v>0.28710805605013839</v>
      </c>
      <c r="E20" s="154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2" t="s">
        <v>461</v>
      </c>
      <c r="G20" s="153">
        <f>Pricing!$C20*100</f>
        <v>0.3852352160699431</v>
      </c>
      <c r="H20" s="153">
        <f>Pricing!$C20*100</f>
        <v>0.3852352160699431</v>
      </c>
      <c r="I20" s="154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2" t="s">
        <v>476</v>
      </c>
      <c r="K20" s="153">
        <f>Pricing!$D20*100</f>
        <v>0.48023063828003976</v>
      </c>
      <c r="L20" s="153">
        <f>Pricing!$D20*100</f>
        <v>0.48023063828003976</v>
      </c>
      <c r="M20" s="154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2" t="s">
        <v>491</v>
      </c>
      <c r="O20" s="153">
        <f>Pricing!$E20*100</f>
        <v>0.6678306197010454</v>
      </c>
      <c r="P20" s="153">
        <f>Pricing!$E20*100</f>
        <v>0.6678306197010454</v>
      </c>
      <c r="Q20" s="154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2" t="s">
        <v>507</v>
      </c>
      <c r="S20" s="153">
        <f>Pricing!$F20*100</f>
        <v>0.52292193719257818</v>
      </c>
      <c r="T20" s="153">
        <f>Pricing!$F20*100</f>
        <v>0.52292193719257818</v>
      </c>
      <c r="U20" s="154"/>
      <c r="V20" s="152" t="str">
        <f t="shared" si="0"/>
        <v>USD_CURVE_OIS_10M</v>
      </c>
      <c r="W20" s="153">
        <f>Pricing!$G20*100</f>
        <v>0.23499999995293788</v>
      </c>
      <c r="X20" s="153">
        <f>Pricing!$G20*100</f>
        <v>0.23499999995293788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4.7062131969255461E-11</v>
      </c>
      <c r="AK20" s="196">
        <f>ABS(_xll.RtGet(SourceAlias,$V20,"ASK")-X20)</f>
        <v>4.7062131969255461E-11</v>
      </c>
    </row>
    <row r="21" spans="1:37" x14ac:dyDescent="0.2">
      <c r="A21" s="71" t="str">
        <f>Pricing!$A21</f>
        <v>11M</v>
      </c>
      <c r="B21" s="152" t="s">
        <v>447</v>
      </c>
      <c r="C21" s="153">
        <f>Pricing!$B21*100</f>
        <v>0.30811130808219156</v>
      </c>
      <c r="D21" s="153">
        <f>Pricing!$B21*100</f>
        <v>0.30811130808219156</v>
      </c>
      <c r="E21" s="154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2" t="s">
        <v>462</v>
      </c>
      <c r="G21" s="153">
        <f>Pricing!$C21*100</f>
        <v>0.40758454155623336</v>
      </c>
      <c r="H21" s="153">
        <f>Pricing!$C21*100</f>
        <v>0.40758454155623336</v>
      </c>
      <c r="I21" s="154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2" t="s">
        <v>477</v>
      </c>
      <c r="K21" s="153">
        <f>Pricing!$D21*100</f>
        <v>0.49544644334957599</v>
      </c>
      <c r="L21" s="153">
        <f>Pricing!$D21*100</f>
        <v>0.49544644334957599</v>
      </c>
      <c r="M21" s="154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2" t="s">
        <v>492</v>
      </c>
      <c r="O21" s="153">
        <f>Pricing!$E21*100</f>
        <v>0.68212028772718769</v>
      </c>
      <c r="P21" s="153">
        <f>Pricing!$E21*100</f>
        <v>0.68212028772718769</v>
      </c>
      <c r="Q21" s="154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2" t="s">
        <v>508</v>
      </c>
      <c r="S21" s="153">
        <f>Pricing!$F21*100</f>
        <v>0.53073214159921567</v>
      </c>
      <c r="T21" s="153">
        <f>Pricing!$F21*100</f>
        <v>0.53073214159921567</v>
      </c>
      <c r="U21" s="154"/>
      <c r="V21" s="152" t="str">
        <f t="shared" si="0"/>
        <v>USD_CURVE_OIS_11M</v>
      </c>
      <c r="W21" s="153">
        <f>Pricing!$G21*100</f>
        <v>0.25499999995697198</v>
      </c>
      <c r="X21" s="153">
        <f>Pricing!$G21*100</f>
        <v>0.25499999995697198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4.3028025586977492E-11</v>
      </c>
      <c r="AK21" s="196">
        <f>ABS(_xll.RtGet(SourceAlias,$V21,"ASK")-X21)</f>
        <v>4.3028025586977492E-11</v>
      </c>
    </row>
    <row r="22" spans="1:37" x14ac:dyDescent="0.2">
      <c r="A22" s="71" t="str">
        <f>Pricing!$A22</f>
        <v>1Y</v>
      </c>
      <c r="B22" s="155" t="s">
        <v>448</v>
      </c>
      <c r="C22" s="156">
        <f>Pricing!$B22*100</f>
        <v>0.33306499766876535</v>
      </c>
      <c r="D22" s="156">
        <f>Pricing!$B22*100</f>
        <v>0.33306499766876535</v>
      </c>
      <c r="E22" s="154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5" t="s">
        <v>463</v>
      </c>
      <c r="G22" s="156">
        <f>Pricing!$C22*100</f>
        <v>0.43389125295011527</v>
      </c>
      <c r="H22" s="156">
        <f>Pricing!$C22*100</f>
        <v>0.43389125295011527</v>
      </c>
      <c r="I22" s="154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5" t="s">
        <v>478</v>
      </c>
      <c r="K22" s="156">
        <f>Pricing!$D22*100</f>
        <v>0.51783008974884059</v>
      </c>
      <c r="L22" s="156">
        <f>Pricing!$D22*100</f>
        <v>0.51783008974884059</v>
      </c>
      <c r="M22" s="154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5" t="s">
        <v>493</v>
      </c>
      <c r="O22" s="156">
        <f>Pricing!$E22*100</f>
        <v>0.69400000000001105</v>
      </c>
      <c r="P22" s="156">
        <f>Pricing!$E22*100</f>
        <v>0.69400000000001105</v>
      </c>
      <c r="Q22" s="154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5" t="s">
        <v>509</v>
      </c>
      <c r="S22" s="156">
        <f>Pricing!$F22*100</f>
        <v>0.54675891207638772</v>
      </c>
      <c r="T22" s="156">
        <f>Pricing!$F22*100</f>
        <v>0.54675891207638772</v>
      </c>
      <c r="U22" s="154"/>
      <c r="V22" s="155" t="str">
        <f t="shared" si="0"/>
        <v>USD_CURVE_OIS_1Y</v>
      </c>
      <c r="W22" s="156">
        <f>Pricing!$G22*100</f>
        <v>0.27899999995515212</v>
      </c>
      <c r="X22" s="156">
        <f>Pricing!$G22*100</f>
        <v>0.27899999995515212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4.4847903168943049E-11</v>
      </c>
      <c r="AK22" s="196">
        <f>ABS(_xll.RtGet(SourceAlias,$V22,"ASK")-X22)</f>
        <v>4.4847903168943049E-11</v>
      </c>
    </row>
    <row r="23" spans="1:37" hidden="1" outlineLevel="1" x14ac:dyDescent="0.2">
      <c r="A23" s="54" t="str">
        <f>Pricing!$A23</f>
        <v>#20151216</v>
      </c>
      <c r="B23" s="149" t="str">
        <f>"USD_CURVE_DEP1M_"&amp;A23</f>
        <v>USD_CURVE_DEP1M_#20151216</v>
      </c>
      <c r="C23" s="150">
        <f>Pricing!$B23*100</f>
        <v>0.24992909419351245</v>
      </c>
      <c r="D23" s="150">
        <f>Pricing!$B23*100</f>
        <v>0.24992909419351245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"USD_CURVEDEP3M_"&amp;A23</f>
        <v>USD_CURVEDEP3M_#20151216</v>
      </c>
      <c r="G23" s="150">
        <f>Pricing!$C23*100</f>
        <v>0.34502948283508073</v>
      </c>
      <c r="H23" s="150">
        <f>Pricing!$C23*100</f>
        <v>0.34502948283508073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"USD_CURVEDEP6M_"&amp;A23</f>
        <v>USD_CURVEDEP6M_#20151216</v>
      </c>
      <c r="K23" s="150">
        <f>Pricing!$D23*100</f>
        <v>0.45118064819183568</v>
      </c>
      <c r="L23" s="150">
        <f>Pricing!$D23*100</f>
        <v>0.45118064819183568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"USD_CURVEDEP12M_"&amp;A23</f>
        <v>USD_CURVEDEP12M_#20151216</v>
      </c>
      <c r="O23" s="150">
        <f>Pricing!$E23*100</f>
        <v>0.64197257111494876</v>
      </c>
      <c r="P23" s="150">
        <f>Pricing!$E23*100</f>
        <v>0.64197257111494876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tr">
        <f>"USD_CURVE_DEPSTD_"&amp;A23</f>
        <v>USD_CURVE_DEPSTD_#20151216</v>
      </c>
      <c r="S23" s="150">
        <f>Pricing!$F23*100</f>
        <v>0.50818567599997122</v>
      </c>
      <c r="T23" s="150">
        <f>Pricing!$F23*100</f>
        <v>0.50818567599997122</v>
      </c>
      <c r="U23" s="151"/>
      <c r="V23" s="149"/>
      <c r="W23" s="150">
        <f>Pricing!$G23*100</f>
        <v>0.19731623927947942</v>
      </c>
      <c r="X23" s="150">
        <f>Pricing!$G23*100</f>
        <v>0.19731623927947942</v>
      </c>
      <c r="Y23" s="151" t="str">
        <f>IF(Contribute="abcd",IF($A$2&lt;&gt;-1,_xll.RtContribute(SourceAlias,V23,Fields,W23:X23,"SCOPE:SERVER"),_xll.RtContribute(SourceAlias,"DDS_INSERT_S",$A$2:$C$2,V23:X23,"SCOPE:SERVER FTC:ALL")),"stopped")</f>
        <v>stopped</v>
      </c>
      <c r="Z23" s="197"/>
      <c r="AA23" s="196"/>
      <c r="AB23" s="197"/>
      <c r="AC23" s="196"/>
      <c r="AD23" s="197"/>
      <c r="AE23" s="196"/>
      <c r="AF23" s="195"/>
      <c r="AG23" s="195"/>
      <c r="AH23" s="197"/>
      <c r="AI23" s="196"/>
      <c r="AJ23" s="195"/>
      <c r="AK23" s="196"/>
    </row>
    <row r="24" spans="1:37" hidden="1" outlineLevel="1" x14ac:dyDescent="0.2">
      <c r="A24" s="63" t="str">
        <f>Pricing!$A24</f>
        <v>#20160316</v>
      </c>
      <c r="B24" s="155" t="str">
        <f>"USD_CURVE_DEP1M_"&amp;A24</f>
        <v>USD_CURVE_DEP1M_#20160316</v>
      </c>
      <c r="C24" s="156">
        <f>Pricing!$B24*100</f>
        <v>0.31331308713170175</v>
      </c>
      <c r="D24" s="156">
        <f>Pricing!$B24*100</f>
        <v>0.31331308713170175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"USD_CURVEDEP3M_"&amp;A24</f>
        <v>USD_CURVEDEP3M_#20160316</v>
      </c>
      <c r="G24" s="156">
        <f>Pricing!$C24*100</f>
        <v>0.4130897592186743</v>
      </c>
      <c r="H24" s="156">
        <f>Pricing!$C24*100</f>
        <v>0.4130897592186743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"USD_CURVEDEP6M_"&amp;A24</f>
        <v>USD_CURVEDEP6M_#20160316</v>
      </c>
      <c r="K24" s="156">
        <f>Pricing!$D24*100</f>
        <v>0.49975451733165843</v>
      </c>
      <c r="L24" s="156">
        <f>Pricing!$D24*100</f>
        <v>0.49975451733165843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"USD_CURVEDEP12M_"&amp;A24</f>
        <v>USD_CURVEDEP12M_#20160316</v>
      </c>
      <c r="O24" s="156">
        <f>Pricing!$E24*100</f>
        <v>0.68513625947629864</v>
      </c>
      <c r="P24" s="156">
        <f>Pricing!$E24*100</f>
        <v>0.68513625947629864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tr">
        <f>"USD_CURVE_DEPSTD_"&amp;A24</f>
        <v>USD_CURVE_DEPSTD_#20160316</v>
      </c>
      <c r="S24" s="156">
        <f>Pricing!$F24*100</f>
        <v>0.53262071752515749</v>
      </c>
      <c r="T24" s="156">
        <f>Pricing!$F24*100</f>
        <v>0.53262071752515749</v>
      </c>
      <c r="U24" s="157"/>
      <c r="V24" s="155"/>
      <c r="W24" s="156">
        <f>Pricing!$G24*100</f>
        <v>0.25999982539218353</v>
      </c>
      <c r="X24" s="156">
        <f>Pricing!$G24*100</f>
        <v>0.25999982539218353</v>
      </c>
      <c r="Y24" s="157" t="str">
        <f>IF(Contribute="abcd",IF($A$2&lt;&gt;-1,_xll.RtContribute(SourceAlias,V24,Fields,W24:X24,"SCOPE:SERVER"),_xll.RtContribute(SourceAlias,"DDS_INSERT_S",$A$2:$C$2,V24:X24,"SCOPE:SERVER FTC:ALL")),"stopped")</f>
        <v>stopped</v>
      </c>
      <c r="Z24" s="197"/>
      <c r="AA24" s="196"/>
      <c r="AB24" s="197"/>
      <c r="AC24" s="196"/>
      <c r="AD24" s="197"/>
      <c r="AE24" s="196"/>
      <c r="AF24" s="195"/>
      <c r="AG24" s="195"/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1">"USD_CURVE_DEP1M_"&amp;A25</f>
        <v>USD_CURVE_DEP1M_#20151230</v>
      </c>
      <c r="C25" s="153">
        <f>Pricing!$B25*100</f>
        <v>0.25902722351523078</v>
      </c>
      <c r="D25" s="153">
        <f>Pricing!$B25*100</f>
        <v>0.25902722351523078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2">"USD_CURVEDEP3M_"&amp;A25</f>
        <v>USD_CURVEDEP3M_#20151230</v>
      </c>
      <c r="G25" s="153">
        <f>Pricing!$C25*100</f>
        <v>0.35497350466698863</v>
      </c>
      <c r="H25" s="153">
        <f>Pricing!$C25*100</f>
        <v>0.35497350466698863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3">"USD_CURVEDEP6M_"&amp;A25</f>
        <v>USD_CURVEDEP6M_#20151230</v>
      </c>
      <c r="K25" s="153">
        <f>Pricing!$D25*100</f>
        <v>0.45970816033064554</v>
      </c>
      <c r="L25" s="153">
        <f>Pricing!$D25*100</f>
        <v>0.45970816033064554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0.64758603418138661</v>
      </c>
      <c r="P25" s="153">
        <f>Pricing!$E25*100</f>
        <v>0.64758603418138661</v>
      </c>
      <c r="Q25" s="154"/>
      <c r="R25" s="152"/>
      <c r="S25" s="153">
        <f>Pricing!$F25*100</f>
        <v>0.51192543213334718</v>
      </c>
      <c r="T25" s="153">
        <f>Pricing!$F25*100</f>
        <v>0.51192543213334718</v>
      </c>
      <c r="U25" s="154"/>
      <c r="V25" s="152"/>
      <c r="W25" s="153">
        <f>Pricing!$G25*100</f>
        <v>0.2066588628002799</v>
      </c>
      <c r="X25" s="153">
        <f>Pricing!$G25*100</f>
        <v>0.2066588628002799</v>
      </c>
      <c r="Y25" s="154" t="str">
        <f>IF(Contribute="abcd",IF($A$2&lt;&gt;-1,_xll.RtContribute(SourceAlias,V25,Fields,W25:X25,"SCOPE:SERVER"),_xll.RtContribute(SourceAlias,"DDS_INSERT_S",$A$2:$C$2,V25:X25,"SCOPE:SERVER FTC:ALL")),"stopped")</f>
        <v>stopped</v>
      </c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1"/>
        <v>USD_CURVE_DEP1M_#20151231</v>
      </c>
      <c r="C26" s="153">
        <f>Pricing!$B26*100</f>
        <v>0.25968758573756046</v>
      </c>
      <c r="D26" s="153">
        <f>Pricing!$B26*100</f>
        <v>0.25968758573756046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2"/>
        <v>USD_CURVEDEP3M_#20151231</v>
      </c>
      <c r="G26" s="153">
        <f>Pricing!$C26*100</f>
        <v>0.35569173824896372</v>
      </c>
      <c r="H26" s="153">
        <f>Pricing!$C26*100</f>
        <v>0.35569173824896372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3"/>
        <v>USD_CURVEDEP6M_#20151231</v>
      </c>
      <c r="K26" s="153">
        <f>Pricing!$D26*100</f>
        <v>0.46024134568648184</v>
      </c>
      <c r="L26" s="153">
        <f>Pricing!$D26*100</f>
        <v>0.46024134568648184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0.6480149639932945</v>
      </c>
      <c r="P26" s="153">
        <f>Pricing!$E26*100</f>
        <v>0.6480149639932945</v>
      </c>
      <c r="Q26" s="154"/>
      <c r="R26" s="152"/>
      <c r="S26" s="153">
        <f>Pricing!$F26*100</f>
        <v>0.51219288715406308</v>
      </c>
      <c r="T26" s="153">
        <f>Pricing!$F26*100</f>
        <v>0.51219288715406308</v>
      </c>
      <c r="U26" s="154"/>
      <c r="V26" s="152"/>
      <c r="W26" s="153">
        <f>Pricing!$G26*100</f>
        <v>0.20734839279082182</v>
      </c>
      <c r="X26" s="153">
        <f>Pricing!$G26*100</f>
        <v>0.20734839279082182</v>
      </c>
      <c r="Y26" s="154" t="str">
        <f>IF(Contribute="abcd",IF($A$2&lt;&gt;-1,_xll.RtContribute(SourceAlias,V26,Fields,W26:X26,"SCOPE:SERVER"),_xll.RtContribute(SourceAlias,"DDS_INSERT_S",$A$2:$C$2,V26:X26,"SCOPE:SERVER FTC:ALL")),"stopped")</f>
        <v>stopped</v>
      </c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1"/>
        <v>USD_CURVE_DEP1M_#20160104</v>
      </c>
      <c r="C27" s="153">
        <f>Pricing!$B27*100</f>
        <v>0.26234226269264604</v>
      </c>
      <c r="D27" s="153">
        <f>Pricing!$B27*100</f>
        <v>0.26234226269264604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2"/>
        <v>USD_CURVEDEP3M_#20160104</v>
      </c>
      <c r="G27" s="153">
        <f>Pricing!$C27*100</f>
        <v>0.35857500588682234</v>
      </c>
      <c r="H27" s="153">
        <f>Pricing!$C27*100</f>
        <v>0.35857500588682234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3"/>
        <v>USD_CURVEDEP6M_#20160104</v>
      </c>
      <c r="K27" s="153">
        <f>Pricing!$D27*100</f>
        <v>0.46231632044320864</v>
      </c>
      <c r="L27" s="153">
        <f>Pricing!$D27*100</f>
        <v>0.46231632044320864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0.64977032331305185</v>
      </c>
      <c r="P27" s="153">
        <f>Pricing!$E27*100</f>
        <v>0.64977032331305185</v>
      </c>
      <c r="Q27" s="154"/>
      <c r="R27" s="152"/>
      <c r="S27" s="153">
        <f>Pricing!$F27*100</f>
        <v>0.51326312187122514</v>
      </c>
      <c r="T27" s="153">
        <f>Pricing!$F27*100</f>
        <v>0.51326312187122514</v>
      </c>
      <c r="U27" s="154"/>
      <c r="V27" s="152"/>
      <c r="W27" s="153">
        <f>Pricing!$G27*100</f>
        <v>0.21012150737300672</v>
      </c>
      <c r="X27" s="153">
        <f>Pricing!$G27*100</f>
        <v>0.21012150737300672</v>
      </c>
      <c r="Y27" s="154" t="str">
        <f>IF(Contribute="abcd",IF($A$2&lt;&gt;-1,_xll.RtContribute(SourceAlias,V27,Fields,W27:X27,"SCOPE:SERVER"),_xll.RtContribute(SourceAlias,"DDS_INSERT_S",$A$2:$C$2,V27:X27,"SCOPE:SERVER FTC:ALL")),"stopped")</f>
        <v>stopped</v>
      </c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1"/>
        <v>USD_CURVE_DEP1M_#20160105</v>
      </c>
      <c r="C28" s="156">
        <f>Pricing!$B28*100</f>
        <v>0.26300918293399878</v>
      </c>
      <c r="D28" s="156">
        <f>Pricing!$B28*100</f>
        <v>0.26300918293399878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2"/>
        <v>USD_CURVEDEP3M_#20160105</v>
      </c>
      <c r="G28" s="156">
        <f>Pricing!$C28*100</f>
        <v>0.35929838701655298</v>
      </c>
      <c r="H28" s="156">
        <f>Pricing!$C28*100</f>
        <v>0.35929838701655298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3"/>
        <v>USD_CURVEDEP6M_#20160105</v>
      </c>
      <c r="K28" s="156">
        <f>Pricing!$D28*100</f>
        <v>0.46282380152480623</v>
      </c>
      <c r="L28" s="156">
        <f>Pricing!$D28*100</f>
        <v>0.46282380152480623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0.65021924512637452</v>
      </c>
      <c r="P28" s="156">
        <f>Pricing!$E28*100</f>
        <v>0.65021924512637452</v>
      </c>
      <c r="Q28" s="157"/>
      <c r="R28" s="155"/>
      <c r="S28" s="156">
        <f>Pricing!$F28*100</f>
        <v>0.51353078239728134</v>
      </c>
      <c r="T28" s="156">
        <f>Pricing!$F28*100</f>
        <v>0.51353078239728134</v>
      </c>
      <c r="U28" s="157"/>
      <c r="V28" s="155"/>
      <c r="W28" s="156">
        <f>Pricing!$G28*100</f>
        <v>0.21081746655496839</v>
      </c>
      <c r="X28" s="156">
        <f>Pricing!$G28*100</f>
        <v>0.21081746655496839</v>
      </c>
      <c r="Y28" s="157" t="str">
        <f>IF(Contribute="abcd",IF($A$2&lt;&gt;-1,_xll.RtContribute(SourceAlias,V28,Fields,W28:X28,"SCOPE:SERVER"),_xll.RtContribute(SourceAlias,"DDS_INSERT_S",$A$2:$C$2,V28:X28,"SCOPE:SERVER FTC:ALL")),"stopped")</f>
        <v>stopped</v>
      </c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1"/>
        <v>USD_CURVE_DEP1M_#20161229</v>
      </c>
      <c r="C29" s="153">
        <f>Pricing!$B29*100</f>
        <v>0.55152113296443872</v>
      </c>
      <c r="D29" s="153">
        <f>Pricing!$B29*100</f>
        <v>0.55152113296443872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2"/>
        <v>USD_CURVEDEP3M_#20161229</v>
      </c>
      <c r="G29" s="153">
        <f>Pricing!$C29*100</f>
        <v>0.66237664883704384</v>
      </c>
      <c r="H29" s="153">
        <f>Pricing!$C29*100</f>
        <v>0.66237664883704384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3"/>
        <v>USD_CURVEDEP6M_#20161229</v>
      </c>
      <c r="K29" s="153">
        <f>Pricing!$D29*100</f>
        <v>0.74369000674491104</v>
      </c>
      <c r="L29" s="153">
        <f>Pricing!$D29*100</f>
        <v>0.74369000674491104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0.92222867949983223</v>
      </c>
      <c r="P29" s="153">
        <f>Pricing!$E29*100</f>
        <v>0.92222867949983223</v>
      </c>
      <c r="Q29" s="154"/>
      <c r="R29" s="152"/>
      <c r="S29" s="153">
        <f>Pricing!$F29*100</f>
        <v>0.72650735453244153</v>
      </c>
      <c r="T29" s="153">
        <f>Pricing!$F29*100</f>
        <v>0.72650735453244153</v>
      </c>
      <c r="U29" s="154"/>
      <c r="V29" s="152"/>
      <c r="W29" s="153">
        <f>Pricing!$G29*100</f>
        <v>0.48356110999430157</v>
      </c>
      <c r="X29" s="153">
        <f>Pricing!$G29*100</f>
        <v>0.48356110999430157</v>
      </c>
      <c r="Y29" s="154" t="str">
        <f>IF(Contribute="abcd",IF($A$2&lt;&gt;-1,_xll.RtContribute(SourceAlias,V29,Fields,W29:X29,"SCOPE:SERVER"),_xll.RtContribute(SourceAlias,"DDS_INSERT_S",$A$2:$C$2,V29:X29,"SCOPE:SERVER FTC:ALL")),"stopped")</f>
        <v>stopped</v>
      </c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1"/>
        <v>USD_CURVE_DEP1M_#20161230</v>
      </c>
      <c r="C30" s="153">
        <f>Pricing!$B30*100</f>
        <v>0.55237787726171161</v>
      </c>
      <c r="D30" s="153">
        <f>Pricing!$B30*100</f>
        <v>0.55237787726171161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2"/>
        <v>USD_CURVEDEP3M_#20161230</v>
      </c>
      <c r="G30" s="153">
        <f>Pricing!$C30*100</f>
        <v>0.66328900724063566</v>
      </c>
      <c r="H30" s="153">
        <f>Pricing!$C30*100</f>
        <v>0.66328900724063566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3"/>
        <v>USD_CURVEDEP6M_#20161230</v>
      </c>
      <c r="K30" s="153">
        <f>Pricing!$D30*100</f>
        <v>0.7445913384500944</v>
      </c>
      <c r="L30" s="153">
        <f>Pricing!$D30*100</f>
        <v>0.7445913384500944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0.92294968062108429</v>
      </c>
      <c r="P30" s="153">
        <f>Pricing!$E30*100</f>
        <v>0.92294968062108429</v>
      </c>
      <c r="Q30" s="154"/>
      <c r="R30" s="152"/>
      <c r="S30" s="153">
        <f>Pricing!$F30*100</f>
        <v>0.72732546268338893</v>
      </c>
      <c r="T30" s="153">
        <f>Pricing!$F30*100</f>
        <v>0.72732546268338893</v>
      </c>
      <c r="U30" s="154"/>
      <c r="V30" s="152"/>
      <c r="W30" s="153">
        <f>Pricing!$G30*100</f>
        <v>0.48438761439592981</v>
      </c>
      <c r="X30" s="153">
        <f>Pricing!$G30*100</f>
        <v>0.48438761439592981</v>
      </c>
      <c r="Y30" s="154" t="str">
        <f>IF(Contribute="abcd",IF($A$2&lt;&gt;-1,_xll.RtContribute(SourceAlias,V30,Fields,W30:X30,"SCOPE:SERVER"),_xll.RtContribute(SourceAlias,"DDS_INSERT_S",$A$2:$C$2,V30:X30,"SCOPE:SERVER FTC:ALL")),"stopped")</f>
        <v>stopped</v>
      </c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1"/>
        <v>USD_CURVE_DEP1M_#20170103</v>
      </c>
      <c r="C31" s="153">
        <f>Pricing!$B31*100</f>
        <v>0.55580488953926543</v>
      </c>
      <c r="D31" s="153">
        <f>Pricing!$B31*100</f>
        <v>0.55580488953926543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2"/>
        <v>USD_CURVEDEP3M_#20170103</v>
      </c>
      <c r="G31" s="153">
        <f>Pricing!$C31*100</f>
        <v>0.66694106234053363</v>
      </c>
      <c r="H31" s="153">
        <f>Pricing!$C31*100</f>
        <v>0.66694106234053363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3"/>
        <v>USD_CURVEDEP6M_#20170103</v>
      </c>
      <c r="K31" s="153">
        <f>Pricing!$D31*100</f>
        <v>0.74819580546138542</v>
      </c>
      <c r="L31" s="153">
        <f>Pricing!$D31*100</f>
        <v>0.74819580546138542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0.92578054343848348</v>
      </c>
      <c r="P31" s="153">
        <f>Pricing!$E31*100</f>
        <v>0.92578054343848348</v>
      </c>
      <c r="Q31" s="154"/>
      <c r="R31" s="152"/>
      <c r="S31" s="153">
        <f>Pricing!$F31*100</f>
        <v>0.73059832594577023</v>
      </c>
      <c r="T31" s="153">
        <f>Pricing!$F31*100</f>
        <v>0.73059832594577023</v>
      </c>
      <c r="U31" s="154"/>
      <c r="V31" s="152"/>
      <c r="W31" s="153">
        <f>Pricing!$G31*100</f>
        <v>0.4876957165969647</v>
      </c>
      <c r="X31" s="153">
        <f>Pricing!$G31*100</f>
        <v>0.4876957165969647</v>
      </c>
      <c r="Y31" s="154" t="str">
        <f>IF(Contribute="abcd",IF($A$2&lt;&gt;-1,_xll.RtContribute(SourceAlias,V31,Fields,W31:X31,"SCOPE:SERVER"),_xll.RtContribute(SourceAlias,"DDS_INSERT_S",$A$2:$C$2,V31:X31,"SCOPE:SERVER FTC:ALL")),"stopped")</f>
        <v>stopped</v>
      </c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1"/>
        <v>USD_CURVE_DEP1M_#20170104</v>
      </c>
      <c r="C32" s="156">
        <f>Pricing!$B32*100</f>
        <v>0.55666164590836897</v>
      </c>
      <c r="D32" s="156">
        <f>Pricing!$B32*100</f>
        <v>0.55666164590836897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2"/>
        <v>USD_CURVEDEP3M_#20170104</v>
      </c>
      <c r="G32" s="156">
        <f>Pricing!$C32*100</f>
        <v>0.66785470491325793</v>
      </c>
      <c r="H32" s="156">
        <f>Pricing!$C32*100</f>
        <v>0.66785470491325793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3"/>
        <v>USD_CURVEDEP6M_#20170104</v>
      </c>
      <c r="K32" s="156">
        <f>Pricing!$D32*100</f>
        <v>0.74909669476377838</v>
      </c>
      <c r="L32" s="156">
        <f>Pricing!$D32*100</f>
        <v>0.74909669476377838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0.92647469762465828</v>
      </c>
      <c r="P32" s="156">
        <f>Pricing!$E32*100</f>
        <v>0.92647469762465828</v>
      </c>
      <c r="Q32" s="157"/>
      <c r="R32" s="155"/>
      <c r="S32" s="156">
        <f>Pricing!$F32*100</f>
        <v>0.73141664972924147</v>
      </c>
      <c r="T32" s="156">
        <f>Pricing!$F32*100</f>
        <v>0.73141664972924147</v>
      </c>
      <c r="U32" s="157"/>
      <c r="V32" s="155"/>
      <c r="W32" s="156">
        <f>Pricing!$G32*100</f>
        <v>0.48852326014503927</v>
      </c>
      <c r="X32" s="156">
        <f>Pricing!$G32*100</f>
        <v>0.48852326014503927</v>
      </c>
      <c r="Y32" s="157" t="str">
        <f>IF(Contribute="abcd",IF($A$2&lt;&gt;-1,_xll.RtContribute(SourceAlias,V32,Fields,W32:X32,"SCOPE:SERVER"),_xll.RtContribute(SourceAlias,"DDS_INSERT_S",$A$2:$C$2,V32:X32,"SCOPE:SERVER FTC:ALL")),"stopped")</f>
        <v>stopped</v>
      </c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J5</v>
      </c>
      <c r="B33" s="149" t="str">
        <f>"USD_CURVE_FUT"&amp;B$3&amp;"M_"&amp;$A33</f>
        <v>USD_CURVE_FUT1M_J5</v>
      </c>
      <c r="C33" s="150">
        <f>Pricing!$B33</f>
        <v>99.816442857102899</v>
      </c>
      <c r="D33" s="150">
        <f>Pricing!$B33</f>
        <v>99.816442857102899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USD_CURVE_FUT3M_J5</v>
      </c>
      <c r="G33" s="150">
        <f>Pricing!$C33</f>
        <v>99.726293927645003</v>
      </c>
      <c r="H33" s="150">
        <f>Pricing!$C33</f>
        <v>99.726293927645003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USD_CURVE_FUT6M_J5</v>
      </c>
      <c r="K33" s="150">
        <f>Pricing!$D33</f>
        <v>99.576783022607628</v>
      </c>
      <c r="L33" s="150">
        <f>Pricing!$D33</f>
        <v>99.576783022607628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USD_CURVE_FUT12M_J5</v>
      </c>
      <c r="O33" s="150">
        <f>Pricing!E33</f>
        <v>99.387600748966292</v>
      </c>
      <c r="P33" s="150">
        <f>Pricing!E33</f>
        <v>99.387600748966292</v>
      </c>
      <c r="Q33" s="151"/>
      <c r="R33" s="149"/>
      <c r="S33" s="150">
        <f>Pricing!$F33</f>
        <v>99.710015249078026</v>
      </c>
      <c r="T33" s="150">
        <f>Pricing!$F33</f>
        <v>99.710015249078026</v>
      </c>
      <c r="U33" s="151"/>
      <c r="V33" s="149"/>
      <c r="W33" s="150">
        <f>Pricing!$G33</f>
        <v>99.870150593679142</v>
      </c>
      <c r="X33" s="150">
        <f>Pricing!$G33</f>
        <v>99.870150593679142</v>
      </c>
      <c r="Y33" s="151" t="str">
        <f>IF(Contribute="abcd",IF($A$2&lt;&gt;-1,_xll.RtContribute(SourceAlias,V33,Fields,W33:X33,"SCOPE:SERVER"),_xll.RtContribute(SourceAlias,"DDS_INSERT_S",$A$2:$C$2,V33:X33,"SCOPE:SERVER FTC:ALL")),"stopped")</f>
        <v>stopped</v>
      </c>
      <c r="Z33" s="197" t="e">
        <f>ABS(_xll.RtGet(SourceAlias,$B33,"BID")-C33)</f>
        <v>#VALUE!</v>
      </c>
      <c r="AA33" s="196" t="e">
        <f>ABS(_xll.RtGet(SourceAlias,$B33,"ASK")-D33)</f>
        <v>#VALUE!</v>
      </c>
      <c r="AB33" s="197" t="e">
        <f>ABS(_xll.RtGet(SourceAlias,$F33,"BID")-G33)</f>
        <v>#VALUE!</v>
      </c>
      <c r="AC33" s="196" t="e">
        <f>ABS(_xll.RtGet(SourceAlias,$F33,"ASK")-H33)</f>
        <v>#VALUE!</v>
      </c>
      <c r="AD33" s="197" t="e">
        <f>ABS(_xll.RtGet(SourceAlias,$J33,"BID")-K33)</f>
        <v>#VALUE!</v>
      </c>
      <c r="AE33" s="196" t="e">
        <f>ABS(_xll.RtGet(SourceAlias,$J33,"ASK")-L33)</f>
        <v>#VALUE!</v>
      </c>
      <c r="AF33" s="195"/>
      <c r="AG33" s="195"/>
      <c r="AH33" s="197"/>
      <c r="AI33" s="196"/>
      <c r="AJ33" s="195"/>
      <c r="AK33" s="196"/>
    </row>
    <row r="34" spans="1:37" x14ac:dyDescent="0.2">
      <c r="A34" s="71" t="str">
        <f>Pricing!$A34</f>
        <v>K5</v>
      </c>
      <c r="B34" s="152" t="str">
        <f t="shared" ref="B34:B52" si="4">"USD_CURVE_FUT"&amp;B$3&amp;"M_"&amp;$A34</f>
        <v>USD_CURVE_FUT1M_K5</v>
      </c>
      <c r="C34" s="153">
        <f>Pricing!$B34</f>
        <v>99.803831213722262</v>
      </c>
      <c r="D34" s="153">
        <f>Pricing!$B34</f>
        <v>99.803831213722262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5">"USD_CURVE_FUT"&amp;F$3&amp;"M_"&amp;$A34</f>
        <v>USD_CURVE_FUT3M_K5</v>
      </c>
      <c r="G34" s="153">
        <f>Pricing!$C34</f>
        <v>99.713158019220046</v>
      </c>
      <c r="H34" s="153">
        <f>Pricing!$C34</f>
        <v>99.713158019220046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6">"USD_CURVE_FUT"&amp;J$3&amp;"M_"&amp;$A34</f>
        <v>USD_CURVE_FUT6M_K5</v>
      </c>
      <c r="K34" s="153">
        <f>Pricing!$D34</f>
        <v>99.647575387572871</v>
      </c>
      <c r="L34" s="153">
        <f>Pricing!$D34</f>
        <v>99.647575387572871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7">"USD_CURVE_FUT"&amp;N$3&amp;"M_"&amp;$A34</f>
        <v>USD_CURVE_FUT12M_K5</v>
      </c>
      <c r="O34" s="153">
        <f>Pricing!E34</f>
        <v>99.392072767827372</v>
      </c>
      <c r="P34" s="153">
        <f>Pricing!E34</f>
        <v>99.392072767827372</v>
      </c>
      <c r="Q34" s="154"/>
      <c r="R34" s="152"/>
      <c r="S34" s="153">
        <f>Pricing!$F34</f>
        <v>99.606245048677309</v>
      </c>
      <c r="T34" s="153">
        <f>Pricing!$F34</f>
        <v>99.606245048677309</v>
      </c>
      <c r="U34" s="154"/>
      <c r="V34" s="152"/>
      <c r="W34" s="153">
        <f>Pricing!$G34</f>
        <v>99.855730903049917</v>
      </c>
      <c r="X34" s="153">
        <f>Pricing!$G34</f>
        <v>99.855730903049917</v>
      </c>
      <c r="Y34" s="154" t="str">
        <f>IF(Contribute="abcd",IF($A$2&lt;&gt;-1,_xll.RtContribute(SourceAlias,V34,Fields,W34:X34,"SCOPE:SERVER"),_xll.RtContribute(SourceAlias,"DDS_INSERT_S",$A$2:$C$2,V34:X34,"SCOPE:SERVER FTC:ALL")),"stopped")</f>
        <v>stopped</v>
      </c>
      <c r="Z34" s="197" t="e">
        <f>ABS(_xll.RtGet(SourceAlias,$B34,"BID")-C34)</f>
        <v>#VALUE!</v>
      </c>
      <c r="AA34" s="196" t="e">
        <f>ABS(_xll.RtGet(SourceAlias,$B34,"ASK")-D34)</f>
        <v>#VALUE!</v>
      </c>
      <c r="AB34" s="197" t="e">
        <f>ABS(_xll.RtGet(SourceAlias,$F34,"BID")-G34)</f>
        <v>#VALUE!</v>
      </c>
      <c r="AC34" s="196" t="e">
        <f>ABS(_xll.RtGet(SourceAlias,$F34,"ASK")-H34)</f>
        <v>#VALUE!</v>
      </c>
      <c r="AD34" s="197" t="e">
        <f>ABS(_xll.RtGet(SourceAlias,$J34,"BID")-K34)</f>
        <v>#VALUE!</v>
      </c>
      <c r="AE34" s="196" t="e">
        <f>ABS(_xll.RtGet(SourceAlias,$J34,"ASK")-L34)</f>
        <v>#VALUE!</v>
      </c>
      <c r="AF34" s="195"/>
      <c r="AG34" s="195"/>
      <c r="AH34" s="197"/>
      <c r="AI34" s="196"/>
      <c r="AJ34" s="195"/>
      <c r="AK34" s="196"/>
    </row>
    <row r="35" spans="1:37" x14ac:dyDescent="0.2">
      <c r="A35" s="71" t="str">
        <f>Pricing!$A35</f>
        <v>M5</v>
      </c>
      <c r="B35" s="152" t="str">
        <f t="shared" si="4"/>
        <v>USD_CURVE_FUT1M_M5</v>
      </c>
      <c r="C35" s="153">
        <f>Pricing!$B35</f>
        <v>99.783140482724775</v>
      </c>
      <c r="D35" s="153">
        <f>Pricing!$B35</f>
        <v>99.783140482724775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5"/>
        <v>USD_CURVE_FUT3M_M5</v>
      </c>
      <c r="G35" s="153">
        <f>Pricing!$C35</f>
        <v>99.693020971408131</v>
      </c>
      <c r="H35" s="153">
        <f>Pricing!$C35</f>
        <v>99.693020971408131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6"/>
        <v>USD_CURVE_FUT6M_M5</v>
      </c>
      <c r="K35" s="153">
        <f>Pricing!$D35</f>
        <v>99.658097542057817</v>
      </c>
      <c r="L35" s="153">
        <f>Pricing!$D35</f>
        <v>99.658097542057817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7"/>
        <v>USD_CURVE_FUT12M_M5</v>
      </c>
      <c r="O35" s="153">
        <f>Pricing!E35</f>
        <v>99.386389948466984</v>
      </c>
      <c r="P35" s="153">
        <f>Pricing!E35</f>
        <v>99.386389948466984</v>
      </c>
      <c r="Q35" s="154"/>
      <c r="R35" s="152"/>
      <c r="S35" s="153">
        <f>Pricing!$F35</f>
        <v>99.527636949938156</v>
      </c>
      <c r="T35" s="153">
        <f>Pricing!$F35</f>
        <v>99.527636949938156</v>
      </c>
      <c r="U35" s="154"/>
      <c r="V35" s="152"/>
      <c r="W35" s="153">
        <f>Pricing!$G35</f>
        <v>99.835905728887241</v>
      </c>
      <c r="X35" s="153">
        <f>Pricing!$G35</f>
        <v>99.835905728887241</v>
      </c>
      <c r="Y35" s="154" t="str">
        <f>IF(Contribute="abcd",IF($A$2&lt;&gt;-1,_xll.RtContribute(SourceAlias,V35,Fields,W35:X35,"SCOPE:SERVER"),_xll.RtContribute(SourceAlias,"DDS_INSERT_S",$A$2:$C$2,V35:X35,"SCOPE:SERVER FTC:ALL")),"stopped")</f>
        <v>stopped</v>
      </c>
      <c r="Z35" s="197">
        <f>ABS(_xll.RtGet(SourceAlias,$B35,"BID")-C35)</f>
        <v>2.4027522727010364E-7</v>
      </c>
      <c r="AA35" s="196">
        <f>ABS(_xll.RtGet(SourceAlias,$B35,"ASK")-D35)</f>
        <v>2.4027522727010364E-7</v>
      </c>
      <c r="AB35" s="197">
        <f>ABS(_xll.RtGet(SourceAlias,$F35,"BID")-G35)</f>
        <v>4.0812153656588634E-10</v>
      </c>
      <c r="AC35" s="196">
        <f>ABS(_xll.RtGet(SourceAlias,$F35,"ASK")-H35)</f>
        <v>4.0812153656588634E-10</v>
      </c>
      <c r="AD35" s="197">
        <f>ABS(_xll.RtGet(SourceAlias,$J35,"BID")-K35)</f>
        <v>5.7809756981441751E-11</v>
      </c>
      <c r="AE35" s="196">
        <f>ABS(_xll.RtGet(SourceAlias,$J35,"ASK")-L35)</f>
        <v>5.7809756981441751E-11</v>
      </c>
      <c r="AF35" s="195"/>
      <c r="AG35" s="195"/>
      <c r="AH35" s="197"/>
      <c r="AI35" s="196"/>
      <c r="AJ35" s="195"/>
      <c r="AK35" s="196"/>
    </row>
    <row r="36" spans="1:37" x14ac:dyDescent="0.2">
      <c r="A36" s="71" t="str">
        <f>Pricing!$A36</f>
        <v>N5</v>
      </c>
      <c r="B36" s="152" t="str">
        <f t="shared" si="4"/>
        <v>USD_CURVE_FUT1M_N5</v>
      </c>
      <c r="C36" s="153">
        <f>Pricing!$B36</f>
        <v>99.753332803557242</v>
      </c>
      <c r="D36" s="153">
        <f>Pricing!$B36</f>
        <v>99.753332803557242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5"/>
        <v>USD_CURVE_FUT3M_N5</v>
      </c>
      <c r="G36" s="153">
        <f>Pricing!$C36</f>
        <v>99.662377938576512</v>
      </c>
      <c r="H36" s="153">
        <f>Pricing!$C36</f>
        <v>99.662377938576512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6"/>
        <v>USD_CURVE_FUT6M_N5</v>
      </c>
      <c r="K36" s="153">
        <f>Pricing!$D36</f>
        <v>99.628899297024205</v>
      </c>
      <c r="L36" s="153">
        <f>Pricing!$D36</f>
        <v>99.628899297024205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7"/>
        <v>USD_CURVE_FUT12M_N5</v>
      </c>
      <c r="O36" s="153">
        <f>Pricing!E36</f>
        <v>99.368361356635575</v>
      </c>
      <c r="P36" s="153">
        <f>Pricing!E36</f>
        <v>99.368361356635575</v>
      </c>
      <c r="Q36" s="154"/>
      <c r="R36" s="152"/>
      <c r="S36" s="153">
        <f>Pricing!$F36</f>
        <v>99.45433012832595</v>
      </c>
      <c r="T36" s="153">
        <f>Pricing!$F36</f>
        <v>99.45433012832595</v>
      </c>
      <c r="U36" s="154"/>
      <c r="V36" s="152"/>
      <c r="W36" s="153">
        <f>Pricing!$G36</f>
        <v>99.802426073731638</v>
      </c>
      <c r="X36" s="153">
        <f>Pricing!$G36</f>
        <v>99.802426073731638</v>
      </c>
      <c r="Y36" s="154" t="str">
        <f>IF(Contribute="abcd",IF($A$2&lt;&gt;-1,_xll.RtContribute(SourceAlias,V36,Fields,W36:X36,"SCOPE:SERVER"),_xll.RtContribute(SourceAlias,"DDS_INSERT_S",$A$2:$C$2,V36:X36,"SCOPE:SERVER FTC:ALL")),"stopped")</f>
        <v>stopped</v>
      </c>
      <c r="Z36" s="197" t="e">
        <f>ABS(_xll.RtGet(SourceAlias,$B36,"BID")-C36)</f>
        <v>#VALUE!</v>
      </c>
      <c r="AA36" s="196" t="e">
        <f>ABS(_xll.RtGet(SourceAlias,$B36,"ASK")-D36)</f>
        <v>#VALUE!</v>
      </c>
      <c r="AB36" s="197" t="e">
        <f>ABS(_xll.RtGet(SourceAlias,$F36,"BID")-G36)</f>
        <v>#VALUE!</v>
      </c>
      <c r="AC36" s="196" t="e">
        <f>ABS(_xll.RtGet(SourceAlias,$F36,"ASK")-H36)</f>
        <v>#VALUE!</v>
      </c>
      <c r="AD36" s="197" t="e">
        <f>ABS(_xll.RtGet(SourceAlias,$J36,"BID")-K36)</f>
        <v>#VALUE!</v>
      </c>
      <c r="AE36" s="196" t="e">
        <f>ABS(_xll.RtGet(SourceAlias,$J36,"ASK")-L36)</f>
        <v>#VALUE!</v>
      </c>
      <c r="AF36" s="195"/>
      <c r="AG36" s="195"/>
      <c r="AH36" s="197"/>
      <c r="AI36" s="196"/>
      <c r="AJ36" s="195"/>
      <c r="AK36" s="196"/>
    </row>
    <row r="37" spans="1:37" x14ac:dyDescent="0.2">
      <c r="A37" s="71" t="str">
        <f>Pricing!$A37</f>
        <v>Q5</v>
      </c>
      <c r="B37" s="152" t="str">
        <f t="shared" si="4"/>
        <v>USD_CURVE_FUT1M_Q5</v>
      </c>
      <c r="C37" s="153">
        <f>Pricing!$B37</f>
        <v>99.706219396398694</v>
      </c>
      <c r="D37" s="153">
        <f>Pricing!$B37</f>
        <v>99.706219396398694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5"/>
        <v>USD_CURVE_FUT3M_Q5</v>
      </c>
      <c r="G37" s="153">
        <f>Pricing!$C37</f>
        <v>99.607969839095105</v>
      </c>
      <c r="H37" s="153">
        <f>Pricing!$C37</f>
        <v>99.607969839095105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6"/>
        <v>USD_CURVE_FUT6M_Q5</v>
      </c>
      <c r="K37" s="153">
        <f>Pricing!$D37</f>
        <v>99.541220547258504</v>
      </c>
      <c r="L37" s="153">
        <f>Pricing!$D37</f>
        <v>99.541220547258504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7"/>
        <v>USD_CURVE_FUT12M_Q5</v>
      </c>
      <c r="O37" s="153">
        <f>Pricing!E37</f>
        <v>99.338248990656069</v>
      </c>
      <c r="P37" s="153">
        <f>Pricing!E37</f>
        <v>99.338248990656069</v>
      </c>
      <c r="Q37" s="154"/>
      <c r="R37" s="152"/>
      <c r="S37" s="153">
        <f>Pricing!$F37</f>
        <v>99.341210880420377</v>
      </c>
      <c r="T37" s="153">
        <f>Pricing!$F37</f>
        <v>99.341210880420377</v>
      </c>
      <c r="U37" s="154"/>
      <c r="V37" s="152"/>
      <c r="W37" s="153">
        <f>Pricing!$G37</f>
        <v>99.752832220760027</v>
      </c>
      <c r="X37" s="153">
        <f>Pricing!$G37</f>
        <v>99.752832220760027</v>
      </c>
      <c r="Y37" s="154" t="str">
        <f>IF(Contribute="abcd",IF($A$2&lt;&gt;-1,_xll.RtContribute(SourceAlias,V37,Fields,W37:X37,"SCOPE:SERVER"),_xll.RtContribute(SourceAlias,"DDS_INSERT_S",$A$2:$C$2,V37:X37,"SCOPE:SERVER FTC:ALL")),"stopped")</f>
        <v>stopped</v>
      </c>
      <c r="Z37" s="197" t="e">
        <f>ABS(_xll.RtGet(SourceAlias,$B37,"BID")-C37)</f>
        <v>#VALUE!</v>
      </c>
      <c r="AA37" s="196" t="e">
        <f>ABS(_xll.RtGet(SourceAlias,$B37,"ASK")-D37)</f>
        <v>#VALUE!</v>
      </c>
      <c r="AB37" s="197" t="e">
        <f>ABS(_xll.RtGet(SourceAlias,$F37,"BID")-G37)</f>
        <v>#VALUE!</v>
      </c>
      <c r="AC37" s="196" t="e">
        <f>ABS(_xll.RtGet(SourceAlias,$F37,"ASK")-H37)</f>
        <v>#VALUE!</v>
      </c>
      <c r="AD37" s="197" t="e">
        <f>ABS(_xll.RtGet(SourceAlias,$J37,"BID")-K37)</f>
        <v>#VALUE!</v>
      </c>
      <c r="AE37" s="196" t="e">
        <f>ABS(_xll.RtGet(SourceAlias,$J37,"ASK")-L37)</f>
        <v>#VALUE!</v>
      </c>
      <c r="AF37" s="195"/>
      <c r="AG37" s="195"/>
      <c r="AH37" s="197"/>
      <c r="AI37" s="196"/>
      <c r="AJ37" s="195"/>
      <c r="AK37" s="196"/>
    </row>
    <row r="38" spans="1:37" x14ac:dyDescent="0.2">
      <c r="A38" s="71" t="str">
        <f>Pricing!$A38</f>
        <v>U5</v>
      </c>
      <c r="B38" s="152" t="str">
        <f t="shared" si="4"/>
        <v>USD_CURVE_FUT1M_U5</v>
      </c>
      <c r="C38" s="153">
        <f>Pricing!$B38</f>
        <v>99.664023589085346</v>
      </c>
      <c r="D38" s="153">
        <f>Pricing!$B38</f>
        <v>99.664023589085346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5"/>
        <v>USD_CURVE_FUT3M_U5</v>
      </c>
      <c r="G38" s="153">
        <f>Pricing!$C38</f>
        <v>99.559093290748507</v>
      </c>
      <c r="H38" s="153">
        <f>Pricing!$C38</f>
        <v>99.559093290748507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6"/>
        <v>USD_CURVE_FUT6M_U5</v>
      </c>
      <c r="K38" s="153">
        <f>Pricing!$D38</f>
        <v>99.450525778709931</v>
      </c>
      <c r="L38" s="153">
        <f>Pricing!$D38</f>
        <v>99.450525778709931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7"/>
        <v>USD_CURVE_FUT12M_U5</v>
      </c>
      <c r="O38" s="153">
        <f>Pricing!E38</f>
        <v>99.310804397127981</v>
      </c>
      <c r="P38" s="153">
        <f>Pricing!E38</f>
        <v>99.310804397127981</v>
      </c>
      <c r="Q38" s="154"/>
      <c r="R38" s="152"/>
      <c r="S38" s="153">
        <f>Pricing!$F38</f>
        <v>99.248863919546253</v>
      </c>
      <c r="T38" s="153">
        <f>Pricing!$F38</f>
        <v>99.248863919546253</v>
      </c>
      <c r="U38" s="154"/>
      <c r="V38" s="152"/>
      <c r="W38" s="153">
        <f>Pricing!$G38</f>
        <v>99.712893460630994</v>
      </c>
      <c r="X38" s="153">
        <f>Pricing!$G38</f>
        <v>99.712893460630994</v>
      </c>
      <c r="Y38" s="154" t="str">
        <f>IF(Contribute="abcd",IF($A$2&lt;&gt;-1,_xll.RtContribute(SourceAlias,V38,Fields,W38:X38,"SCOPE:SERVER"),_xll.RtContribute(SourceAlias,"DDS_INSERT_S",$A$2:$C$2,V38:X38,"SCOPE:SERVER FTC:ALL")),"stopped")</f>
        <v>stopped</v>
      </c>
      <c r="Z38" s="197" t="e">
        <f>ABS(_xll.RtGet(SourceAlias,$B38,"BID")-C38)</f>
        <v>#VALUE!</v>
      </c>
      <c r="AA38" s="196" t="e">
        <f>ABS(_xll.RtGet(SourceAlias,$B38,"ASK")-D38)</f>
        <v>#VALUE!</v>
      </c>
      <c r="AB38" s="197" t="e">
        <f>ABS(_xll.RtGet(SourceAlias,$F38,"BID")-G38)</f>
        <v>#VALUE!</v>
      </c>
      <c r="AC38" s="196" t="e">
        <f>ABS(_xll.RtGet(SourceAlias,$F38,"ASK")-H38)</f>
        <v>#VALUE!</v>
      </c>
      <c r="AD38" s="197" t="e">
        <f>ABS(_xll.RtGet(SourceAlias,$J38,"BID")-K38)</f>
        <v>#VALUE!</v>
      </c>
      <c r="AE38" s="196" t="e">
        <f>ABS(_xll.RtGet(SourceAlias,$J38,"ASK")-L38)</f>
        <v>#VALUE!</v>
      </c>
      <c r="AF38" s="195"/>
      <c r="AG38" s="195"/>
      <c r="AH38" s="197"/>
      <c r="AI38" s="196"/>
      <c r="AJ38" s="195"/>
      <c r="AK38" s="196"/>
    </row>
    <row r="39" spans="1:37" x14ac:dyDescent="0.2">
      <c r="A39" s="71" t="str">
        <f>Pricing!$A39</f>
        <v>V5</v>
      </c>
      <c r="B39" s="152" t="str">
        <f t="shared" si="4"/>
        <v>USD_CURVE_FUT1M_V5</v>
      </c>
      <c r="C39" s="153">
        <f>Pricing!$B39</f>
        <v>99.606245441780942</v>
      </c>
      <c r="D39" s="153">
        <f>Pricing!$B39</f>
        <v>99.606245441780942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5"/>
        <v>USD_CURVE_FUT3M_V5</v>
      </c>
      <c r="G39" s="153">
        <f>Pricing!$C39</f>
        <v>99.49685921665376</v>
      </c>
      <c r="H39" s="153">
        <f>Pricing!$C39</f>
        <v>99.49685921665376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6"/>
        <v>USD_CURVE_FUT6M_V5</v>
      </c>
      <c r="K39" s="153">
        <f>Pricing!$D39</f>
        <v>99.390859090704922</v>
      </c>
      <c r="L39" s="153">
        <f>Pricing!$D39</f>
        <v>99.390859090704922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7"/>
        <v>USD_CURVE_FUT12M_V5</v>
      </c>
      <c r="O39" s="153">
        <f>Pricing!E39</f>
        <v>99.273535937580036</v>
      </c>
      <c r="P39" s="153">
        <f>Pricing!E39</f>
        <v>99.273535937580036</v>
      </c>
      <c r="Q39" s="154"/>
      <c r="R39" s="152"/>
      <c r="S39" s="153">
        <f>Pricing!$F39</f>
        <v>99.276585288681915</v>
      </c>
      <c r="T39" s="153">
        <f>Pricing!$F39</f>
        <v>99.276585288681915</v>
      </c>
      <c r="U39" s="154"/>
      <c r="V39" s="152"/>
      <c r="W39" s="153">
        <f>Pricing!$G39</f>
        <v>99.660197849492306</v>
      </c>
      <c r="X39" s="153">
        <f>Pricing!$G39</f>
        <v>99.660197849492306</v>
      </c>
      <c r="Y39" s="154" t="str">
        <f>IF(Contribute="abcd",IF($A$2&lt;&gt;-1,_xll.RtContribute(SourceAlias,V39,Fields,W39:X39,"SCOPE:SERVER"),_xll.RtContribute(SourceAlias,"DDS_INSERT_S",$A$2:$C$2,V39:X39,"SCOPE:SERVER FTC:ALL")),"stopped")</f>
        <v>stopped</v>
      </c>
      <c r="Z39" s="197" t="e">
        <f>ABS(_xll.RtGet(SourceAlias,$B39,"BID")-C39)</f>
        <v>#VALUE!</v>
      </c>
      <c r="AA39" s="196" t="e">
        <f>ABS(_xll.RtGet(SourceAlias,$B39,"ASK")-D39)</f>
        <v>#VALUE!</v>
      </c>
      <c r="AB39" s="197" t="e">
        <f>ABS(_xll.RtGet(SourceAlias,$F39,"BID")-G39)</f>
        <v>#VALUE!</v>
      </c>
      <c r="AC39" s="196" t="e">
        <f>ABS(_xll.RtGet(SourceAlias,$F39,"ASK")-H39)</f>
        <v>#VALUE!</v>
      </c>
      <c r="AD39" s="197" t="e">
        <f>ABS(_xll.RtGet(SourceAlias,$J39,"BID")-K39)</f>
        <v>#VALUE!</v>
      </c>
      <c r="AE39" s="196" t="e">
        <f>ABS(_xll.RtGet(SourceAlias,$J39,"ASK")-L39)</f>
        <v>#VALUE!</v>
      </c>
      <c r="AF39" s="195"/>
      <c r="AG39" s="195"/>
      <c r="AH39" s="197"/>
      <c r="AI39" s="196"/>
      <c r="AJ39" s="195"/>
      <c r="AK39" s="196"/>
    </row>
    <row r="40" spans="1:37" x14ac:dyDescent="0.2">
      <c r="A40" s="71" t="str">
        <f>Pricing!$A40</f>
        <v>X5</v>
      </c>
      <c r="B40" s="152" t="str">
        <f t="shared" si="4"/>
        <v>USD_CURVE_FUT1M_X5</v>
      </c>
      <c r="C40" s="153">
        <f>Pricing!$B40</f>
        <v>99.55960793033239</v>
      </c>
      <c r="D40" s="153">
        <f>Pricing!$B40</f>
        <v>99.55960793033239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5"/>
        <v>USD_CURVE_FUT3M_X5</v>
      </c>
      <c r="G40" s="153">
        <f>Pricing!$C40</f>
        <v>99.44853466698477</v>
      </c>
      <c r="H40" s="153">
        <f>Pricing!$C40</f>
        <v>99.44853466698477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6"/>
        <v>USD_CURVE_FUT6M_X5</v>
      </c>
      <c r="K40" s="153">
        <f>Pricing!$D40</f>
        <v>99.372507492890321</v>
      </c>
      <c r="L40" s="153">
        <f>Pricing!$D40</f>
        <v>99.372507492890321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7"/>
        <v>USD_CURVE_FUT12M_X5</v>
      </c>
      <c r="O40" s="153">
        <f>Pricing!E40</f>
        <v>99.233751933609099</v>
      </c>
      <c r="P40" s="153">
        <f>Pricing!E40</f>
        <v>99.233751933609099</v>
      </c>
      <c r="Q40" s="154"/>
      <c r="R40" s="152"/>
      <c r="S40" s="153">
        <f>Pricing!$F40</f>
        <v>99.328169481705004</v>
      </c>
      <c r="T40" s="153">
        <f>Pricing!$F40</f>
        <v>99.328169481705004</v>
      </c>
      <c r="U40" s="154"/>
      <c r="V40" s="152"/>
      <c r="W40" s="153">
        <f>Pricing!$G40</f>
        <v>99.615157721406888</v>
      </c>
      <c r="X40" s="153">
        <f>Pricing!$G40</f>
        <v>99.615157721406888</v>
      </c>
      <c r="Y40" s="154" t="str">
        <f>IF(Contribute="abcd",IF($A$2&lt;&gt;-1,_xll.RtContribute(SourceAlias,V40,Fields,W40:X40,"SCOPE:SERVER"),_xll.RtContribute(SourceAlias,"DDS_INSERT_S",$A$2:$C$2,V40:X40,"SCOPE:SERVER FTC:ALL")),"stopped")</f>
        <v>stopped</v>
      </c>
      <c r="Z40" s="197" t="e">
        <f>ABS(_xll.RtGet(SourceAlias,$B40,"BID")-C40)</f>
        <v>#VALUE!</v>
      </c>
      <c r="AA40" s="196" t="e">
        <f>ABS(_xll.RtGet(SourceAlias,$B40,"ASK")-D40)</f>
        <v>#VALUE!</v>
      </c>
      <c r="AB40" s="197" t="e">
        <f>ABS(_xll.RtGet(SourceAlias,$F40,"BID")-G40)</f>
        <v>#VALUE!</v>
      </c>
      <c r="AC40" s="196" t="e">
        <f>ABS(_xll.RtGet(SourceAlias,$F40,"ASK")-H40)</f>
        <v>#VALUE!</v>
      </c>
      <c r="AD40" s="197" t="e">
        <f>ABS(_xll.RtGet(SourceAlias,$J40,"BID")-K40)</f>
        <v>#VALUE!</v>
      </c>
      <c r="AE40" s="196" t="e">
        <f>ABS(_xll.RtGet(SourceAlias,$J40,"ASK")-L40)</f>
        <v>#VALUE!</v>
      </c>
      <c r="AF40" s="195"/>
      <c r="AG40" s="195"/>
      <c r="AH40" s="197"/>
      <c r="AI40" s="196"/>
      <c r="AJ40" s="195"/>
      <c r="AK40" s="196"/>
    </row>
    <row r="41" spans="1:37" x14ac:dyDescent="0.2">
      <c r="A41" s="71" t="str">
        <f>Pricing!$A41</f>
        <v>Z5</v>
      </c>
      <c r="B41" s="152" t="str">
        <f t="shared" si="4"/>
        <v>USD_CURVE_FUT1M_Z5</v>
      </c>
      <c r="C41" s="153">
        <f>Pricing!$B41</f>
        <v>99.512707673435784</v>
      </c>
      <c r="D41" s="153">
        <f>Pricing!$B41</f>
        <v>99.512707673435784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5"/>
        <v>USD_CURVE_FUT3M_Z5</v>
      </c>
      <c r="G41" s="153">
        <f>Pricing!$C41</f>
        <v>99.400625413211174</v>
      </c>
      <c r="H41" s="153">
        <f>Pricing!$C41</f>
        <v>99.400625413211174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6"/>
        <v>USD_CURVE_FUT6M_Z5</v>
      </c>
      <c r="K41" s="153">
        <f>Pricing!$D41</f>
        <v>99.368254310914182</v>
      </c>
      <c r="L41" s="153">
        <f>Pricing!$D41</f>
        <v>99.368254310914182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7"/>
        <v>USD_CURVE_FUT12M_Z5</v>
      </c>
      <c r="O41" s="153">
        <f>Pricing!E41</f>
        <v>99.199391357455923</v>
      </c>
      <c r="P41" s="153">
        <f>Pricing!E41</f>
        <v>99.199391357455923</v>
      </c>
      <c r="Q41" s="154"/>
      <c r="R41" s="152"/>
      <c r="S41" s="153">
        <f>Pricing!$F41</f>
        <v>99.402099999968485</v>
      </c>
      <c r="T41" s="153">
        <f>Pricing!$F41</f>
        <v>99.402099999968485</v>
      </c>
      <c r="U41" s="154"/>
      <c r="V41" s="152"/>
      <c r="W41" s="153">
        <f>Pricing!$G41</f>
        <v>99.567698421239854</v>
      </c>
      <c r="X41" s="153">
        <f>Pricing!$G41</f>
        <v>99.567698421239854</v>
      </c>
      <c r="Y41" s="154" t="str">
        <f>IF(Contribute="abcd",IF($A$2&lt;&gt;-1,_xll.RtContribute(SourceAlias,V41,Fields,W41:X41,"SCOPE:SERVER"),_xll.RtContribute(SourceAlias,"DDS_INSERT_S",$A$2:$C$2,V41:X41,"SCOPE:SERVER FTC:ALL")),"stopped")</f>
        <v>stopped</v>
      </c>
      <c r="Z41" s="197" t="e">
        <f>ABS(_xll.RtGet(SourceAlias,$B41,"BID")-C41)</f>
        <v>#VALUE!</v>
      </c>
      <c r="AA41" s="196" t="e">
        <f>ABS(_xll.RtGet(SourceAlias,$B41,"ASK")-D41)</f>
        <v>#VALUE!</v>
      </c>
      <c r="AB41" s="197" t="e">
        <f>ABS(_xll.RtGet(SourceAlias,$F41,"BID")-G41)</f>
        <v>#VALUE!</v>
      </c>
      <c r="AC41" s="196" t="e">
        <f>ABS(_xll.RtGet(SourceAlias,$F41,"ASK")-H41)</f>
        <v>#VALUE!</v>
      </c>
      <c r="AD41" s="197" t="e">
        <f>ABS(_xll.RtGet(SourceAlias,$J41,"BID")-K41)</f>
        <v>#VALUE!</v>
      </c>
      <c r="AE41" s="196" t="e">
        <f>ABS(_xll.RtGet(SourceAlias,$J41,"ASK")-L41)</f>
        <v>#VALUE!</v>
      </c>
      <c r="AF41" s="195"/>
      <c r="AG41" s="195"/>
      <c r="AH41" s="197"/>
      <c r="AI41" s="196"/>
      <c r="AJ41" s="195"/>
      <c r="AK41" s="196"/>
    </row>
    <row r="42" spans="1:37" x14ac:dyDescent="0.2">
      <c r="A42" s="71" t="str">
        <f>Pricing!$A42</f>
        <v>F6</v>
      </c>
      <c r="B42" s="152" t="str">
        <f t="shared" si="4"/>
        <v>USD_CURVE_FUT1M_F6</v>
      </c>
      <c r="C42" s="153">
        <f>Pricing!$B42</f>
        <v>99.450896328297773</v>
      </c>
      <c r="D42" s="153">
        <f>Pricing!$B42</f>
        <v>99.450896328297773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5"/>
        <v>USD_CURVE_FUT3M_F6</v>
      </c>
      <c r="G42" s="153">
        <f>Pricing!$C42</f>
        <v>99.337771760872002</v>
      </c>
      <c r="H42" s="153">
        <f>Pricing!$C42</f>
        <v>99.337771760872002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6"/>
        <v>USD_CURVE_FUT6M_F6</v>
      </c>
      <c r="K42" s="153">
        <f>Pricing!$D42</f>
        <v>99.307548469207745</v>
      </c>
      <c r="L42" s="153">
        <f>Pricing!$D42</f>
        <v>99.307548469207745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7"/>
        <v>USD_CURVE_FUT12M_F6</v>
      </c>
      <c r="O42" s="153">
        <f>Pricing!E42</f>
        <v>99.185993372708182</v>
      </c>
      <c r="P42" s="153">
        <f>Pricing!E42</f>
        <v>99.185993372708182</v>
      </c>
      <c r="Q42" s="154"/>
      <c r="R42" s="152"/>
      <c r="S42" s="153">
        <f>Pricing!$F42</f>
        <v>99.343849202372027</v>
      </c>
      <c r="T42" s="153">
        <f>Pricing!$F42</f>
        <v>99.343849202372027</v>
      </c>
      <c r="U42" s="154"/>
      <c r="V42" s="152"/>
      <c r="W42" s="153">
        <f>Pricing!$G42</f>
        <v>99.513014356651055</v>
      </c>
      <c r="X42" s="153">
        <f>Pricing!$G42</f>
        <v>99.513014356651055</v>
      </c>
      <c r="Y42" s="154" t="str">
        <f>IF(Contribute="abcd",IF($A$2&lt;&gt;-1,_xll.RtContribute(SourceAlias,V42,Fields,W42:X42,"SCOPE:SERVER"),_xll.RtContribute(SourceAlias,"DDS_INSERT_S",$A$2:$C$2,V42:X42,"SCOPE:SERVER FTC:ALL")),"stopped")</f>
        <v>stopped</v>
      </c>
      <c r="Z42" s="197" t="e">
        <f>ABS(_xll.RtGet(SourceAlias,$B42,"BID")-C42)</f>
        <v>#VALUE!</v>
      </c>
      <c r="AA42" s="196" t="e">
        <f>ABS(_xll.RtGet(SourceAlias,$B42,"ASK")-D42)</f>
        <v>#VALUE!</v>
      </c>
      <c r="AB42" s="197" t="e">
        <f>ABS(_xll.RtGet(SourceAlias,$F42,"BID")-G42)</f>
        <v>#VALUE!</v>
      </c>
      <c r="AC42" s="196" t="e">
        <f>ABS(_xll.RtGet(SourceAlias,$F42,"ASK")-H42)</f>
        <v>#VALUE!</v>
      </c>
      <c r="AD42" s="197" t="e">
        <f>ABS(_xll.RtGet(SourceAlias,$J42,"BID")-K42)</f>
        <v>#VALUE!</v>
      </c>
      <c r="AE42" s="196" t="e">
        <f>ABS(_xll.RtGet(SourceAlias,$J42,"ASK")-L42)</f>
        <v>#VALUE!</v>
      </c>
      <c r="AF42" s="195"/>
      <c r="AG42" s="195"/>
      <c r="AH42" s="197"/>
      <c r="AI42" s="196"/>
      <c r="AJ42" s="195"/>
      <c r="AK42" s="196"/>
    </row>
    <row r="43" spans="1:37" x14ac:dyDescent="0.2">
      <c r="A43" s="71" t="str">
        <f>Pricing!$A43</f>
        <v>G6</v>
      </c>
      <c r="B43" s="152" t="str">
        <f t="shared" si="4"/>
        <v>USD_CURVE_FUT1M_G6</v>
      </c>
      <c r="C43" s="153">
        <f>Pricing!$B43</f>
        <v>99.400678207739901</v>
      </c>
      <c r="D43" s="153">
        <f>Pricing!$B43</f>
        <v>99.400678207739901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5"/>
        <v>USD_CURVE_FUT3M_G6</v>
      </c>
      <c r="G43" s="153">
        <f>Pricing!$C43</f>
        <v>99.287068400576487</v>
      </c>
      <c r="H43" s="153">
        <f>Pricing!$C43</f>
        <v>99.287068400576487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6"/>
        <v>USD_CURVE_FUT6M_G6</v>
      </c>
      <c r="K43" s="153">
        <f>Pricing!$D43</f>
        <v>99.2435329556657</v>
      </c>
      <c r="L43" s="153">
        <f>Pricing!$D43</f>
        <v>99.2435329556657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7"/>
        <v>USD_CURVE_FUT12M_G6</v>
      </c>
      <c r="O43" s="153">
        <f>Pricing!E43</f>
        <v>99.156729697090555</v>
      </c>
      <c r="P43" s="153">
        <f>Pricing!E43</f>
        <v>99.156729697090555</v>
      </c>
      <c r="Q43" s="154"/>
      <c r="R43" s="152"/>
      <c r="S43" s="153">
        <f>Pricing!$F43</f>
        <v>99.292826123664753</v>
      </c>
      <c r="T43" s="153">
        <f>Pricing!$F43</f>
        <v>99.292826123664753</v>
      </c>
      <c r="U43" s="154"/>
      <c r="V43" s="152"/>
      <c r="W43" s="153">
        <f>Pricing!$G43</f>
        <v>99.469223089008267</v>
      </c>
      <c r="X43" s="153">
        <f>Pricing!$G43</f>
        <v>99.469223089008267</v>
      </c>
      <c r="Y43" s="154" t="str">
        <f>IF(Contribute="abcd",IF($A$2&lt;&gt;-1,_xll.RtContribute(SourceAlias,V43,Fields,W43:X43,"SCOPE:SERVER"),_xll.RtContribute(SourceAlias,"DDS_INSERT_S",$A$2:$C$2,V43:X43,"SCOPE:SERVER FTC:ALL")),"stopped")</f>
        <v>stopped</v>
      </c>
      <c r="Z43" s="197" t="e">
        <f>ABS(_xll.RtGet(SourceAlias,$B43,"BID")-C43)</f>
        <v>#VALUE!</v>
      </c>
      <c r="AA43" s="196" t="e">
        <f>ABS(_xll.RtGet(SourceAlias,$B43,"ASK")-D43)</f>
        <v>#VALUE!</v>
      </c>
      <c r="AB43" s="197" t="e">
        <f>ABS(_xll.RtGet(SourceAlias,$F43,"BID")-G43)</f>
        <v>#VALUE!</v>
      </c>
      <c r="AC43" s="196" t="e">
        <f>ABS(_xll.RtGet(SourceAlias,$F43,"ASK")-H43)</f>
        <v>#VALUE!</v>
      </c>
      <c r="AD43" s="197" t="e">
        <f>ABS(_xll.RtGet(SourceAlias,$J43,"BID")-K43)</f>
        <v>#VALUE!</v>
      </c>
      <c r="AE43" s="196" t="e">
        <f>ABS(_xll.RtGet(SourceAlias,$J43,"ASK")-L43)</f>
        <v>#VALUE!</v>
      </c>
      <c r="AF43" s="195"/>
      <c r="AG43" s="195"/>
      <c r="AH43" s="197"/>
      <c r="AI43" s="196"/>
      <c r="AJ43" s="195"/>
      <c r="AK43" s="196"/>
    </row>
    <row r="44" spans="1:37" x14ac:dyDescent="0.2">
      <c r="A44" s="71" t="str">
        <f>Pricing!$A44</f>
        <v>H6</v>
      </c>
      <c r="B44" s="152" t="str">
        <f t="shared" si="4"/>
        <v>USD_CURVE_FUT1M_H6</v>
      </c>
      <c r="C44" s="153">
        <f>Pricing!$B44</f>
        <v>99.346846399152497</v>
      </c>
      <c r="D44" s="153">
        <f>Pricing!$B44</f>
        <v>99.346846399152497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5"/>
        <v>USD_CURVE_FUT3M_H6</v>
      </c>
      <c r="G44" s="153">
        <f>Pricing!$C44</f>
        <v>99.232622701125479</v>
      </c>
      <c r="H44" s="153">
        <f>Pricing!$C44</f>
        <v>99.232622701125479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6"/>
        <v>USD_CURVE_FUT6M_H6</v>
      </c>
      <c r="K44" s="153">
        <f>Pricing!$D44</f>
        <v>99.17229736926538</v>
      </c>
      <c r="L44" s="153">
        <f>Pricing!$D44</f>
        <v>99.17229736926538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7"/>
        <v>USD_CURVE_FUT12M_H6</v>
      </c>
      <c r="O44" s="153">
        <f>Pricing!E44</f>
        <v>99.044546701607004</v>
      </c>
      <c r="P44" s="153">
        <f>Pricing!E44</f>
        <v>99.044546701607004</v>
      </c>
      <c r="Q44" s="154"/>
      <c r="R44" s="152"/>
      <c r="S44" s="153">
        <f>Pricing!$F44</f>
        <v>99.234900000095493</v>
      </c>
      <c r="T44" s="153">
        <f>Pricing!$F44</f>
        <v>99.234900000095493</v>
      </c>
      <c r="U44" s="154"/>
      <c r="V44" s="152"/>
      <c r="W44" s="153">
        <f>Pricing!$G44</f>
        <v>99.422648104153538</v>
      </c>
      <c r="X44" s="153">
        <f>Pricing!$G44</f>
        <v>99.422648104153538</v>
      </c>
      <c r="Y44" s="154" t="str">
        <f>IF(Contribute="abcd",IF($A$2&lt;&gt;-1,_xll.RtContribute(SourceAlias,V44,Fields,W44:X44,"SCOPE:SERVER"),_xll.RtContribute(SourceAlias,"DDS_INSERT_S",$A$2:$C$2,V44:X44,"SCOPE:SERVER FTC:ALL")),"stopped")</f>
        <v>stopped</v>
      </c>
      <c r="Z44" s="197" t="e">
        <f>ABS(_xll.RtGet(SourceAlias,$B44,"BID")-C44)</f>
        <v>#VALUE!</v>
      </c>
      <c r="AA44" s="196" t="e">
        <f>ABS(_xll.RtGet(SourceAlias,$B44,"ASK")-D44)</f>
        <v>#VALUE!</v>
      </c>
      <c r="AB44" s="197" t="e">
        <f>ABS(_xll.RtGet(SourceAlias,$F44,"BID")-G44)</f>
        <v>#VALUE!</v>
      </c>
      <c r="AC44" s="196" t="e">
        <f>ABS(_xll.RtGet(SourceAlias,$F44,"ASK")-H44)</f>
        <v>#VALUE!</v>
      </c>
      <c r="AD44" s="197" t="e">
        <f>ABS(_xll.RtGet(SourceAlias,$J44,"BID")-K44)</f>
        <v>#VALUE!</v>
      </c>
      <c r="AE44" s="196" t="e">
        <f>ABS(_xll.RtGet(SourceAlias,$J44,"ASK")-L44)</f>
        <v>#VALUE!</v>
      </c>
      <c r="AF44" s="195"/>
      <c r="AG44" s="195"/>
      <c r="AH44" s="197"/>
      <c r="AI44" s="196"/>
      <c r="AJ44" s="195"/>
      <c r="AK44" s="196"/>
    </row>
    <row r="45" spans="1:37" x14ac:dyDescent="0.2">
      <c r="A45" s="71" t="str">
        <f>Pricing!$A45</f>
        <v>M6</v>
      </c>
      <c r="B45" s="152" t="str">
        <f t="shared" si="4"/>
        <v>USD_CURVE_FUT1M_M6</v>
      </c>
      <c r="C45" s="153">
        <f>Pricing!$B45</f>
        <v>99.179970149963665</v>
      </c>
      <c r="D45" s="153">
        <f>Pricing!$B45</f>
        <v>99.179970149963665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5"/>
        <v>USD_CURVE_FUT3M_M6</v>
      </c>
      <c r="G45" s="153">
        <f>Pricing!$C45</f>
        <v>99.060042101327397</v>
      </c>
      <c r="H45" s="153">
        <f>Pricing!$C45</f>
        <v>99.060042101327397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6"/>
        <v>USD_CURVE_FUT6M_M6</v>
      </c>
      <c r="K45" s="153">
        <f>Pricing!$D45</f>
        <v>98.981648368626566</v>
      </c>
      <c r="L45" s="153">
        <f>Pricing!$D45</f>
        <v>98.981648368626566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7"/>
        <v>USD_CURVE_FUT12M_M6</v>
      </c>
      <c r="O45" s="153">
        <f>Pricing!E45</f>
        <v>98.76931979195804</v>
      </c>
      <c r="P45" s="153">
        <f>Pricing!E45</f>
        <v>98.76931979195804</v>
      </c>
      <c r="Q45" s="154"/>
      <c r="R45" s="152"/>
      <c r="S45" s="153">
        <f>Pricing!$F45</f>
        <v>99.063400000126663</v>
      </c>
      <c r="T45" s="153">
        <f>Pricing!$F45</f>
        <v>99.063400000126663</v>
      </c>
      <c r="U45" s="154"/>
      <c r="V45" s="152"/>
      <c r="W45" s="153">
        <f>Pricing!$G45</f>
        <v>99.269308677734216</v>
      </c>
      <c r="X45" s="153">
        <f>Pricing!$G45</f>
        <v>99.269308677734216</v>
      </c>
      <c r="Y45" s="154" t="str">
        <f>IF(Contribute="abcd",IF($A$2&lt;&gt;-1,_xll.RtContribute(SourceAlias,V45,Fields,W45:X45,"SCOPE:SERVER"),_xll.RtContribute(SourceAlias,"DDS_INSERT_S",$A$2:$C$2,V45:X45,"SCOPE:SERVER FTC:ALL")),"stopped")</f>
        <v>stopped</v>
      </c>
      <c r="Z45" s="197" t="e">
        <f>ABS(_xll.RtGet(SourceAlias,$B45,"BID")-C45)</f>
        <v>#VALUE!</v>
      </c>
      <c r="AA45" s="196" t="e">
        <f>ABS(_xll.RtGet(SourceAlias,$B45,"ASK")-D45)</f>
        <v>#VALUE!</v>
      </c>
      <c r="AB45" s="197" t="e">
        <f>ABS(_xll.RtGet(SourceAlias,$F45,"BID")-G45)</f>
        <v>#VALUE!</v>
      </c>
      <c r="AC45" s="196" t="e">
        <f>ABS(_xll.RtGet(SourceAlias,$F45,"ASK")-H45)</f>
        <v>#VALUE!</v>
      </c>
      <c r="AD45" s="197" t="e">
        <f>ABS(_xll.RtGet(SourceAlias,$J45,"BID")-K45)</f>
        <v>#VALUE!</v>
      </c>
      <c r="AE45" s="196" t="e">
        <f>ABS(_xll.RtGet(SourceAlias,$J45,"ASK")-L45)</f>
        <v>#VALUE!</v>
      </c>
      <c r="AF45" s="195"/>
      <c r="AG45" s="195"/>
      <c r="AH45" s="197"/>
      <c r="AI45" s="196"/>
      <c r="AJ45" s="195"/>
      <c r="AK45" s="196"/>
    </row>
    <row r="46" spans="1:37" x14ac:dyDescent="0.2">
      <c r="A46" s="71" t="str">
        <f>Pricing!$A46</f>
        <v>U6</v>
      </c>
      <c r="B46" s="152" t="str">
        <f t="shared" si="4"/>
        <v>USD_CURVE_FUT1M_U6</v>
      </c>
      <c r="C46" s="153">
        <f>Pricing!$B46</f>
        <v>99.00864879081297</v>
      </c>
      <c r="D46" s="153">
        <f>Pricing!$B46</f>
        <v>99.00864879081297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5"/>
        <v>USD_CURVE_FUT3M_U6</v>
      </c>
      <c r="G46" s="153">
        <f>Pricing!$C46</f>
        <v>98.878095221007314</v>
      </c>
      <c r="H46" s="153">
        <f>Pricing!$C46</f>
        <v>98.878095221007314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6"/>
        <v>USD_CURVE_FUT6M_U6</v>
      </c>
      <c r="K46" s="153">
        <f>Pricing!$D46</f>
        <v>98.797058980811684</v>
      </c>
      <c r="L46" s="153">
        <f>Pricing!$D46</f>
        <v>98.797058980811684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7"/>
        <v>USD_CURVE_FUT12M_U6</v>
      </c>
      <c r="O46" s="153">
        <f>Pricing!E46</f>
        <v>98.63030818808457</v>
      </c>
      <c r="P46" s="153">
        <f>Pricing!E46</f>
        <v>98.63030818808457</v>
      </c>
      <c r="Q46" s="154"/>
      <c r="R46" s="152"/>
      <c r="S46" s="153">
        <f>Pricing!$F46</f>
        <v>98.882700000040728</v>
      </c>
      <c r="T46" s="153">
        <f>Pricing!$F46</f>
        <v>98.882700000040728</v>
      </c>
      <c r="U46" s="154"/>
      <c r="V46" s="152"/>
      <c r="W46" s="153">
        <f>Pricing!$G46</f>
        <v>99.096304750648912</v>
      </c>
      <c r="X46" s="153">
        <f>Pricing!$G46</f>
        <v>99.096304750648912</v>
      </c>
      <c r="Y46" s="154" t="str">
        <f>IF(Contribute="abcd",IF($A$2&lt;&gt;-1,_xll.RtContribute(SourceAlias,V46,Fields,W46:X46,"SCOPE:SERVER"),_xll.RtContribute(SourceAlias,"DDS_INSERT_S",$A$2:$C$2,V46:X46,"SCOPE:SERVER FTC:ALL")),"stopped")</f>
        <v>stopped</v>
      </c>
      <c r="Z46" s="197" t="e">
        <f>ABS(_xll.RtGet(SourceAlias,$B46,"BID")-C46)</f>
        <v>#VALUE!</v>
      </c>
      <c r="AA46" s="196" t="e">
        <f>ABS(_xll.RtGet(SourceAlias,$B46,"ASK")-D46)</f>
        <v>#VALUE!</v>
      </c>
      <c r="AB46" s="197" t="e">
        <f>ABS(_xll.RtGet(SourceAlias,$F46,"BID")-G46)</f>
        <v>#VALUE!</v>
      </c>
      <c r="AC46" s="196" t="e">
        <f>ABS(_xll.RtGet(SourceAlias,$F46,"ASK")-H46)</f>
        <v>#VALUE!</v>
      </c>
      <c r="AD46" s="197" t="e">
        <f>ABS(_xll.RtGet(SourceAlias,$J46,"BID")-K46)</f>
        <v>#VALUE!</v>
      </c>
      <c r="AE46" s="196" t="e">
        <f>ABS(_xll.RtGet(SourceAlias,$J46,"ASK")-L46)</f>
        <v>#VALUE!</v>
      </c>
      <c r="AF46" s="195"/>
      <c r="AG46" s="195"/>
      <c r="AH46" s="197"/>
      <c r="AI46" s="196"/>
      <c r="AJ46" s="195"/>
      <c r="AK46" s="196"/>
    </row>
    <row r="47" spans="1:37" x14ac:dyDescent="0.2">
      <c r="A47" s="71" t="str">
        <f>Pricing!$A47</f>
        <v>Z6</v>
      </c>
      <c r="B47" s="152" t="str">
        <f t="shared" si="4"/>
        <v>USD_CURVE_FUT1M_Z6</v>
      </c>
      <c r="C47" s="153">
        <f>Pricing!$B47</f>
        <v>98.85665718973371</v>
      </c>
      <c r="D47" s="153">
        <f>Pricing!$B47</f>
        <v>98.85665718973371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5"/>
        <v>USD_CURVE_FUT3M_Z6</v>
      </c>
      <c r="G47" s="153">
        <f>Pricing!$C47</f>
        <v>98.70635162806937</v>
      </c>
      <c r="H47" s="153">
        <f>Pricing!$C47</f>
        <v>98.70635162806937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6"/>
        <v>USD_CURVE_FUT6M_Z6</v>
      </c>
      <c r="K47" s="153">
        <f>Pricing!$D47</f>
        <v>98.642789557146841</v>
      </c>
      <c r="L47" s="153">
        <f>Pricing!$D47</f>
        <v>98.642789557146841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7"/>
        <v>USD_CURVE_FUT12M_Z6</v>
      </c>
      <c r="O47" s="153">
        <f>Pricing!E47</f>
        <v>98.691232446004932</v>
      </c>
      <c r="P47" s="153">
        <f>Pricing!E47</f>
        <v>98.691232446004932</v>
      </c>
      <c r="Q47" s="154"/>
      <c r="R47" s="152"/>
      <c r="S47" s="153">
        <f>Pricing!$F47</f>
        <v>98.712400000061876</v>
      </c>
      <c r="T47" s="153">
        <f>Pricing!$F47</f>
        <v>98.712400000061876</v>
      </c>
      <c r="U47" s="154"/>
      <c r="V47" s="152"/>
      <c r="W47" s="153">
        <f>Pricing!$G47</f>
        <v>98.939727552069726</v>
      </c>
      <c r="X47" s="153">
        <f>Pricing!$G47</f>
        <v>98.939727552069726</v>
      </c>
      <c r="Y47" s="154" t="str">
        <f>IF(Contribute="abcd",IF($A$2&lt;&gt;-1,_xll.RtContribute(SourceAlias,V47,Fields,W47:X47,"SCOPE:SERVER"),_xll.RtContribute(SourceAlias,"DDS_INSERT_S",$A$2:$C$2,V47:X47,"SCOPE:SERVER FTC:ALL")),"stopped")</f>
        <v>stopped</v>
      </c>
      <c r="Z47" s="197" t="e">
        <f>ABS(_xll.RtGet(SourceAlias,$B47,"BID")-C47)</f>
        <v>#VALUE!</v>
      </c>
      <c r="AA47" s="196" t="e">
        <f>ABS(_xll.RtGet(SourceAlias,$B47,"ASK")-D47)</f>
        <v>#VALUE!</v>
      </c>
      <c r="AB47" s="197" t="e">
        <f>ABS(_xll.RtGet(SourceAlias,$F47,"BID")-G47)</f>
        <v>#VALUE!</v>
      </c>
      <c r="AC47" s="196" t="e">
        <f>ABS(_xll.RtGet(SourceAlias,$F47,"ASK")-H47)</f>
        <v>#VALUE!</v>
      </c>
      <c r="AD47" s="197" t="e">
        <f>ABS(_xll.RtGet(SourceAlias,$J47,"BID")-K47)</f>
        <v>#VALUE!</v>
      </c>
      <c r="AE47" s="196" t="e">
        <f>ABS(_xll.RtGet(SourceAlias,$J47,"ASK")-L47)</f>
        <v>#VALUE!</v>
      </c>
      <c r="AF47" s="195"/>
      <c r="AG47" s="195"/>
      <c r="AH47" s="197"/>
      <c r="AI47" s="196"/>
      <c r="AJ47" s="195"/>
      <c r="AK47" s="196"/>
    </row>
    <row r="48" spans="1:37" x14ac:dyDescent="0.2">
      <c r="A48" s="71" t="str">
        <f>Pricing!$A48</f>
        <v>H7</v>
      </c>
      <c r="B48" s="152" t="str">
        <f t="shared" si="4"/>
        <v>USD_CURVE_FUT1M_H7</v>
      </c>
      <c r="C48" s="153">
        <f>Pricing!$B48</f>
        <v>98.720576021834532</v>
      </c>
      <c r="D48" s="153">
        <f>Pricing!$B48</f>
        <v>98.720576021834532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5"/>
        <v>USD_CURVE_FUT3M_H7</v>
      </c>
      <c r="G48" s="153">
        <f>Pricing!$C48</f>
        <v>98.564823082738187</v>
      </c>
      <c r="H48" s="153">
        <f>Pricing!$C48</f>
        <v>98.564823082738187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6"/>
        <v>USD_CURVE_FUT6M_H7</v>
      </c>
      <c r="K48" s="153">
        <f>Pricing!$D48</f>
        <v>98.512477619544896</v>
      </c>
      <c r="L48" s="153">
        <f>Pricing!$D48</f>
        <v>98.512477619544896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7"/>
        <v>USD_CURVE_FUT12M_H7</v>
      </c>
      <c r="O48" s="153">
        <f>Pricing!E48</f>
        <v>98.570097817718988</v>
      </c>
      <c r="P48" s="153">
        <f>Pricing!E48</f>
        <v>98.570097817718988</v>
      </c>
      <c r="Q48" s="154"/>
      <c r="R48" s="152"/>
      <c r="S48" s="153">
        <f>Pricing!$F48</f>
        <v>98.572300000074847</v>
      </c>
      <c r="T48" s="153">
        <f>Pricing!$F48</f>
        <v>98.572300000074847</v>
      </c>
      <c r="U48" s="154"/>
      <c r="V48" s="152"/>
      <c r="W48" s="153">
        <f>Pricing!$G48</f>
        <v>98.803437826531919</v>
      </c>
      <c r="X48" s="153">
        <f>Pricing!$G48</f>
        <v>98.803437826531919</v>
      </c>
      <c r="Y48" s="154" t="str">
        <f>IF(Contribute="abcd",IF($A$2&lt;&gt;-1,_xll.RtContribute(SourceAlias,V48,Fields,W48:X48,"SCOPE:SERVER"),_xll.RtContribute(SourceAlias,"DDS_INSERT_S",$A$2:$C$2,V48:X48,"SCOPE:SERVER FTC:ALL")),"stopped")</f>
        <v>stopped</v>
      </c>
      <c r="Z48" s="197" t="e">
        <f>ABS(_xll.RtGet(SourceAlias,$B48,"BID")-C48)</f>
        <v>#VALUE!</v>
      </c>
      <c r="AA48" s="196" t="e">
        <f>ABS(_xll.RtGet(SourceAlias,$B48,"ASK")-D48)</f>
        <v>#VALUE!</v>
      </c>
      <c r="AB48" s="197" t="e">
        <f>ABS(_xll.RtGet(SourceAlias,$F48,"BID")-G48)</f>
        <v>#VALUE!</v>
      </c>
      <c r="AC48" s="196" t="e">
        <f>ABS(_xll.RtGet(SourceAlias,$F48,"ASK")-H48)</f>
        <v>#VALUE!</v>
      </c>
      <c r="AD48" s="197" t="e">
        <f>ABS(_xll.RtGet(SourceAlias,$J48,"BID")-K48)</f>
        <v>#VALUE!</v>
      </c>
      <c r="AE48" s="196" t="e">
        <f>ABS(_xll.RtGet(SourceAlias,$J48,"ASK")-L48)</f>
        <v>#VALUE!</v>
      </c>
      <c r="AF48" s="195"/>
      <c r="AG48" s="195"/>
      <c r="AH48" s="197"/>
      <c r="AI48" s="196"/>
      <c r="AJ48" s="195"/>
      <c r="AK48" s="196"/>
    </row>
    <row r="49" spans="1:37" x14ac:dyDescent="0.2">
      <c r="A49" s="71" t="str">
        <f>Pricing!$A49</f>
        <v>M7</v>
      </c>
      <c r="B49" s="152" t="str">
        <f t="shared" si="4"/>
        <v>USD_CURVE_FUT1M_M7</v>
      </c>
      <c r="C49" s="153">
        <f>Pricing!$B49</f>
        <v>98.57766961871161</v>
      </c>
      <c r="D49" s="153">
        <f>Pricing!$B49</f>
        <v>98.57766961871161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5"/>
        <v>USD_CURVE_FUT3M_M7</v>
      </c>
      <c r="G49" s="153">
        <f>Pricing!$C49</f>
        <v>98.444524013513757</v>
      </c>
      <c r="H49" s="153">
        <f>Pricing!$C49</f>
        <v>98.444524013513757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6"/>
        <v>USD_CURVE_FUT6M_M7</v>
      </c>
      <c r="K49" s="153">
        <f>Pricing!$D49</f>
        <v>98.376058731477826</v>
      </c>
      <c r="L49" s="153">
        <f>Pricing!$D49</f>
        <v>98.376058731477826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7"/>
        <v>USD_CURVE_FUT12M_M7</v>
      </c>
      <c r="O49" s="153">
        <f>Pricing!E49</f>
        <v>98.300127017773491</v>
      </c>
      <c r="P49" s="153">
        <f>Pricing!E49</f>
        <v>98.300127017773491</v>
      </c>
      <c r="Q49" s="154"/>
      <c r="R49" s="152"/>
      <c r="S49" s="153">
        <f>Pricing!$F49</f>
        <v>98.589417895560359</v>
      </c>
      <c r="T49" s="153">
        <f>Pricing!$F49</f>
        <v>98.589417895560359</v>
      </c>
      <c r="U49" s="154"/>
      <c r="V49" s="152"/>
      <c r="W49" s="153">
        <f>Pricing!$G49</f>
        <v>98.66524277555456</v>
      </c>
      <c r="X49" s="153">
        <f>Pricing!$G49</f>
        <v>98.66524277555456</v>
      </c>
      <c r="Y49" s="154"/>
      <c r="Z49" s="197" t="e">
        <f>ABS(_xll.RtGet(SourceAlias,$B49,"BID")-C49)</f>
        <v>#VALUE!</v>
      </c>
      <c r="AA49" s="196" t="e">
        <f>ABS(_xll.RtGet(SourceAlias,$B49,"ASK")-D49)</f>
        <v>#VALUE!</v>
      </c>
      <c r="AB49" s="197" t="e">
        <f>ABS(_xll.RtGet(SourceAlias,$F49,"BID")-G49)</f>
        <v>#VALUE!</v>
      </c>
      <c r="AC49" s="196" t="e">
        <f>ABS(_xll.RtGet(SourceAlias,$F49,"ASK")-H49)</f>
        <v>#VALUE!</v>
      </c>
      <c r="AD49" s="197" t="e">
        <f>ABS(_xll.RtGet(SourceAlias,$J49,"BID")-K49)</f>
        <v>#VALUE!</v>
      </c>
      <c r="AE49" s="196" t="e">
        <f>ABS(_xll.RtGet(SourceAlias,$J49,"ASK")-L49)</f>
        <v>#VALUE!</v>
      </c>
      <c r="AF49" s="195"/>
      <c r="AG49" s="195"/>
      <c r="AH49" s="197"/>
      <c r="AI49" s="196"/>
      <c r="AJ49" s="195"/>
      <c r="AK49" s="196"/>
    </row>
    <row r="50" spans="1:37" x14ac:dyDescent="0.2">
      <c r="A50" s="71" t="str">
        <f>Pricing!$A50</f>
        <v>U7</v>
      </c>
      <c r="B50" s="152" t="str">
        <f t="shared" si="4"/>
        <v>USD_CURVE_FUT1M_U7</v>
      </c>
      <c r="C50" s="153">
        <f>Pricing!$B50</f>
        <v>98.461767734968092</v>
      </c>
      <c r="D50" s="153">
        <f>Pricing!$B50</f>
        <v>98.461767734968092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5"/>
        <v>USD_CURVE_FUT3M_U7</v>
      </c>
      <c r="G50" s="153">
        <f>Pricing!$C50</f>
        <v>98.343848706931979</v>
      </c>
      <c r="H50" s="153">
        <f>Pricing!$C50</f>
        <v>98.343848706931979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6"/>
        <v>USD_CURVE_FUT6M_U7</v>
      </c>
      <c r="K50" s="153">
        <f>Pricing!$D50</f>
        <v>98.261473012034216</v>
      </c>
      <c r="L50" s="153">
        <f>Pricing!$D50</f>
        <v>98.261473012034216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7"/>
        <v>USD_CURVE_FUT12M_U7</v>
      </c>
      <c r="O50" s="153">
        <f>Pricing!E50</f>
        <v>98.114318516970712</v>
      </c>
      <c r="P50" s="153">
        <f>Pricing!E50</f>
        <v>98.114318516970712</v>
      </c>
      <c r="Q50" s="154"/>
      <c r="R50" s="152"/>
      <c r="S50" s="153">
        <f>Pricing!$F50</f>
        <v>98.47838048022858</v>
      </c>
      <c r="T50" s="153">
        <f>Pricing!$F50</f>
        <v>98.47838048022858</v>
      </c>
      <c r="U50" s="154"/>
      <c r="V50" s="152"/>
      <c r="W50" s="153">
        <f>Pricing!$G50</f>
        <v>98.55574906810952</v>
      </c>
      <c r="X50" s="153">
        <f>Pricing!$G50</f>
        <v>98.55574906810952</v>
      </c>
      <c r="Y50" s="154"/>
      <c r="Z50" s="197" t="e">
        <f>ABS(_xll.RtGet(SourceAlias,$B50,"BID")-C50)</f>
        <v>#VALUE!</v>
      </c>
      <c r="AA50" s="196" t="e">
        <f>ABS(_xll.RtGet(SourceAlias,$B50,"ASK")-D50)</f>
        <v>#VALUE!</v>
      </c>
      <c r="AB50" s="197" t="e">
        <f>ABS(_xll.RtGet(SourceAlias,$F50,"BID")-G50)</f>
        <v>#VALUE!</v>
      </c>
      <c r="AC50" s="196" t="e">
        <f>ABS(_xll.RtGet(SourceAlias,$F50,"ASK")-H50)</f>
        <v>#VALUE!</v>
      </c>
      <c r="AD50" s="197" t="e">
        <f>ABS(_xll.RtGet(SourceAlias,$J50,"BID")-K50)</f>
        <v>#VALUE!</v>
      </c>
      <c r="AE50" s="196" t="e">
        <f>ABS(_xll.RtGet(SourceAlias,$J50,"ASK")-L50)</f>
        <v>#VALUE!</v>
      </c>
      <c r="AF50" s="195"/>
      <c r="AG50" s="195"/>
      <c r="AH50" s="197"/>
      <c r="AI50" s="196"/>
      <c r="AJ50" s="195"/>
      <c r="AK50" s="196"/>
    </row>
    <row r="51" spans="1:37" x14ac:dyDescent="0.2">
      <c r="A51" s="71" t="str">
        <f>Pricing!$A51</f>
        <v>Z7</v>
      </c>
      <c r="B51" s="152" t="str">
        <f t="shared" si="4"/>
        <v>USD_CURVE_FUT1M_Z7</v>
      </c>
      <c r="C51" s="153">
        <f>Pricing!$B51</f>
        <v>98.361329608454184</v>
      </c>
      <c r="D51" s="153">
        <f>Pricing!$B51</f>
        <v>98.361329608454184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5"/>
        <v>USD_CURVE_FUT3M_Z7</v>
      </c>
      <c r="G51" s="153">
        <f>Pricing!$C51</f>
        <v>98.245051857902695</v>
      </c>
      <c r="H51" s="153">
        <f>Pricing!$C51</f>
        <v>98.245051857902695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6"/>
        <v>USD_CURVE_FUT6M_Z7</v>
      </c>
      <c r="K51" s="153">
        <f>Pricing!$D51</f>
        <v>98.157797466617865</v>
      </c>
      <c r="L51" s="153">
        <f>Pricing!$D51</f>
        <v>98.157797466617865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7"/>
        <v>USD_CURVE_FUT12M_Z7</v>
      </c>
      <c r="O51" s="153">
        <f>Pricing!E51</f>
        <v>97.991664725352123</v>
      </c>
      <c r="P51" s="153">
        <f>Pricing!E51</f>
        <v>97.991664725352123</v>
      </c>
      <c r="Q51" s="154"/>
      <c r="R51" s="152"/>
      <c r="S51" s="153">
        <f>Pricing!$F51</f>
        <v>98.36732136569762</v>
      </c>
      <c r="T51" s="153">
        <f>Pricing!$F51</f>
        <v>98.36732136569762</v>
      </c>
      <c r="U51" s="154"/>
      <c r="V51" s="152"/>
      <c r="W51" s="153">
        <f>Pricing!$G51</f>
        <v>98.463670519530041</v>
      </c>
      <c r="X51" s="153">
        <f>Pricing!$G51</f>
        <v>98.463670519530041</v>
      </c>
      <c r="Y51" s="154"/>
      <c r="Z51" s="197" t="e">
        <f>ABS(_xll.RtGet(SourceAlias,$B51,"BID")-C51)</f>
        <v>#VALUE!</v>
      </c>
      <c r="AA51" s="196" t="e">
        <f>ABS(_xll.RtGet(SourceAlias,$B51,"ASK")-D51)</f>
        <v>#VALUE!</v>
      </c>
      <c r="AB51" s="197" t="e">
        <f>ABS(_xll.RtGet(SourceAlias,$F51,"BID")-G51)</f>
        <v>#VALUE!</v>
      </c>
      <c r="AC51" s="196" t="e">
        <f>ABS(_xll.RtGet(SourceAlias,$F51,"ASK")-H51)</f>
        <v>#VALUE!</v>
      </c>
      <c r="AD51" s="197" t="e">
        <f>ABS(_xll.RtGet(SourceAlias,$J51,"BID")-K51)</f>
        <v>#VALUE!</v>
      </c>
      <c r="AE51" s="196" t="e">
        <f>ABS(_xll.RtGet(SourceAlias,$J51,"ASK")-L51)</f>
        <v>#VALUE!</v>
      </c>
      <c r="AF51" s="195"/>
      <c r="AG51" s="195"/>
      <c r="AH51" s="197"/>
      <c r="AI51" s="196"/>
      <c r="AJ51" s="195"/>
      <c r="AK51" s="196"/>
    </row>
    <row r="52" spans="1:37" x14ac:dyDescent="0.2">
      <c r="A52" s="63" t="str">
        <f>Pricing!$A52</f>
        <v>H8</v>
      </c>
      <c r="B52" s="152" t="str">
        <f t="shared" si="4"/>
        <v>USD_CURVE_FUT1M_H8</v>
      </c>
      <c r="C52" s="153">
        <f>Pricing!$B52</f>
        <v>98.274218310945983</v>
      </c>
      <c r="D52" s="153">
        <f>Pricing!$B52</f>
        <v>98.274218310945983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5"/>
        <v>USD_CURVE_FUT3M_H8</v>
      </c>
      <c r="G52" s="156">
        <f>Pricing!$C52</f>
        <v>98.147188524672885</v>
      </c>
      <c r="H52" s="156">
        <f>Pricing!$C52</f>
        <v>98.147188524672885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6"/>
        <v>USD_CURVE_FUT6M_H8</v>
      </c>
      <c r="K52" s="153">
        <f>Pricing!$D52</f>
        <v>98.063248801781228</v>
      </c>
      <c r="L52" s="153">
        <f>Pricing!$D52</f>
        <v>98.063248801781228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7"/>
        <v>USD_CURVE_FUT12M_H8</v>
      </c>
      <c r="O52" s="156">
        <f>Pricing!E52</f>
        <v>97.925843427465992</v>
      </c>
      <c r="P52" s="156">
        <f>Pricing!E52</f>
        <v>97.925843427465992</v>
      </c>
      <c r="Q52" s="157"/>
      <c r="R52" s="155"/>
      <c r="S52" s="156">
        <f>Pricing!$F52</f>
        <v>98.219849155178991</v>
      </c>
      <c r="T52" s="156">
        <f>Pricing!$F52</f>
        <v>98.219849155178991</v>
      </c>
      <c r="U52" s="157"/>
      <c r="V52" s="155"/>
      <c r="W52" s="156">
        <f>Pricing!$G52</f>
        <v>98.386338907693172</v>
      </c>
      <c r="X52" s="156">
        <f>Pricing!$G52</f>
        <v>98.386338907693172</v>
      </c>
      <c r="Y52" s="157"/>
      <c r="Z52" s="197" t="e">
        <f>ABS(_xll.RtGet(SourceAlias,$B52,"BID")-C52)</f>
        <v>#VALUE!</v>
      </c>
      <c r="AA52" s="196" t="e">
        <f>ABS(_xll.RtGet(SourceAlias,$B52,"ASK")-D52)</f>
        <v>#VALUE!</v>
      </c>
      <c r="AB52" s="197" t="e">
        <f>ABS(_xll.RtGet(SourceAlias,$F52,"BID")-G52)</f>
        <v>#VALUE!</v>
      </c>
      <c r="AC52" s="196" t="e">
        <f>ABS(_xll.RtGet(SourceAlias,$F52,"ASK")-H52)</f>
        <v>#VALUE!</v>
      </c>
      <c r="AD52" s="197" t="e">
        <f>ABS(_xll.RtGet(SourceAlias,$J52,"BID")-K52)</f>
        <v>#VALUE!</v>
      </c>
      <c r="AE52" s="196" t="e">
        <f>ABS(_xll.RtGet(SourceAlias,$J52,"ASK")-L52)</f>
        <v>#VALUE!</v>
      </c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0.17969999999983832</v>
      </c>
      <c r="D53" s="150">
        <f>Pricing!$B53*100</f>
        <v>0.17969999999983832</v>
      </c>
      <c r="E53" s="151"/>
      <c r="F53" s="149" t="s">
        <v>194</v>
      </c>
      <c r="G53" s="150">
        <f>Pricing!$C53*100</f>
        <v>0.27233783127438244</v>
      </c>
      <c r="H53" s="150">
        <f>Pricing!$C53*100</f>
        <v>0.27233783127438244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0.40009999999560625</v>
      </c>
      <c r="L53" s="150">
        <f>Pricing!$D53*100</f>
        <v>0.40009999999560625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0.69400000000001105</v>
      </c>
      <c r="P53" s="150">
        <f>Pricing!$E53*100</f>
        <v>0.69400000000001105</v>
      </c>
      <c r="Q53" s="151"/>
      <c r="R53" s="149"/>
      <c r="S53" s="150">
        <f>Pricing!$F53*100</f>
        <v>0.27374999999998717</v>
      </c>
      <c r="T53" s="150">
        <f>Pricing!$F53*100</f>
        <v>0.27374999999998717</v>
      </c>
      <c r="U53" s="151"/>
      <c r="V53" s="149"/>
      <c r="W53" s="150">
        <f>Pricing!$G53*100</f>
        <v>0.28000000000183434</v>
      </c>
      <c r="X53" s="150">
        <f>Pricing!$G53*100</f>
        <v>0.28000000000183434</v>
      </c>
      <c r="Y53" s="151" t="str">
        <f>IF(Contribute="abcd",IF($A$2&lt;&gt;-1,_xll.RtContribute(SourceAlias,V53,Fields,W53:X53,"SCOPE:SERVER"),_xll.RtContribute(SourceAlias,"DDS_INSERT_S",$A$2:$C$2,V53:X53,"SCOPE:SERVER FTC:ALL")),"stopped")</f>
        <v>stopped</v>
      </c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0.17996446518454162</v>
      </c>
      <c r="D54" s="156">
        <f>Pricing!$B54*100</f>
        <v>0.17996446518454162</v>
      </c>
      <c r="E54" s="157"/>
      <c r="F54" s="155" t="s">
        <v>195</v>
      </c>
      <c r="G54" s="156">
        <f>Pricing!$C54*100</f>
        <v>0.27255702249032943</v>
      </c>
      <c r="H54" s="156">
        <f>Pricing!$C54*100</f>
        <v>0.27255702249032943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0.40070300203065201</v>
      </c>
      <c r="L54" s="156">
        <f>Pricing!$D54*100</f>
        <v>0.40070300203065201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0.69417535436875932</v>
      </c>
      <c r="P54" s="156">
        <f>Pricing!$E54*100</f>
        <v>0.69417535436875932</v>
      </c>
      <c r="Q54" s="157"/>
      <c r="R54" s="155"/>
      <c r="S54" s="156">
        <f>Pricing!$F54*100</f>
        <v>0.27508665806281435</v>
      </c>
      <c r="T54" s="156">
        <f>Pricing!$F54*100</f>
        <v>0.27508665806281435</v>
      </c>
      <c r="U54" s="157"/>
      <c r="V54" s="155"/>
      <c r="W54" s="156">
        <f>Pricing!$G54*100</f>
        <v>0.23567205156993509</v>
      </c>
      <c r="X54" s="156">
        <f>Pricing!$G54*100</f>
        <v>0.23567205156993509</v>
      </c>
      <c r="Y54" s="157" t="str">
        <f>IF(Contribute="abcd",IF($A$2&lt;&gt;-1,_xll.RtContribute(SourceAlias,V54,Fields,W54:X54,"SCOPE:SERVER"),_xll.RtContribute(SourceAlias,"DDS_INSERT_S",$A$2:$C$2,V54:X54,"SCOPE:SERVER FTC:ALL")),"stopped")</f>
        <v>stopped</v>
      </c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0.18056058341054915</v>
      </c>
      <c r="D55" s="150">
        <f>Pricing!$B55*100</f>
        <v>0.18056058341054915</v>
      </c>
      <c r="E55" s="151"/>
      <c r="F55" s="149" t="s">
        <v>196</v>
      </c>
      <c r="G55" s="150">
        <f>Pricing!$C55*100</f>
        <v>0.28231029249028139</v>
      </c>
      <c r="H55" s="150">
        <f>Pricing!$C55*100</f>
        <v>0.28231029249028139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0.39999999999998481</v>
      </c>
      <c r="L55" s="150">
        <f>Pricing!$D55*100</f>
        <v>0.39999999999998481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0.7129999999989336</v>
      </c>
      <c r="P55" s="150">
        <f>Pricing!$E55*100</f>
        <v>0.7129999999989336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0.36798333128205907</v>
      </c>
      <c r="T55" s="150">
        <f>Pricing!$F55*100</f>
        <v>0.36798333128205907</v>
      </c>
      <c r="U55" s="151"/>
      <c r="V55" s="149"/>
      <c r="W55" s="150">
        <f>Pricing!$G55*100</f>
        <v>0.12000492072061775</v>
      </c>
      <c r="X55" s="150">
        <f>Pricing!$G55*100</f>
        <v>0.12000492072061775</v>
      </c>
      <c r="Y55" s="151" t="str">
        <f>IF(Contribute="abcd",IF($A$2&lt;&gt;-1,_xll.RtContribute(SourceAlias,V55,Fields,W55:X55,"SCOPE:SERVER"),_xll.RtContribute(SourceAlias,"DDS_INSERT_S",$A$2:$C$2,V55:X55,"SCOPE:SERVER FTC:ALL")),"stopped")</f>
        <v>stopped</v>
      </c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0.18579758188241868</v>
      </c>
      <c r="D56" s="153">
        <f>Pricing!$B56*100</f>
        <v>0.18579758188241868</v>
      </c>
      <c r="E56" s="154"/>
      <c r="F56" s="152" t="s">
        <v>197</v>
      </c>
      <c r="G56" s="153">
        <f>Pricing!$C56*100</f>
        <v>0.3003193958785817</v>
      </c>
      <c r="H56" s="153">
        <f>Pricing!$C56*100</f>
        <v>0.3003193958785817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0.43499999999999961</v>
      </c>
      <c r="L56" s="153">
        <f>Pricing!$D56*100</f>
        <v>0.43499999999999961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0.75599999999618606</v>
      </c>
      <c r="P56" s="153">
        <f>Pricing!$E56*100</f>
        <v>0.75599999999618606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0.45167143846580127</v>
      </c>
      <c r="T56" s="153">
        <f>Pricing!$F56*100</f>
        <v>0.45167143846580127</v>
      </c>
      <c r="U56" s="154"/>
      <c r="V56" s="152"/>
      <c r="W56" s="153">
        <f>Pricing!$G56*100</f>
        <v>0.12850191687796553</v>
      </c>
      <c r="X56" s="153">
        <f>Pricing!$G56*100</f>
        <v>0.12850191687796553</v>
      </c>
      <c r="Y56" s="154" t="str">
        <f>IF(Contribute="abcd",IF($A$2&lt;&gt;-1,_xll.RtContribute(SourceAlias,V56,Fields,W56:X56,"SCOPE:SERVER"),_xll.RtContribute(SourceAlias,"DDS_INSERT_S",$A$2:$C$2,V56:X56,"SCOPE:SERVER FTC:ALL")),"stopped")</f>
        <v>stopped</v>
      </c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0.20649299655747799</v>
      </c>
      <c r="D57" s="153">
        <f>Pricing!$B57*100</f>
        <v>0.20649299655747799</v>
      </c>
      <c r="E57" s="154"/>
      <c r="F57" s="152" t="s">
        <v>198</v>
      </c>
      <c r="G57" s="153">
        <f>Pricing!$C57*100</f>
        <v>0.33001217582868286</v>
      </c>
      <c r="H57" s="153">
        <f>Pricing!$C57*100</f>
        <v>0.33001217582868286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0.47899999999999643</v>
      </c>
      <c r="L57" s="153">
        <f>Pricing!$D57*100</f>
        <v>0.47899999999999643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0.80399999999067451</v>
      </c>
      <c r="P57" s="153">
        <f>Pricing!$E57*100</f>
        <v>0.80399999999067451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0.52680068229801646</v>
      </c>
      <c r="T57" s="153">
        <f>Pricing!$F57*100</f>
        <v>0.52680068229801646</v>
      </c>
      <c r="U57" s="154"/>
      <c r="V57" s="152"/>
      <c r="W57" s="153">
        <f>Pricing!$G57*100</f>
        <v>0.14796159606333958</v>
      </c>
      <c r="X57" s="153">
        <f>Pricing!$G57*100</f>
        <v>0.14796159606333958</v>
      </c>
      <c r="Y57" s="154" t="str">
        <f>IF(Contribute="abcd",IF($A$2&lt;&gt;-1,_xll.RtContribute(SourceAlias,V57,Fields,W57:X57,"SCOPE:SERVER"),_xll.RtContribute(SourceAlias,"DDS_INSERT_S",$A$2:$C$2,V57:X57,"SCOPE:SERVER FTC:ALL")),"stopped")</f>
        <v>stopped</v>
      </c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0.23823874309995963</v>
      </c>
      <c r="D58" s="153">
        <f>Pricing!$B58*100</f>
        <v>0.23823874309995963</v>
      </c>
      <c r="E58" s="154"/>
      <c r="F58" s="152" t="s">
        <v>199</v>
      </c>
      <c r="G58" s="153">
        <f>Pricing!$C58*100</f>
        <v>0.37677288181841889</v>
      </c>
      <c r="H58" s="153">
        <f>Pricing!$C58*100</f>
        <v>0.37677288181841889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0.52799999999999225</v>
      </c>
      <c r="L58" s="153">
        <f>Pricing!$D58*100</f>
        <v>0.52799999999999225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0.85699999999099652</v>
      </c>
      <c r="P58" s="153">
        <f>Pricing!$E58*100</f>
        <v>0.85699999999099652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0.62926180267295162</v>
      </c>
      <c r="T58" s="153">
        <f>Pricing!$F58*100</f>
        <v>0.62926180267295162</v>
      </c>
      <c r="U58" s="154"/>
      <c r="V58" s="152"/>
      <c r="W58" s="153">
        <f>Pricing!$G58*100</f>
        <v>0.15876159477468121</v>
      </c>
      <c r="X58" s="153">
        <f>Pricing!$G58*100</f>
        <v>0.15876159477468121</v>
      </c>
      <c r="Y58" s="154" t="str">
        <f>IF(Contribute="abcd",IF($A$2&lt;&gt;-1,_xll.RtContribute(SourceAlias,V58,Fields,W58:X58,"SCOPE:SERVER"),_xll.RtContribute(SourceAlias,"DDS_INSERT_S",$A$2:$C$2,V58:X58,"SCOPE:SERVER FTC:ALL")),"stopped")</f>
        <v>stopped</v>
      </c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0.27674943232121052</v>
      </c>
      <c r="D59" s="153">
        <f>Pricing!$B59*100</f>
        <v>0.27674943232121052</v>
      </c>
      <c r="E59" s="154"/>
      <c r="F59" s="152" t="s">
        <v>200</v>
      </c>
      <c r="G59" s="153">
        <f>Pricing!$C59*100</f>
        <v>0.42836007022249267</v>
      </c>
      <c r="H59" s="153">
        <f>Pricing!$C59*100</f>
        <v>0.42836007022249267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0.57899999997420359</v>
      </c>
      <c r="L59" s="153">
        <f>Pricing!$D59*100</f>
        <v>0.57899999997420359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0.91099999998605197</v>
      </c>
      <c r="P59" s="153">
        <f>Pricing!$E59*100</f>
        <v>0.91099999998605197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0.72733918517543383</v>
      </c>
      <c r="T59" s="153">
        <f>Pricing!$F59*100</f>
        <v>0.72733918517543383</v>
      </c>
      <c r="U59" s="154"/>
      <c r="V59" s="152"/>
      <c r="W59" s="153">
        <f>Pricing!$G59*100</f>
        <v>0.19705736956798781</v>
      </c>
      <c r="X59" s="153">
        <f>Pricing!$G59*100</f>
        <v>0.19705736956798781</v>
      </c>
      <c r="Y59" s="154" t="str">
        <f>IF(Contribute="abcd",IF($A$2&lt;&gt;-1,_xll.RtContribute(SourceAlias,V59,Fields,W59:X59,"SCOPE:SERVER"),_xll.RtContribute(SourceAlias,"DDS_INSERT_S",$A$2:$C$2,V59:X59,"SCOPE:SERVER FTC:ALL")),"stopped")</f>
        <v>stopped</v>
      </c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0.32412592820248032</v>
      </c>
      <c r="D60" s="153">
        <f>Pricing!$B60*100</f>
        <v>0.32412592820248032</v>
      </c>
      <c r="E60" s="154"/>
      <c r="F60" s="152" t="s">
        <v>201</v>
      </c>
      <c r="G60" s="153">
        <f>Pricing!$C60*100</f>
        <v>0.48403528070966317</v>
      </c>
      <c r="H60" s="153">
        <f>Pricing!$C60*100</f>
        <v>0.48403528070966317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0.63299999999998813</v>
      </c>
      <c r="L60" s="153">
        <f>Pricing!$D60*100</f>
        <v>0.63299999999998813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0.96699999999057817</v>
      </c>
      <c r="P60" s="153">
        <f>Pricing!$E60*100</f>
        <v>0.96699999999057817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0.73554963683367414</v>
      </c>
      <c r="T60" s="153">
        <f>Pricing!$F60*100</f>
        <v>0.73554963683367414</v>
      </c>
      <c r="U60" s="154"/>
      <c r="V60" s="152"/>
      <c r="W60" s="153">
        <f>Pricing!$G60*100</f>
        <v>0.26626452870548434</v>
      </c>
      <c r="X60" s="153">
        <f>Pricing!$G60*100</f>
        <v>0.26626452870548434</v>
      </c>
      <c r="Y60" s="154" t="str">
        <f>IF(Contribute="abcd",IF($A$2&lt;&gt;-1,_xll.RtContribute(SourceAlias,V60,Fields,W60:X60,"SCOPE:SERVER"),_xll.RtContribute(SourceAlias,"DDS_INSERT_S",$A$2:$C$2,V60:X60,"SCOPE:SERVER FTC:ALL")),"stopped")</f>
        <v>stopped</v>
      </c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0.37363972417940872</v>
      </c>
      <c r="D61" s="153">
        <f>Pricing!$B61*100</f>
        <v>0.37363972417940872</v>
      </c>
      <c r="E61" s="154"/>
      <c r="F61" s="152"/>
      <c r="G61" s="153">
        <f>Pricing!$C61*100</f>
        <v>0.53593094602047542</v>
      </c>
      <c r="H61" s="153">
        <f>Pricing!$C61*100</f>
        <v>0.53593094602047542</v>
      </c>
      <c r="I61" s="154"/>
      <c r="J61" s="152" t="s">
        <v>279</v>
      </c>
      <c r="K61" s="153">
        <f>Pricing!$D61*100</f>
        <v>0.68142103317708214</v>
      </c>
      <c r="L61" s="153">
        <f>Pricing!$D61*100</f>
        <v>0.68142103317708214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1.0236951361048563</v>
      </c>
      <c r="P61" s="153">
        <f>Pricing!$E61*100</f>
        <v>1.0236951361048563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0.69082333714637589</v>
      </c>
      <c r="T61" s="153">
        <f>Pricing!$F61*100</f>
        <v>0.69082333714637589</v>
      </c>
      <c r="U61" s="154"/>
      <c r="V61" s="152"/>
      <c r="W61" s="153">
        <f>Pricing!$G61*100</f>
        <v>0.29039261586571996</v>
      </c>
      <c r="X61" s="153">
        <f>Pricing!$G61*100</f>
        <v>0.29039261586571996</v>
      </c>
      <c r="Y61" s="154" t="str">
        <f>IF(Contribute="abcd",IF($A$2&lt;&gt;-1,_xll.RtContribute(SourceAlias,V61,Fields,W61:X61,"SCOPE:SERVER"),_xll.RtContribute(SourceAlias,"DDS_INSERT_S",$A$2:$C$2,V61:X61,"SCOPE:SERVER FTC:ALL")),"stopped")</f>
        <v>stopped</v>
      </c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0.42564675031663385</v>
      </c>
      <c r="D62" s="153">
        <f>Pricing!$B62*100</f>
        <v>0.42564675031663385</v>
      </c>
      <c r="E62" s="154"/>
      <c r="F62" s="152"/>
      <c r="G62" s="153">
        <f>Pricing!$C62*100</f>
        <v>0.58707444292283528</v>
      </c>
      <c r="H62" s="153">
        <f>Pricing!$C62*100</f>
        <v>0.58707444292283528</v>
      </c>
      <c r="I62" s="154"/>
      <c r="J62" s="152" t="s">
        <v>280</v>
      </c>
      <c r="K62" s="153">
        <f>Pricing!$D62*100</f>
        <v>0.72013463744938544</v>
      </c>
      <c r="L62" s="153">
        <f>Pricing!$D62*100</f>
        <v>0.72013463744938544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1.0803615026631257</v>
      </c>
      <c r="P62" s="153">
        <f>Pricing!$E62*100</f>
        <v>1.0803615026631257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0.61864554309409114</v>
      </c>
      <c r="T62" s="153">
        <f>Pricing!$F62*100</f>
        <v>0.61864554309409114</v>
      </c>
      <c r="U62" s="154"/>
      <c r="V62" s="152"/>
      <c r="W62" s="153">
        <f>Pricing!$G62*100</f>
        <v>0.33283126860172985</v>
      </c>
      <c r="X62" s="153">
        <f>Pricing!$G62*100</f>
        <v>0.33283126860172985</v>
      </c>
      <c r="Y62" s="154" t="str">
        <f>IF(Contribute="abcd",IF($A$2&lt;&gt;-1,_xll.RtContribute(SourceAlias,V62,Fields,W62:X62,"SCOPE:SERVER"),_xll.RtContribute(SourceAlias,"DDS_INSERT_S",$A$2:$C$2,V62:X62,"SCOPE:SERVER FTC:ALL")),"stopped")</f>
        <v>stopped</v>
      </c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0.47956841718385568</v>
      </c>
      <c r="D63" s="153">
        <f>Pricing!$B63*100</f>
        <v>0.47956841718385568</v>
      </c>
      <c r="E63" s="154"/>
      <c r="F63" s="152"/>
      <c r="G63" s="153">
        <f>Pricing!$C63*100</f>
        <v>0.6458650721351874</v>
      </c>
      <c r="H63" s="153">
        <f>Pricing!$C63*100</f>
        <v>0.6458650721351874</v>
      </c>
      <c r="I63" s="154"/>
      <c r="J63" s="152" t="s">
        <v>281</v>
      </c>
      <c r="K63" s="153">
        <f>Pricing!$D63*100</f>
        <v>0.77944538037963151</v>
      </c>
      <c r="L63" s="153">
        <f>Pricing!$D63*100</f>
        <v>0.77944538037963151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1.1359999999999859</v>
      </c>
      <c r="P63" s="153">
        <f>Pricing!$E63*100</f>
        <v>1.1359999999999859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0.64047422796843123</v>
      </c>
      <c r="T63" s="153">
        <f>Pricing!$F63*100</f>
        <v>0.64047422796843123</v>
      </c>
      <c r="U63" s="154"/>
      <c r="V63" s="152"/>
      <c r="W63" s="153">
        <f>Pricing!$G63*100</f>
        <v>0.40262930014023368</v>
      </c>
      <c r="X63" s="153">
        <f>Pricing!$G63*100</f>
        <v>0.40262930014023368</v>
      </c>
      <c r="Y63" s="154" t="str">
        <f>IF(Contribute="abcd",IF($A$2&lt;&gt;-1,_xll.RtContribute(SourceAlias,V63,Fields,W63:X63,"SCOPE:SERVER"),_xll.RtContribute(SourceAlias,"DDS_INSERT_S",$A$2:$C$2,V63:X63,"SCOPE:SERVER FTC:ALL")),"stopped")</f>
        <v>stopped</v>
      </c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0.52844220939206932</v>
      </c>
      <c r="D64" s="153">
        <f>Pricing!$B64*100</f>
        <v>0.52844220939206932</v>
      </c>
      <c r="E64" s="154"/>
      <c r="F64" s="152"/>
      <c r="G64" s="153">
        <f>Pricing!$C64*100</f>
        <v>0.6980745649983966</v>
      </c>
      <c r="H64" s="153">
        <f>Pricing!$C64*100</f>
        <v>0.6980745649983966</v>
      </c>
      <c r="I64" s="154"/>
      <c r="J64" s="152" t="s">
        <v>282</v>
      </c>
      <c r="K64" s="153">
        <f>Pricing!$D64*100</f>
        <v>0.84203579354764202</v>
      </c>
      <c r="L64" s="153">
        <f>Pricing!$D64*100</f>
        <v>0.84203579354764202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1.1757281258185011</v>
      </c>
      <c r="P64" s="153">
        <f>Pricing!$E64*100</f>
        <v>1.1757281258185011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0.69180509374522359</v>
      </c>
      <c r="T64" s="153">
        <f>Pricing!$F64*100</f>
        <v>0.69180509374522359</v>
      </c>
      <c r="U64" s="154"/>
      <c r="V64" s="152"/>
      <c r="W64" s="153">
        <f>Pricing!$G64*100</f>
        <v>0.44006996878298565</v>
      </c>
      <c r="X64" s="153">
        <f>Pricing!$G64*100</f>
        <v>0.44006996878298565</v>
      </c>
      <c r="Y64" s="154" t="str">
        <f>IF(Contribute="abcd",IF($A$2&lt;&gt;-1,_xll.RtContribute(SourceAlias,V64,Fields,W64:X64,"SCOPE:SERVER"),_xll.RtContribute(SourceAlias,"DDS_INSERT_S",$A$2:$C$2,V64:X64,"SCOPE:SERVER FTC:ALL")),"stopped")</f>
        <v>stopped</v>
      </c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0.58470631669288964</v>
      </c>
      <c r="D65" s="153">
        <f>Pricing!$B65*100</f>
        <v>0.58470631669288964</v>
      </c>
      <c r="E65" s="154"/>
      <c r="F65" s="152"/>
      <c r="G65" s="153">
        <f>Pricing!$C65*100</f>
        <v>0.75417164321908592</v>
      </c>
      <c r="H65" s="153">
        <f>Pricing!$C65*100</f>
        <v>0.75417164321908592</v>
      </c>
      <c r="I65" s="154"/>
      <c r="J65" s="152" t="s">
        <v>283</v>
      </c>
      <c r="K65" s="153">
        <f>Pricing!$D65*100</f>
        <v>0.90982871588698655</v>
      </c>
      <c r="L65" s="153">
        <f>Pricing!$D65*100</f>
        <v>0.90982871588698655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1.2119610073767231</v>
      </c>
      <c r="P65" s="153">
        <f>Pricing!$E65*100</f>
        <v>1.2119610073767231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0.75060226689822696</v>
      </c>
      <c r="T65" s="153">
        <f>Pricing!$F65*100</f>
        <v>0.75060226689822696</v>
      </c>
      <c r="U65" s="154"/>
      <c r="V65" s="152"/>
      <c r="W65" s="153">
        <f>Pricing!$G65*100</f>
        <v>0.48791923543856086</v>
      </c>
      <c r="X65" s="153">
        <f>Pricing!$G65*100</f>
        <v>0.48791923543856086</v>
      </c>
      <c r="Y65" s="154" t="str">
        <f>IF(Contribute="abcd",IF($A$2&lt;&gt;-1,_xll.RtContribute(SourceAlias,V65,Fields,W65:X65,"SCOPE:SERVER"),_xll.RtContribute(SourceAlias,"DDS_INSERT_S",$A$2:$C$2,V65:X65,"SCOPE:SERVER FTC:ALL")),"stopped")</f>
        <v>stopped</v>
      </c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0.64358765265115636</v>
      </c>
      <c r="D66" s="153">
        <f>Pricing!$B66*100</f>
        <v>0.64358765265115636</v>
      </c>
      <c r="E66" s="154"/>
      <c r="F66" s="152"/>
      <c r="G66" s="153">
        <f>Pricing!$C66*100</f>
        <v>0.8157336523560561</v>
      </c>
      <c r="H66" s="153">
        <f>Pricing!$C66*100</f>
        <v>0.8157336523560561</v>
      </c>
      <c r="I66" s="154"/>
      <c r="J66" s="152" t="s">
        <v>284</v>
      </c>
      <c r="K66" s="153">
        <f>Pricing!$D66*100</f>
        <v>0.97825645634230796</v>
      </c>
      <c r="L66" s="153">
        <f>Pricing!$D66*100</f>
        <v>0.97825645634230796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1.2589950302676016</v>
      </c>
      <c r="P66" s="153">
        <f>Pricing!$E66*100</f>
        <v>1.2589950302676016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0.81040702247936103</v>
      </c>
      <c r="T66" s="153">
        <f>Pricing!$F66*100</f>
        <v>0.81040702247936103</v>
      </c>
      <c r="U66" s="154"/>
      <c r="V66" s="152"/>
      <c r="W66" s="153">
        <f>Pricing!$G66*100</f>
        <v>0.54274521684938293</v>
      </c>
      <c r="X66" s="153">
        <f>Pricing!$G66*100</f>
        <v>0.54274521684938293</v>
      </c>
      <c r="Y66" s="154" t="str">
        <f>IF(Contribute="abcd",IF($A$2&lt;&gt;-1,_xll.RtContribute(SourceAlias,V66,Fields,W66:X66,"SCOPE:SERVER"),_xll.RtContribute(SourceAlias,"DDS_INSERT_S",$A$2:$C$2,V66:X66,"SCOPE:SERVER FTC:ALL")),"stopped")</f>
        <v>stopped</v>
      </c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0.69667638692563849</v>
      </c>
      <c r="D67" s="153">
        <f>Pricing!$B67*100</f>
        <v>0.69667638692563849</v>
      </c>
      <c r="E67" s="154"/>
      <c r="F67" s="152"/>
      <c r="G67" s="153">
        <f>Pricing!$C67*100</f>
        <v>0.86998540926517076</v>
      </c>
      <c r="H67" s="153">
        <f>Pricing!$C67*100</f>
        <v>0.86998540926517076</v>
      </c>
      <c r="I67" s="154"/>
      <c r="J67" s="152" t="s">
        <v>285</v>
      </c>
      <c r="K67" s="153">
        <f>Pricing!$D67*100</f>
        <v>1.0354260920940028</v>
      </c>
      <c r="L67" s="153">
        <f>Pricing!$D67*100</f>
        <v>1.0354260920940028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1.3036653185978042</v>
      </c>
      <c r="P67" s="153">
        <f>Pricing!$E67*100</f>
        <v>1.3036653185978042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0.86380270466644649</v>
      </c>
      <c r="T67" s="153">
        <f>Pricing!$F67*100</f>
        <v>0.86380270466644649</v>
      </c>
      <c r="U67" s="154"/>
      <c r="V67" s="152"/>
      <c r="W67" s="153">
        <f>Pricing!$G67*100</f>
        <v>0.58255678040719516</v>
      </c>
      <c r="X67" s="153">
        <f>Pricing!$G67*100</f>
        <v>0.58255678040719516</v>
      </c>
      <c r="Y67" s="154" t="str">
        <f>IF(Contribute="abcd",IF($A$2&lt;&gt;-1,_xll.RtContribute(SourceAlias,V67,Fields,W67:X67,"SCOPE:SERVER"),_xll.RtContribute(SourceAlias,"DDS_INSERT_S",$A$2:$C$2,V67:X67,"SCOPE:SERVER FTC:ALL")),"stopped")</f>
        <v>stopped</v>
      </c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0.75457244561430437</v>
      </c>
      <c r="D68" s="153">
        <f>Pricing!$B68*100</f>
        <v>0.75457244561430437</v>
      </c>
      <c r="E68" s="154"/>
      <c r="F68" s="152"/>
      <c r="G68" s="153">
        <f>Pricing!$C68*100</f>
        <v>0.92868156873888819</v>
      </c>
      <c r="H68" s="153">
        <f>Pricing!$C68*100</f>
        <v>0.92868156873888819</v>
      </c>
      <c r="I68" s="154"/>
      <c r="J68" s="152" t="s">
        <v>286</v>
      </c>
      <c r="K68" s="153">
        <f>Pricing!$D68*100</f>
        <v>1.0948431427578751</v>
      </c>
      <c r="L68" s="153">
        <f>Pricing!$D68*100</f>
        <v>1.0948431427578751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1.3351815383951351</v>
      </c>
      <c r="P68" s="153">
        <f>Pricing!$E68*100</f>
        <v>1.3351815383951351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0.92450944203520646</v>
      </c>
      <c r="T68" s="153">
        <f>Pricing!$F68*100</f>
        <v>0.92450944203520646</v>
      </c>
      <c r="U68" s="154"/>
      <c r="V68" s="152"/>
      <c r="W68" s="153">
        <f>Pricing!$G68*100</f>
        <v>0.63466973134573834</v>
      </c>
      <c r="X68" s="153">
        <f>Pricing!$G68*100</f>
        <v>0.63466973134573834</v>
      </c>
      <c r="Y68" s="154" t="str">
        <f>IF(Contribute="abcd",IF($A$2&lt;&gt;-1,_xll.RtContribute(SourceAlias,V68,Fields,W68:X68,"SCOPE:SERVER"),_xll.RtContribute(SourceAlias,"DDS_INSERT_S",$A$2:$C$2,V68:X68,"SCOPE:SERVER FTC:ALL")),"stopped")</f>
        <v>stopped</v>
      </c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0.81163513802087495</v>
      </c>
      <c r="D69" s="153">
        <f>Pricing!$B69*100</f>
        <v>0.81163513802087495</v>
      </c>
      <c r="E69" s="154"/>
      <c r="F69" s="152"/>
      <c r="G69" s="153">
        <f>Pricing!$C69*100</f>
        <v>0.98846222350878077</v>
      </c>
      <c r="H69" s="153">
        <f>Pricing!$C69*100</f>
        <v>0.98846222350878077</v>
      </c>
      <c r="I69" s="154"/>
      <c r="J69" s="152" t="s">
        <v>287</v>
      </c>
      <c r="K69" s="153">
        <f>Pricing!$D69*100</f>
        <v>1.1560798314945768</v>
      </c>
      <c r="L69" s="153">
        <f>Pricing!$D69*100</f>
        <v>1.1560798314945768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1.373004432476336</v>
      </c>
      <c r="P69" s="153">
        <f>Pricing!$E69*100</f>
        <v>1.373004432476336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0.98438965492406527</v>
      </c>
      <c r="T69" s="153">
        <f>Pricing!$F69*100</f>
        <v>0.98438965492406527</v>
      </c>
      <c r="U69" s="154"/>
      <c r="V69" s="152"/>
      <c r="W69" s="153">
        <f>Pricing!$G69*100</f>
        <v>0.68710415248673939</v>
      </c>
      <c r="X69" s="153">
        <f>Pricing!$G69*100</f>
        <v>0.68710415248673939</v>
      </c>
      <c r="Y69" s="154" t="str">
        <f>IF(Contribute="abcd",IF($A$2&lt;&gt;-1,_xll.RtContribute(SourceAlias,V69,Fields,W69:X69,"SCOPE:SERVER"),_xll.RtContribute(SourceAlias,"DDS_INSERT_S",$A$2:$C$2,V69:X69,"SCOPE:SERVER FTC:ALL")),"stopped")</f>
        <v>stopped</v>
      </c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0.86344755196670642</v>
      </c>
      <c r="D70" s="153">
        <f>Pricing!$B70*100</f>
        <v>0.86344755196670642</v>
      </c>
      <c r="E70" s="154"/>
      <c r="F70" s="152"/>
      <c r="G70" s="153">
        <f>Pricing!$C70*100</f>
        <v>1.042284172978537</v>
      </c>
      <c r="H70" s="153">
        <f>Pricing!$C70*100</f>
        <v>1.042284172978537</v>
      </c>
      <c r="I70" s="154"/>
      <c r="J70" s="152" t="s">
        <v>288</v>
      </c>
      <c r="K70" s="153">
        <f>Pricing!$D70*100</f>
        <v>1.2089497451598377</v>
      </c>
      <c r="L70" s="153">
        <f>Pricing!$D70*100</f>
        <v>1.2089497451598377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1.4080655026114923</v>
      </c>
      <c r="P70" s="153">
        <f>Pricing!$E70*100</f>
        <v>1.4080655026114923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1.0382624444004609</v>
      </c>
      <c r="T70" s="153">
        <f>Pricing!$F70*100</f>
        <v>1.0382624444004609</v>
      </c>
      <c r="U70" s="154"/>
      <c r="V70" s="152"/>
      <c r="W70" s="153">
        <f>Pricing!$G70*100</f>
        <v>0.74207004962989487</v>
      </c>
      <c r="X70" s="153">
        <f>Pricing!$G70*100</f>
        <v>0.74207004962989487</v>
      </c>
      <c r="Y70" s="154" t="str">
        <f>IF(Contribute="abcd",IF($A$2&lt;&gt;-1,_xll.RtContribute(SourceAlias,V70,Fields,W70:X70,"SCOPE:SERVER"),_xll.RtContribute(SourceAlias,"DDS_INSERT_S",$A$2:$C$2,V70:X70,"SCOPE:SERVER FTC:ALL")),"stopped")</f>
        <v>stopped</v>
      </c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0.91894656918395379</v>
      </c>
      <c r="D71" s="153">
        <f>Pricing!$B71*100</f>
        <v>0.91894656918395379</v>
      </c>
      <c r="E71" s="154"/>
      <c r="F71" s="152"/>
      <c r="G71" s="153">
        <f>Pricing!$C71*100</f>
        <v>1.0992284140576121</v>
      </c>
      <c r="H71" s="153">
        <f>Pricing!$C71*100</f>
        <v>1.0992284140576121</v>
      </c>
      <c r="I71" s="154"/>
      <c r="J71" s="152" t="s">
        <v>289</v>
      </c>
      <c r="K71" s="153">
        <f>Pricing!$D71*100</f>
        <v>1.2610288100811011</v>
      </c>
      <c r="L71" s="153">
        <f>Pricing!$D71*100</f>
        <v>1.2610288100811011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1.4510166076879198</v>
      </c>
      <c r="P71" s="153">
        <f>Pricing!$E71*100</f>
        <v>1.4510166076879198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1.0965803077243652</v>
      </c>
      <c r="T71" s="153">
        <f>Pricing!$F71*100</f>
        <v>1.0965803077243652</v>
      </c>
      <c r="U71" s="154"/>
      <c r="V71" s="152"/>
      <c r="W71" s="153">
        <f>Pricing!$G71*100</f>
        <v>0.79952174993369596</v>
      </c>
      <c r="X71" s="153">
        <f>Pricing!$G71*100</f>
        <v>0.79952174993369596</v>
      </c>
      <c r="Y71" s="154" t="str">
        <f>IF(Contribute="abcd",IF($A$2&lt;&gt;-1,_xll.RtContribute(SourceAlias,V71,Fields,W71:X71,"SCOPE:SERVER"),_xll.RtContribute(SourceAlias,"DDS_INSERT_S",$A$2:$C$2,V71:X71,"SCOPE:SERVER FTC:ALL")),"stopped")</f>
        <v>stopped</v>
      </c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0.97621986161188035</v>
      </c>
      <c r="D72" s="156">
        <f>Pricing!$B72*100</f>
        <v>0.97621986161188035</v>
      </c>
      <c r="E72" s="157"/>
      <c r="F72" s="155"/>
      <c r="G72" s="153">
        <f>Pricing!$C72*100</f>
        <v>1.1610570366437332</v>
      </c>
      <c r="H72" s="153">
        <f>Pricing!$C72*100</f>
        <v>1.1610570366437332</v>
      </c>
      <c r="I72" s="157"/>
      <c r="J72" s="155" t="s">
        <v>290</v>
      </c>
      <c r="K72" s="156">
        <f>Pricing!$D72*100</f>
        <v>1.3163431253945808</v>
      </c>
      <c r="L72" s="156">
        <f>Pricing!$D72*100</f>
        <v>1.3163431253945808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1.493059537737685</v>
      </c>
      <c r="P72" s="156">
        <f>Pricing!$E72*100</f>
        <v>1.493059537737685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1.155212390268163</v>
      </c>
      <c r="T72" s="156">
        <f>Pricing!$F72*100</f>
        <v>1.155212390268163</v>
      </c>
      <c r="U72" s="157"/>
      <c r="V72" s="155"/>
      <c r="W72" s="156">
        <f>Pricing!$G72*100</f>
        <v>0.85053898716047627</v>
      </c>
      <c r="X72" s="156">
        <f>Pricing!$G72*100</f>
        <v>0.85053898716047627</v>
      </c>
      <c r="Y72" s="157" t="str">
        <f>IF(Contribute="abcd",IF($A$2&lt;&gt;-1,_xll.RtContribute(SourceAlias,V72,Fields,W72:X72,"SCOPE:SERVER"),_xll.RtContribute(SourceAlias,"DDS_INSERT_S",$A$2:$C$2,V72:X72,"SCOPE:SERVER FTC:ALL")),"stopped")</f>
        <v>stopped</v>
      </c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125</v>
      </c>
      <c r="C73" s="150">
        <f>Pricing!$B73*100</f>
        <v>0.33299999992082774</v>
      </c>
      <c r="D73" s="150">
        <f>Pricing!$B73*100</f>
        <v>0.33299999992082774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0.43368463858109813</v>
      </c>
      <c r="H73" s="150">
        <f>Pricing!$C73*100</f>
        <v>0.43368463858109813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0.51758918220391348</v>
      </c>
      <c r="L73" s="153">
        <f>Pricing!$D73*100</f>
        <v>0.51758918220391348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0.69400000000001105</v>
      </c>
      <c r="P73" s="153">
        <f>Pricing!$E73*100</f>
        <v>0.69400000000001105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tr">
        <f t="shared" ref="R73:R104" si="8">"USD_CURVE_STD_"&amp;A73</f>
        <v>USD_CURVE_STD_1Y</v>
      </c>
      <c r="S73" s="150">
        <f>Pricing!$F73*100</f>
        <v>0.54675891207639238</v>
      </c>
      <c r="T73" s="150">
        <f>Pricing!$F73*100</f>
        <v>0.54675891207639238</v>
      </c>
      <c r="U73" s="154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49" t="s">
        <v>589</v>
      </c>
      <c r="W73" s="150">
        <f>Pricing!$G73*100</f>
        <v>0.27899999995515218</v>
      </c>
      <c r="X73" s="150">
        <f>Pricing!$G73*100</f>
        <v>0.27899999995515218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7.9172279843220394E-11</v>
      </c>
      <c r="AA73" s="196">
        <f>ABS(_xll.RtGet(SourceAlias,$B73,"ASK")-D73)</f>
        <v>7.9172279843220394E-11</v>
      </c>
      <c r="AB73" s="197">
        <f>ABS(_xll.RtGet(SourceAlias,$F73,"BID")-G73)</f>
        <v>9.4189018806645208E-9</v>
      </c>
      <c r="AC73" s="196">
        <f>ABS(_xll.RtGet(SourceAlias,$F73,"ASK")-H73)</f>
        <v>9.4189018806645208E-9</v>
      </c>
      <c r="AD73" s="197">
        <f>ABS(_xll.RtGet(SourceAlias,$J73,"BID")-K73)</f>
        <v>2.0391344168757541E-10</v>
      </c>
      <c r="AE73" s="196">
        <f>ABS(_xll.RtGet(SourceAlias,$J73,"ASK")-L73)</f>
        <v>2.0391344168757541E-10</v>
      </c>
      <c r="AF73" s="195">
        <f>ABS(_xll.RtGet(SourceAlias,$N73,"BID")-O73)</f>
        <v>1.099120794378905E-14</v>
      </c>
      <c r="AG73" s="195">
        <f>ABS(_xll.RtGet(SourceAlias,$N73,"ASK")-P73)</f>
        <v>1.099120794378905E-14</v>
      </c>
      <c r="AH73" s="197">
        <f>ABS(_xll.RtGet(SourceAlias,$R73,"BID")-S73)</f>
        <v>7.6392336900710234E-11</v>
      </c>
      <c r="AI73" s="196">
        <f>ABS(_xll.RtGet(SourceAlias,$R73,"ASK")-T73)</f>
        <v>7.6392336900710234E-11</v>
      </c>
      <c r="AJ73" s="195">
        <f>ABS(_xll.RtGet(SourceAlias,$V73,"BID")-W73)</f>
        <v>4.4847847657791817E-11</v>
      </c>
      <c r="AK73" s="196">
        <f>ABS(_xll.RtGet(SourceAlias,$V73,"ASK")-X73)</f>
        <v>4.4847847657791817E-11</v>
      </c>
    </row>
    <row r="74" spans="1:37" hidden="1" outlineLevel="1" x14ac:dyDescent="0.2">
      <c r="A74" s="71" t="str">
        <f>Pricing!$A74</f>
        <v>1Y3M</v>
      </c>
      <c r="B74" s="152" t="s">
        <v>126</v>
      </c>
      <c r="C74" s="153">
        <f>Pricing!$B74*100</f>
        <v>0.40594330595694095</v>
      </c>
      <c r="D74" s="153">
        <f>Pricing!$B74*100</f>
        <v>0.40594330595694095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0.50955777403627867</v>
      </c>
      <c r="H74" s="153">
        <f>Pricing!$C74*100</f>
        <v>0.50955777403627867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0.59037424320423126</v>
      </c>
      <c r="L74" s="153">
        <f>Pricing!$D74*100</f>
        <v>0.59037424320423126</v>
      </c>
      <c r="M74" s="154"/>
      <c r="N74" s="152"/>
      <c r="O74" s="153">
        <f>Pricing!$E74*100</f>
        <v>0.76608832503616697</v>
      </c>
      <c r="P74" s="153">
        <f>Pricing!$E74*100</f>
        <v>0.76608832503616697</v>
      </c>
      <c r="Q74" s="154"/>
      <c r="R74" s="152" t="str">
        <f t="shared" si="8"/>
        <v>USD_CURVE_STD_1Y3M</v>
      </c>
      <c r="S74" s="153">
        <f>Pricing!$F74*100</f>
        <v>0.59910124566214096</v>
      </c>
      <c r="T74" s="153">
        <f>Pricing!$F74*100</f>
        <v>0.59910124566214096</v>
      </c>
      <c r="U74" s="154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2" t="s">
        <v>654</v>
      </c>
      <c r="W74" s="153">
        <f>Pricing!$G74*100</f>
        <v>0.34599999999999287</v>
      </c>
      <c r="X74" s="153">
        <f>Pricing!$G74*100</f>
        <v>0.34599999999999287</v>
      </c>
      <c r="Y74" s="154"/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/>
      <c r="AK74" s="196"/>
    </row>
    <row r="75" spans="1:37" hidden="1" outlineLevel="1" x14ac:dyDescent="0.2">
      <c r="A75" s="71" t="str">
        <f>Pricing!$A75</f>
        <v>1Y6M</v>
      </c>
      <c r="B75" s="152" t="s">
        <v>127</v>
      </c>
      <c r="C75" s="153">
        <f>Pricing!$B75*100</f>
        <v>0.48203019081980714</v>
      </c>
      <c r="D75" s="153">
        <f>Pricing!$B75*100</f>
        <v>0.48203019081980714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0.58872779522372343</v>
      </c>
      <c r="H75" s="153">
        <f>Pricing!$C75*100</f>
        <v>0.58872779522372343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0.66967608766222531</v>
      </c>
      <c r="L75" s="153">
        <f>Pricing!$D75*100</f>
        <v>0.66967608766222531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0.85070456601398203</v>
      </c>
      <c r="P75" s="153">
        <f>Pricing!$E75*100</f>
        <v>0.85070456601398203</v>
      </c>
      <c r="Q75" s="154"/>
      <c r="R75" s="152" t="str">
        <f t="shared" si="8"/>
        <v>USD_CURVE_STD_1Y6M</v>
      </c>
      <c r="S75" s="153">
        <f>Pricing!$F75*100</f>
        <v>0.66282420411081622</v>
      </c>
      <c r="T75" s="153">
        <f>Pricing!$F75*100</f>
        <v>0.66282420411081622</v>
      </c>
      <c r="U75" s="154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2" t="s">
        <v>655</v>
      </c>
      <c r="W75" s="153">
        <f>Pricing!$G75*100</f>
        <v>0.41799999999999182</v>
      </c>
      <c r="X75" s="153">
        <f>Pricing!$G75*100</f>
        <v>0.41799999999999182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/>
      <c r="AK75" s="196"/>
    </row>
    <row r="76" spans="1:37" hidden="1" outlineLevel="1" x14ac:dyDescent="0.2">
      <c r="A76" s="71" t="str">
        <f>Pricing!$A76</f>
        <v>1Y9M</v>
      </c>
      <c r="B76" s="152" t="s">
        <v>128</v>
      </c>
      <c r="C76" s="153">
        <f>Pricing!$B76*100</f>
        <v>0.55896834658702721</v>
      </c>
      <c r="D76" s="153">
        <f>Pricing!$B76*100</f>
        <v>0.55896834658702721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0.66964669422914525</v>
      </c>
      <c r="H76" s="153">
        <f>Pricing!$C76*100</f>
        <v>0.66964669422914525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0.75034994371413855</v>
      </c>
      <c r="L76" s="153">
        <f>Pricing!$D76*100</f>
        <v>0.75034994371413855</v>
      </c>
      <c r="M76" s="154"/>
      <c r="N76" s="152"/>
      <c r="O76" s="153">
        <f>Pricing!$E76*100</f>
        <v>0.92578575159759302</v>
      </c>
      <c r="P76" s="153">
        <f>Pricing!$E76*100</f>
        <v>0.92578575159759302</v>
      </c>
      <c r="Q76" s="154"/>
      <c r="R76" s="152" t="str">
        <f t="shared" si="8"/>
        <v>USD_CURVE_STD_1Y9M</v>
      </c>
      <c r="S76" s="153">
        <f>Pricing!$F76*100</f>
        <v>0.73262903518533429</v>
      </c>
      <c r="T76" s="153">
        <f>Pricing!$F76*100</f>
        <v>0.73262903518533429</v>
      </c>
      <c r="U76" s="154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2" t="s">
        <v>656</v>
      </c>
      <c r="W76" s="153">
        <f>Pricing!$G76*100</f>
        <v>0.49099999996762078</v>
      </c>
      <c r="X76" s="153">
        <f>Pricing!$G76*100</f>
        <v>0.49099999996762078</v>
      </c>
      <c r="Y76" s="154"/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/>
      <c r="AK76" s="196"/>
    </row>
    <row r="77" spans="1:37" collapsed="1" x14ac:dyDescent="0.2">
      <c r="A77" s="71" t="str">
        <f>Pricing!$A77</f>
        <v>2Y</v>
      </c>
      <c r="B77" s="152" t="s">
        <v>129</v>
      </c>
      <c r="C77" s="153">
        <f>Pricing!$B77*100</f>
        <v>0.63565416778394046</v>
      </c>
      <c r="D77" s="153">
        <f>Pricing!$B77*100</f>
        <v>0.63565416778394046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0.75174306640985511</v>
      </c>
      <c r="H77" s="153">
        <f>Pricing!$C77*100</f>
        <v>0.75174306640985511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0.82994473176330374</v>
      </c>
      <c r="L77" s="153">
        <f>Pricing!$D77*100</f>
        <v>0.82994473176330374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0.97356509755410858</v>
      </c>
      <c r="P77" s="153">
        <f>Pricing!$E77*100</f>
        <v>0.97356509755410858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tr">
        <f t="shared" si="8"/>
        <v>USD_CURVE_STD_2Y</v>
      </c>
      <c r="S77" s="153">
        <f>Pricing!$F77*100</f>
        <v>0.8058960093149492</v>
      </c>
      <c r="T77" s="153">
        <f>Pricing!$F77*100</f>
        <v>0.8058960093149492</v>
      </c>
      <c r="U77" s="154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2" t="s">
        <v>590</v>
      </c>
      <c r="W77" s="153">
        <f>Pricing!$G77*100</f>
        <v>0.56600000000000039</v>
      </c>
      <c r="X77" s="153">
        <f>Pricing!$G77*100</f>
        <v>0.56600000000000039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2.1605961464388201E-10</v>
      </c>
      <c r="AA77" s="196">
        <f>ABS(_xll.RtGet(SourceAlias,$B77,"ASK")-D77)</f>
        <v>2.1605961464388201E-10</v>
      </c>
      <c r="AB77" s="197">
        <f>ABS(_xll.RtGet(SourceAlias,$F77,"BID")-G77)</f>
        <v>6.8859014490385562E-7</v>
      </c>
      <c r="AC77" s="196">
        <f>ABS(_xll.RtGet(SourceAlias,$F77,"ASK")-H77)</f>
        <v>6.8859014490385562E-7</v>
      </c>
      <c r="AD77" s="197">
        <f>ABS(_xll.RtGet(SourceAlias,$J77,"BID")-K77)</f>
        <v>6.8923669627185546E-7</v>
      </c>
      <c r="AE77" s="196">
        <f>ABS(_xll.RtGet(SourceAlias,$J77,"ASK")-L77)</f>
        <v>6.8923669627185546E-7</v>
      </c>
      <c r="AF77" s="195">
        <f>ABS(_xll.RtGet(SourceAlias,$N77,"BID")-O77)</f>
        <v>6.8944589148856039E-7</v>
      </c>
      <c r="AG77" s="195">
        <f>ABS(_xll.RtGet(SourceAlias,$N77,"ASK")-P77)</f>
        <v>6.8944589148856039E-7</v>
      </c>
      <c r="AH77" s="197">
        <f>ABS(_xll.RtGet(SourceAlias,$R77,"BID")-S77)</f>
        <v>3.1494917784868903E-10</v>
      </c>
      <c r="AI77" s="196">
        <f>ABS(_xll.RtGet(SourceAlias,$R77,"ASK")-T77)</f>
        <v>3.1494917784868903E-10</v>
      </c>
      <c r="AJ77" s="195">
        <f>ABS(_xll.RtGet(SourceAlias,$V77,"BID")-W77)</f>
        <v>3.3306690738754696E-16</v>
      </c>
      <c r="AK77" s="196">
        <f>ABS(_xll.RtGet(SourceAlias,$V77,"ASK")-X77)</f>
        <v>3.3306690738754696E-16</v>
      </c>
    </row>
    <row r="78" spans="1:37" hidden="1" outlineLevel="1" x14ac:dyDescent="0.2">
      <c r="A78" s="71" t="str">
        <f>Pricing!$A78</f>
        <v>2Y3M</v>
      </c>
      <c r="B78" s="152" t="s">
        <v>130</v>
      </c>
      <c r="C78" s="153">
        <f>Pricing!$B78*100</f>
        <v>0.71097573272231218</v>
      </c>
      <c r="D78" s="153">
        <f>Pricing!$B78*100</f>
        <v>0.71097573272231218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0.83104437521903796</v>
      </c>
      <c r="H78" s="153">
        <f>Pricing!$C78*100</f>
        <v>0.83104437521903796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0.90670055330744714</v>
      </c>
      <c r="L78" s="153">
        <f>Pricing!$D78*100</f>
        <v>0.90670055330744714</v>
      </c>
      <c r="M78" s="154"/>
      <c r="N78" s="152"/>
      <c r="O78" s="153">
        <f>Pricing!$E78*100</f>
        <v>1.0325291273274355</v>
      </c>
      <c r="P78" s="153">
        <f>Pricing!$E78*100</f>
        <v>1.0325291273274355</v>
      </c>
      <c r="Q78" s="154"/>
      <c r="R78" s="152" t="str">
        <f t="shared" si="8"/>
        <v>USD_CURVE_STD_2Y3M</v>
      </c>
      <c r="S78" s="153">
        <f>Pricing!$F78*100</f>
        <v>0.87413106425916454</v>
      </c>
      <c r="T78" s="153">
        <f>Pricing!$F78*100</f>
        <v>0.87413106425916454</v>
      </c>
      <c r="U78" s="154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2" t="s">
        <v>651</v>
      </c>
      <c r="W78" s="153">
        <f>Pricing!$G78*100</f>
        <v>0.63942456674176473</v>
      </c>
      <c r="X78" s="153">
        <f>Pricing!$G78*100</f>
        <v>0.63942456674176473</v>
      </c>
      <c r="Y78" s="154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131</v>
      </c>
      <c r="C79" s="153">
        <f>Pricing!$B79*100</f>
        <v>0.78401508217712146</v>
      </c>
      <c r="D79" s="153">
        <f>Pricing!$B79*100</f>
        <v>0.78401508217712146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0.90502504267590544</v>
      </c>
      <c r="H79" s="153">
        <f>Pricing!$C79*100</f>
        <v>0.90502504267590544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0.98042584255167187</v>
      </c>
      <c r="L79" s="153">
        <f>Pricing!$D79*100</f>
        <v>0.98042584255167187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1.1034961864699733</v>
      </c>
      <c r="P79" s="153">
        <f>Pricing!$E79*100</f>
        <v>1.1034961864699733</v>
      </c>
      <c r="Q79" s="154"/>
      <c r="R79" s="152" t="str">
        <f t="shared" si="8"/>
        <v>USD_CURVE_STD_2Y6M</v>
      </c>
      <c r="S79" s="153">
        <f>Pricing!$F79*100</f>
        <v>0.92962235719486386</v>
      </c>
      <c r="T79" s="153">
        <f>Pricing!$F79*100</f>
        <v>0.92962235719486386</v>
      </c>
      <c r="U79" s="154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2" t="s">
        <v>652</v>
      </c>
      <c r="W79" s="153">
        <f>Pricing!$G79*100</f>
        <v>0.71138222709673093</v>
      </c>
      <c r="X79" s="153">
        <f>Pricing!$G79*100</f>
        <v>0.71138222709673093</v>
      </c>
      <c r="Y79" s="154" t="str">
        <f>IF(Contribute="abcd",IF($A$2&lt;&gt;-1,_xll.RtContribute(SourceAlias,V79,Fields,W79:X79,"SCOPE:SERVER"),_xll.RtContribute(SourceAlias,"DDS_INSERT_S",$A$2:$C$2,V79:X79,"SCOPE:SERVER FTC:ALL")),"stopped")</f>
        <v>stopped</v>
      </c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132</v>
      </c>
      <c r="C80" s="153">
        <f>Pricing!$B80*100</f>
        <v>0.85475989235705807</v>
      </c>
      <c r="D80" s="153">
        <f>Pricing!$B80*100</f>
        <v>0.85475989235705807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0.97543072863131175</v>
      </c>
      <c r="H80" s="153">
        <f>Pricing!$C80*100</f>
        <v>0.97543072863131175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1.0517185558037789</v>
      </c>
      <c r="L80" s="153">
        <f>Pricing!$D80*100</f>
        <v>1.0517185558037789</v>
      </c>
      <c r="M80" s="154"/>
      <c r="N80" s="152"/>
      <c r="O80" s="153">
        <f>Pricing!$E80*100</f>
        <v>1.1781614507587264</v>
      </c>
      <c r="P80" s="153">
        <f>Pricing!$E80*100</f>
        <v>1.1781614507587264</v>
      </c>
      <c r="Q80" s="154"/>
      <c r="R80" s="152" t="str">
        <f t="shared" si="8"/>
        <v>USD_CURVE_STD_2Y9M</v>
      </c>
      <c r="S80" s="153">
        <f>Pricing!$F80*100</f>
        <v>0.98592155162787809</v>
      </c>
      <c r="T80" s="153">
        <f>Pricing!$F80*100</f>
        <v>0.98592155162787809</v>
      </c>
      <c r="U80" s="154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2" t="s">
        <v>653</v>
      </c>
      <c r="W80" s="153">
        <f>Pricing!$G80*100</f>
        <v>0.77940192160128385</v>
      </c>
      <c r="X80" s="153">
        <f>Pricing!$G80*100</f>
        <v>0.77940192160128385</v>
      </c>
      <c r="Y80" s="154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133</v>
      </c>
      <c r="C81" s="153">
        <f>Pricing!$B81*100</f>
        <v>0.92048034511504806</v>
      </c>
      <c r="D81" s="153">
        <f>Pricing!$B81*100</f>
        <v>0.92048034511504806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1.0409999999970039</v>
      </c>
      <c r="H81" s="153">
        <f>Pricing!$C81*100</f>
        <v>1.0409999999970039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1.118276991003085</v>
      </c>
      <c r="L81" s="153">
        <f>Pricing!$D81*100</f>
        <v>1.118276991003085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1.2479919401980581</v>
      </c>
      <c r="P81" s="153">
        <f>Pricing!$E81*100</f>
        <v>1.2479919401980581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tr">
        <f t="shared" si="8"/>
        <v>USD_CURVE_STD_3Y</v>
      </c>
      <c r="S81" s="153">
        <f>Pricing!$F81*100</f>
        <v>1.0409999999739665</v>
      </c>
      <c r="T81" s="153">
        <f>Pricing!$F81*100</f>
        <v>1.0409999999739665</v>
      </c>
      <c r="U81" s="154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2" t="s">
        <v>591</v>
      </c>
      <c r="W81" s="153">
        <f>Pricing!$G81*100</f>
        <v>0.84300000000008601</v>
      </c>
      <c r="X81" s="153">
        <f>Pricing!$G81*100</f>
        <v>0.84300000000008601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1.2884951994251992E-8</v>
      </c>
      <c r="AA81" s="196">
        <f>ABS(_xll.RtGet(SourceAlias,$B81,"ASK")-D81)</f>
        <v>1.2884951994251992E-8</v>
      </c>
      <c r="AB81" s="197">
        <f>ABS(_xll.RtGet(SourceAlias,$F81,"BID")-G81)</f>
        <v>2.9960478542534474E-12</v>
      </c>
      <c r="AC81" s="196">
        <f>ABS(_xll.RtGet(SourceAlias,$F81,"ASK")-H81)</f>
        <v>2.9960478542534474E-12</v>
      </c>
      <c r="AD81" s="197">
        <f>ABS(_xll.RtGet(SourceAlias,$J81,"BID")-K81)</f>
        <v>8.0030848614853767E-9</v>
      </c>
      <c r="AE81" s="196">
        <f>ABS(_xll.RtGet(SourceAlias,$J81,"ASK")-L81)</f>
        <v>8.0030848614853767E-9</v>
      </c>
      <c r="AF81" s="195">
        <f>ABS(_xll.RtGet(SourceAlias,$N81,"BID")-O81)</f>
        <v>2.0198058114928585E-8</v>
      </c>
      <c r="AG81" s="195">
        <f>ABS(_xll.RtGet(SourceAlias,$N81,"ASK")-P81)</f>
        <v>2.0198058114928585E-8</v>
      </c>
      <c r="AH81" s="197">
        <f>ABS(_xll.RtGet(SourceAlias,$R81,"BID")-S81)</f>
        <v>2.6033397659830371E-11</v>
      </c>
      <c r="AI81" s="196">
        <f>ABS(_xll.RtGet(SourceAlias,$R81,"ASK")-T81)</f>
        <v>2.6033397659830371E-11</v>
      </c>
      <c r="AJ81" s="195">
        <f>ABS(_xll.RtGet(SourceAlias,$V81,"BID")-W81)</f>
        <v>8.6042284408449632E-14</v>
      </c>
      <c r="AK81" s="196">
        <f>ABS(_xll.RtGet(SourceAlias,$V81,"ASK")-X81)</f>
        <v>8.6042284408449632E-14</v>
      </c>
    </row>
    <row r="82" spans="1:37" x14ac:dyDescent="0.2">
      <c r="A82" s="71" t="str">
        <f>Pricing!$A82</f>
        <v>4Y</v>
      </c>
      <c r="B82" s="152" t="s">
        <v>134</v>
      </c>
      <c r="C82" s="153">
        <f>Pricing!$B82*100</f>
        <v>1.1503363491678278</v>
      </c>
      <c r="D82" s="153">
        <f>Pricing!$B82*100</f>
        <v>1.1503363491678278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1.276000000004041</v>
      </c>
      <c r="H82" s="153">
        <f>Pricing!$C82*100</f>
        <v>1.276000000004041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1.3543425713451807</v>
      </c>
      <c r="L82" s="153">
        <f>Pricing!$D82*100</f>
        <v>1.3543425713451807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1.4768783880533507</v>
      </c>
      <c r="P82" s="153">
        <f>Pricing!$E82*100</f>
        <v>1.4768783880533507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tr">
        <f t="shared" si="8"/>
        <v>USD_CURVE_STD_4Y</v>
      </c>
      <c r="S82" s="153">
        <f>Pricing!$F82*100</f>
        <v>1.275999999999986</v>
      </c>
      <c r="T82" s="153">
        <f>Pricing!$F82*100</f>
        <v>1.275999999999986</v>
      </c>
      <c r="U82" s="154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2" t="s">
        <v>592</v>
      </c>
      <c r="W82" s="153">
        <f>Pricing!$G82*100</f>
        <v>1.064000000000058</v>
      </c>
      <c r="X82" s="153">
        <f>Pricing!$G82*100</f>
        <v>1.064000000000058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3.3167827817592865E-8</v>
      </c>
      <c r="AA82" s="196">
        <f>ABS(_xll.RtGet(SourceAlias,$B82,"ASK")-D82)</f>
        <v>3.3167827817592865E-8</v>
      </c>
      <c r="AB82" s="197">
        <f>ABS(_xll.RtGet(SourceAlias,$F82,"BID")-G82)</f>
        <v>4.0409897650306448E-12</v>
      </c>
      <c r="AC82" s="196">
        <f>ABS(_xll.RtGet(SourceAlias,$F82,"ASK")-H82)</f>
        <v>4.0409897650306448E-12</v>
      </c>
      <c r="AD82" s="197">
        <f>ABS(_xll.RtGet(SourceAlias,$J82,"BID")-K82)</f>
        <v>1.9654819327641349E-8</v>
      </c>
      <c r="AE82" s="196">
        <f>ABS(_xll.RtGet(SourceAlias,$J82,"ASK")-L82)</f>
        <v>1.9654819327641349E-8</v>
      </c>
      <c r="AF82" s="195">
        <f>ABS(_xll.RtGet(SourceAlias,$N82,"BID")-O82)</f>
        <v>5.094664934368609E-8</v>
      </c>
      <c r="AG82" s="195">
        <f>ABS(_xll.RtGet(SourceAlias,$N82,"ASK")-P82)</f>
        <v>5.094664934368609E-8</v>
      </c>
      <c r="AH82" s="197">
        <f>ABS(_xll.RtGet(SourceAlias,$R82,"BID")-S82)</f>
        <v>1.3988810110276972E-14</v>
      </c>
      <c r="AI82" s="196">
        <f>ABS(_xll.RtGet(SourceAlias,$R82,"ASK")-T82)</f>
        <v>1.3988810110276972E-14</v>
      </c>
      <c r="AJ82" s="195">
        <f>ABS(_xll.RtGet(SourceAlias,$V82,"BID")-W82)</f>
        <v>5.7953641885433171E-14</v>
      </c>
      <c r="AK82" s="196">
        <f>ABS(_xll.RtGet(SourceAlias,$V82,"ASK")-X82)</f>
        <v>5.7953641885433171E-14</v>
      </c>
    </row>
    <row r="83" spans="1:37" x14ac:dyDescent="0.2">
      <c r="A83" s="71" t="str">
        <f>Pricing!$A83</f>
        <v>5Y</v>
      </c>
      <c r="B83" s="152" t="s">
        <v>135</v>
      </c>
      <c r="C83" s="153">
        <f>Pricing!$B83*100</f>
        <v>1.3332149862165577</v>
      </c>
      <c r="D83" s="153">
        <f>Pricing!$B83*100</f>
        <v>1.3332149862165577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1.4619999999956361</v>
      </c>
      <c r="H83" s="153">
        <f>Pricing!$C83*100</f>
        <v>1.4619999999956361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1.5424048533929047</v>
      </c>
      <c r="L83" s="153">
        <f>Pricing!$D83*100</f>
        <v>1.5424048533929047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1.6604994818256436</v>
      </c>
      <c r="P83" s="153">
        <f>Pricing!$E83*100</f>
        <v>1.6604994818256436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tr">
        <f t="shared" si="8"/>
        <v>USD_CURVE_STD_5Y</v>
      </c>
      <c r="S83" s="153">
        <f>Pricing!$F83*100</f>
        <v>1.4620000000000002</v>
      </c>
      <c r="T83" s="153">
        <f>Pricing!$F83*100</f>
        <v>1.4620000000000002</v>
      </c>
      <c r="U83" s="154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2" t="s">
        <v>593</v>
      </c>
      <c r="W83" s="153">
        <f>Pricing!$G83*100</f>
        <v>1.2490000000000456</v>
      </c>
      <c r="X83" s="153">
        <f>Pricing!$G83*100</f>
        <v>1.2490000000000456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9.9989421655766186E-4</v>
      </c>
      <c r="AA83" s="196">
        <f>ABS(_xll.RtGet(SourceAlias,$B83,"ASK")-D83)</f>
        <v>9.9989421655766186E-4</v>
      </c>
      <c r="AB83" s="197">
        <f>ABS(_xll.RtGet(SourceAlias,$F83,"BID")-G83)</f>
        <v>9.9999999563604725E-4</v>
      </c>
      <c r="AC83" s="196">
        <f>ABS(_xll.RtGet(SourceAlias,$F83,"ASK")-H83)</f>
        <v>9.9999999563604725E-4</v>
      </c>
      <c r="AD83" s="197">
        <f>ABS(_xll.RtGet(SourceAlias,$J83,"BID")-K83)</f>
        <v>1.0000623929045105E-3</v>
      </c>
      <c r="AE83" s="196">
        <f>ABS(_xll.RtGet(SourceAlias,$J83,"ASK")-L83)</f>
        <v>1.0000623929045105E-3</v>
      </c>
      <c r="AF83" s="195">
        <f>ABS(_xll.RtGet(SourceAlias,$N83,"BID")-O83)</f>
        <v>1.0001538256434461E-3</v>
      </c>
      <c r="AG83" s="195">
        <f>ABS(_xll.RtGet(SourceAlias,$N83,"ASK")-P83)</f>
        <v>1.0001538256434461E-3</v>
      </c>
      <c r="AH83" s="197">
        <f>ABS(_xll.RtGet(SourceAlias,$R83,"BID")-S83)</f>
        <v>1.0000000000001119E-3</v>
      </c>
      <c r="AI83" s="196">
        <f>ABS(_xll.RtGet(SourceAlias,$R83,"ASK")-T83)</f>
        <v>1.0000000000001119E-3</v>
      </c>
      <c r="AJ83" s="195">
        <f>ABS(_xll.RtGet(SourceAlias,$V83,"BID")-W83)</f>
        <v>4.5519144009631418E-14</v>
      </c>
      <c r="AK83" s="196">
        <f>ABS(_xll.RtGet(SourceAlias,$V83,"ASK")-X83)</f>
        <v>4.5519144009631418E-14</v>
      </c>
    </row>
    <row r="84" spans="1:37" x14ac:dyDescent="0.2">
      <c r="A84" s="71" t="str">
        <f>Pricing!$A84</f>
        <v>6Y</v>
      </c>
      <c r="B84" s="152" t="s">
        <v>136</v>
      </c>
      <c r="C84" s="153">
        <f>Pricing!$B84*100</f>
        <v>1.4791251751685894</v>
      </c>
      <c r="D84" s="153">
        <f>Pricing!$B84*100</f>
        <v>1.4791251751685894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1.6090000000002886</v>
      </c>
      <c r="H84" s="153">
        <f>Pricing!$C84*100</f>
        <v>1.6090000000002886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1.691458027944734</v>
      </c>
      <c r="L84" s="153">
        <f>Pricing!$D84*100</f>
        <v>1.691458027944734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1.8069746860020746</v>
      </c>
      <c r="P84" s="153">
        <f>Pricing!$E84*100</f>
        <v>1.8069746860020746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tr">
        <f t="shared" si="8"/>
        <v>USD_CURVE_STD_6Y</v>
      </c>
      <c r="S84" s="153">
        <f>Pricing!$F84*100</f>
        <v>1.6090000000000004</v>
      </c>
      <c r="T84" s="153">
        <f>Pricing!$F84*100</f>
        <v>1.6090000000000004</v>
      </c>
      <c r="U84" s="154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2" t="s">
        <v>594</v>
      </c>
      <c r="W84" s="153">
        <f>Pricing!$G84*100</f>
        <v>1.3980000000000328</v>
      </c>
      <c r="X84" s="153">
        <f>Pricing!$G84*100</f>
        <v>1.3980000000000328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9.9940216858929176E-4</v>
      </c>
      <c r="AA84" s="196">
        <f>ABS(_xll.RtGet(SourceAlias,$B84,"ASK")-D84)</f>
        <v>9.9940216858929176E-4</v>
      </c>
      <c r="AB84" s="197">
        <f>ABS(_xll.RtGet(SourceAlias,$F84,"BID")-G84)</f>
        <v>1.0000000002885479E-3</v>
      </c>
      <c r="AC84" s="196">
        <f>ABS(_xll.RtGet(SourceAlias,$F84,"ASK")-H84)</f>
        <v>1.0000000002885479E-3</v>
      </c>
      <c r="AD84" s="197">
        <f>ABS(_xll.RtGet(SourceAlias,$J84,"BID")-K84)</f>
        <v>1.0003099447339903E-3</v>
      </c>
      <c r="AE84" s="196">
        <f>ABS(_xll.RtGet(SourceAlias,$J84,"ASK")-L84)</f>
        <v>1.0003099447339903E-3</v>
      </c>
      <c r="AF84" s="195">
        <f>ABS(_xll.RtGet(SourceAlias,$N84,"BID")-O84)</f>
        <v>1.0007440020745051E-3</v>
      </c>
      <c r="AG84" s="195">
        <f>ABS(_xll.RtGet(SourceAlias,$N84,"ASK")-P84)</f>
        <v>1.0007440020745051E-3</v>
      </c>
      <c r="AH84" s="197">
        <f>ABS(_xll.RtGet(SourceAlias,$R84,"BID")-S84)</f>
        <v>1.000000000000334E-3</v>
      </c>
      <c r="AI84" s="196">
        <f>ABS(_xll.RtGet(SourceAlias,$R84,"ASK")-T84)</f>
        <v>1.000000000000334E-3</v>
      </c>
      <c r="AJ84" s="195">
        <f>ABS(_xll.RtGet(SourceAlias,$V84,"BID")-W84)</f>
        <v>1.0000000000327525E-3</v>
      </c>
      <c r="AK84" s="196">
        <f>ABS(_xll.RtGet(SourceAlias,$V84,"ASK")-X84)</f>
        <v>1.0000000000327525E-3</v>
      </c>
    </row>
    <row r="85" spans="1:37" x14ac:dyDescent="0.2">
      <c r="A85" s="71" t="str">
        <f>Pricing!$A85</f>
        <v>7Y</v>
      </c>
      <c r="B85" s="152" t="s">
        <v>137</v>
      </c>
      <c r="C85" s="153">
        <f>Pricing!$B85*100</f>
        <v>1.6010728152959273</v>
      </c>
      <c r="D85" s="153">
        <f>Pricing!$B85*100</f>
        <v>1.6010728152959273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1.7290000000001995</v>
      </c>
      <c r="H85" s="153">
        <f>Pricing!$C85*100</f>
        <v>1.7290000000001995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1.81451048664874</v>
      </c>
      <c r="L85" s="153">
        <f>Pricing!$D85*100</f>
        <v>1.81451048664874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1.9276861307421524</v>
      </c>
      <c r="P85" s="153">
        <f>Pricing!$E85*100</f>
        <v>1.9276861307421524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tr">
        <f t="shared" si="8"/>
        <v>USD_CURVE_STD_7Y</v>
      </c>
      <c r="S85" s="153">
        <f>Pricing!$F85*100</f>
        <v>1.7289999999991483</v>
      </c>
      <c r="T85" s="153">
        <f>Pricing!$F85*100</f>
        <v>1.7289999999991483</v>
      </c>
      <c r="U85" s="154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2" t="s">
        <v>595</v>
      </c>
      <c r="W85" s="153">
        <f>Pricing!$G85*100</f>
        <v>1.5160000000000233</v>
      </c>
      <c r="X85" s="153">
        <f>Pricing!$G85*100</f>
        <v>1.5160000000000233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7.4295927188217092E-8</v>
      </c>
      <c r="AA85" s="196">
        <f>ABS(_xll.RtGet(SourceAlias,$B85,"ASK")-D85)</f>
        <v>7.4295927188217092E-8</v>
      </c>
      <c r="AB85" s="197">
        <f>ABS(_xll.RtGet(SourceAlias,$F85,"BID")-G85)</f>
        <v>1.9939605522267811E-13</v>
      </c>
      <c r="AC85" s="196">
        <f>ABS(_xll.RtGet(SourceAlias,$F85,"ASK")-H85)</f>
        <v>1.9939605522267811E-13</v>
      </c>
      <c r="AD85" s="197">
        <f>ABS(_xll.RtGet(SourceAlias,$J85,"BID")-K85)</f>
        <v>4.7351260024086628E-8</v>
      </c>
      <c r="AE85" s="196">
        <f>ABS(_xll.RtGet(SourceAlias,$J85,"ASK")-L85)</f>
        <v>4.7351260024086628E-8</v>
      </c>
      <c r="AF85" s="195">
        <f>ABS(_xll.RtGet(SourceAlias,$N85,"BID")-O85)</f>
        <v>1.092578476580286E-7</v>
      </c>
      <c r="AG85" s="195">
        <f>ABS(_xll.RtGet(SourceAlias,$N85,"ASK")-P85)</f>
        <v>1.092578476580286E-7</v>
      </c>
      <c r="AH85" s="197">
        <f>ABS(_xll.RtGet(SourceAlias,$R85,"BID")-S85)</f>
        <v>8.517631044924201E-13</v>
      </c>
      <c r="AI85" s="196">
        <f>ABS(_xll.RtGet(SourceAlias,$R85,"ASK")-T85)</f>
        <v>8.517631044924201E-13</v>
      </c>
      <c r="AJ85" s="195">
        <f>ABS(_xll.RtGet(SourceAlias,$V85,"BID")-W85)</f>
        <v>2.3314683517128287E-14</v>
      </c>
      <c r="AK85" s="196">
        <f>ABS(_xll.RtGet(SourceAlias,$V85,"ASK")-X85)</f>
        <v>2.3314683517128287E-14</v>
      </c>
    </row>
    <row r="86" spans="1:37" x14ac:dyDescent="0.2">
      <c r="A86" s="71" t="str">
        <f>Pricing!$A86</f>
        <v>8Y</v>
      </c>
      <c r="B86" s="152" t="s">
        <v>138</v>
      </c>
      <c r="C86" s="153">
        <f>Pricing!$B86*100</f>
        <v>1.7050416337013856</v>
      </c>
      <c r="D86" s="153">
        <f>Pricing!$B86*100</f>
        <v>1.7050416337013856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1.8300000000003065</v>
      </c>
      <c r="H86" s="153">
        <f>Pricing!$C86*100</f>
        <v>1.8300000000003065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1.9185590802295558</v>
      </c>
      <c r="L86" s="153">
        <f>Pricing!$D86*100</f>
        <v>1.9185590802295558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2.0305595910586725</v>
      </c>
      <c r="P86" s="153">
        <f>Pricing!$E86*100</f>
        <v>2.0305595910586725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tr">
        <f t="shared" si="8"/>
        <v>USD_CURVE_STD_8Y</v>
      </c>
      <c r="S86" s="153">
        <f>Pricing!$F86*100</f>
        <v>1.8299999999999976</v>
      </c>
      <c r="T86" s="153">
        <f>Pricing!$F86*100</f>
        <v>1.8299999999999976</v>
      </c>
      <c r="U86" s="154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2" t="s">
        <v>596</v>
      </c>
      <c r="W86" s="153">
        <f>Pricing!$G86*100</f>
        <v>1.6130000000000109</v>
      </c>
      <c r="X86" s="153">
        <f>Pricing!$G86*100</f>
        <v>1.6130000000000109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9.9998370138565384E-4</v>
      </c>
      <c r="AA86" s="196">
        <f>ABS(_xll.RtGet(SourceAlias,$B86,"ASK")-D86)</f>
        <v>9.9998370138565384E-4</v>
      </c>
      <c r="AB86" s="197">
        <f>ABS(_xll.RtGet(SourceAlias,$F86,"BID")-G86)</f>
        <v>1.0000000003065335E-3</v>
      </c>
      <c r="AC86" s="196">
        <f>ABS(_xll.RtGet(SourceAlias,$F86,"ASK")-H86)</f>
        <v>1.0000000003065335E-3</v>
      </c>
      <c r="AD86" s="197">
        <f>ABS(_xll.RtGet(SourceAlias,$J86,"BID")-K86)</f>
        <v>1.0000112295556196E-3</v>
      </c>
      <c r="AE86" s="196">
        <f>ABS(_xll.RtGet(SourceAlias,$J86,"ASK")-L86)</f>
        <v>1.0000112295556196E-3</v>
      </c>
      <c r="AF86" s="195">
        <f>ABS(_xll.RtGet(SourceAlias,$N86,"BID")-O86)</f>
        <v>1.0000240586722775E-3</v>
      </c>
      <c r="AG86" s="195">
        <f>ABS(_xll.RtGet(SourceAlias,$N86,"ASK")-P86)</f>
        <v>1.0000240586722775E-3</v>
      </c>
      <c r="AH86" s="197">
        <f>ABS(_xll.RtGet(SourceAlias,$R86,"BID")-S86)</f>
        <v>9.9999999999766942E-4</v>
      </c>
      <c r="AI86" s="196">
        <f>ABS(_xll.RtGet(SourceAlias,$R86,"ASK")-T86)</f>
        <v>9.9999999999766942E-4</v>
      </c>
      <c r="AJ86" s="195">
        <f>ABS(_xll.RtGet(SourceAlias,$V86,"BID")-W86)</f>
        <v>1.0880185641326534E-14</v>
      </c>
      <c r="AK86" s="196">
        <f>ABS(_xll.RtGet(SourceAlias,$V86,"ASK")-X86)</f>
        <v>1.0880185641326534E-14</v>
      </c>
    </row>
    <row r="87" spans="1:37" x14ac:dyDescent="0.2">
      <c r="A87" s="71" t="str">
        <f>Pricing!$A87</f>
        <v>9Y</v>
      </c>
      <c r="B87" s="152" t="s">
        <v>139</v>
      </c>
      <c r="C87" s="153">
        <f>Pricing!$B87*100</f>
        <v>1.7910275543722547</v>
      </c>
      <c r="D87" s="153">
        <f>Pricing!$B87*100</f>
        <v>1.7910275543722547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1.9119999999995856</v>
      </c>
      <c r="H87" s="153">
        <f>Pricing!$C87*100</f>
        <v>1.9119999999995856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2.0025991304769253</v>
      </c>
      <c r="L87" s="153">
        <f>Pricing!$D87*100</f>
        <v>2.0025991304769253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2.1149847765026366</v>
      </c>
      <c r="P87" s="153">
        <f>Pricing!$E87*100</f>
        <v>2.1149847765026366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tr">
        <f t="shared" si="8"/>
        <v>USD_CURVE_STD_9Y</v>
      </c>
      <c r="S87" s="153">
        <f>Pricing!$F87*100</f>
        <v>1.9119999999958313</v>
      </c>
      <c r="T87" s="153">
        <f>Pricing!$F87*100</f>
        <v>1.9119999999958313</v>
      </c>
      <c r="U87" s="154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2" t="s">
        <v>597</v>
      </c>
      <c r="W87" s="153">
        <f>Pricing!$G87*100</f>
        <v>1.7000000000000115</v>
      </c>
      <c r="X87" s="153">
        <f>Pricing!$G87*100</f>
        <v>1.7000000000000115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1.2372254554193773E-8</v>
      </c>
      <c r="AA87" s="196">
        <f>ABS(_xll.RtGet(SourceAlias,$B87,"ASK")-D87)</f>
        <v>1.2372254554193773E-8</v>
      </c>
      <c r="AB87" s="197">
        <f>ABS(_xll.RtGet(SourceAlias,$F87,"BID")-G87)</f>
        <v>4.1455727739503345E-13</v>
      </c>
      <c r="AC87" s="196">
        <f>ABS(_xll.RtGet(SourceAlias,$F87,"ASK")-H87)</f>
        <v>4.1455727739503345E-13</v>
      </c>
      <c r="AD87" s="197">
        <f>ABS(_xll.RtGet(SourceAlias,$J87,"BID")-K87)</f>
        <v>8.523074690458543E-9</v>
      </c>
      <c r="AE87" s="196">
        <f>ABS(_xll.RtGet(SourceAlias,$J87,"ASK")-L87)</f>
        <v>8.523074690458543E-9</v>
      </c>
      <c r="AF87" s="195">
        <f>ABS(_xll.RtGet(SourceAlias,$N87,"BID")-O87)</f>
        <v>2.0497363362181886E-8</v>
      </c>
      <c r="AG87" s="195">
        <f>ABS(_xll.RtGet(SourceAlias,$N87,"ASK")-P87)</f>
        <v>2.0497363362181886E-8</v>
      </c>
      <c r="AH87" s="197">
        <f>ABS(_xll.RtGet(SourceAlias,$R87,"BID")-S87)</f>
        <v>4.1688874574674628E-12</v>
      </c>
      <c r="AI87" s="196">
        <f>ABS(_xll.RtGet(SourceAlias,$R87,"ASK")-T87)</f>
        <v>4.1688874574674628E-12</v>
      </c>
      <c r="AJ87" s="195">
        <f>ABS(_xll.RtGet(SourceAlias,$V87,"BID")-W87)</f>
        <v>1.1324274851176597E-14</v>
      </c>
      <c r="AK87" s="196">
        <f>ABS(_xll.RtGet(SourceAlias,$V87,"ASK")-X87)</f>
        <v>1.1324274851176597E-14</v>
      </c>
    </row>
    <row r="88" spans="1:37" x14ac:dyDescent="0.2">
      <c r="A88" s="71" t="str">
        <f>Pricing!$A88</f>
        <v>10Y</v>
      </c>
      <c r="B88" s="152" t="s">
        <v>140</v>
      </c>
      <c r="C88" s="153">
        <f>Pricing!$B88*100</f>
        <v>1.8620261279903516</v>
      </c>
      <c r="D88" s="153">
        <f>Pricing!$B88*100</f>
        <v>1.8620261279903516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1.9789999999893841</v>
      </c>
      <c r="H88" s="153">
        <f>Pricing!$C88*100</f>
        <v>1.9789999999893841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2.0726410250129992</v>
      </c>
      <c r="L88" s="153">
        <f>Pricing!$D88*100</f>
        <v>2.0726410250129992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2.1841543961804382</v>
      </c>
      <c r="P88" s="153">
        <f>Pricing!$E88*100</f>
        <v>2.1841543961804382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tr">
        <f t="shared" si="8"/>
        <v>USD_CURVE_STD_10Y</v>
      </c>
      <c r="S88" s="153">
        <f>Pricing!$F88*100</f>
        <v>1.9789999999951335</v>
      </c>
      <c r="T88" s="153">
        <f>Pricing!$F88*100</f>
        <v>1.9789999999951335</v>
      </c>
      <c r="U88" s="154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2" t="s">
        <v>598</v>
      </c>
      <c r="W88" s="153">
        <f>Pricing!$G88*100</f>
        <v>1.7680000000000073</v>
      </c>
      <c r="X88" s="153">
        <f>Pricing!$G88*100</f>
        <v>1.7680000000000073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2.2009648326104525E-8</v>
      </c>
      <c r="AA88" s="196">
        <f>ABS(_xll.RtGet(SourceAlias,$B88,"ASK")-D88)</f>
        <v>2.2009648326104525E-8</v>
      </c>
      <c r="AB88" s="197">
        <f>ABS(_xll.RtGet(SourceAlias,$F88,"BID")-G88)</f>
        <v>1.0615952561465747E-11</v>
      </c>
      <c r="AC88" s="196">
        <f>ABS(_xll.RtGet(SourceAlias,$F88,"ASK")-H88)</f>
        <v>1.0615952561465747E-11</v>
      </c>
      <c r="AD88" s="197">
        <f>ABS(_xll.RtGet(SourceAlias,$J88,"BID")-K88)</f>
        <v>1.7012999009580199E-8</v>
      </c>
      <c r="AE88" s="196">
        <f>ABS(_xll.RtGet(SourceAlias,$J88,"ASK")-L88)</f>
        <v>1.7012999009580199E-8</v>
      </c>
      <c r="AF88" s="195">
        <f>ABS(_xll.RtGet(SourceAlias,$N88,"BID")-O88)</f>
        <v>3.6180438200972276E-8</v>
      </c>
      <c r="AG88" s="195">
        <f>ABS(_xll.RtGet(SourceAlias,$N88,"ASK")-P88)</f>
        <v>3.6180438200972276E-8</v>
      </c>
      <c r="AH88" s="197">
        <f>ABS(_xll.RtGet(SourceAlias,$R88,"BID")-S88)</f>
        <v>4.8665516061419112E-12</v>
      </c>
      <c r="AI88" s="196">
        <f>ABS(_xll.RtGet(SourceAlias,$R88,"ASK")-T88)</f>
        <v>4.8665516061419112E-12</v>
      </c>
      <c r="AJ88" s="195">
        <f>ABS(_xll.RtGet(SourceAlias,$V88,"BID")-W88)</f>
        <v>7.3274719625260332E-15</v>
      </c>
      <c r="AK88" s="196">
        <f>ABS(_xll.RtGet(SourceAlias,$V88,"ASK")-X88)</f>
        <v>7.3274719625260332E-15</v>
      </c>
    </row>
    <row r="89" spans="1:37" x14ac:dyDescent="0.2">
      <c r="A89" s="71" t="str">
        <f>Pricing!$A89</f>
        <v>11Y</v>
      </c>
      <c r="B89" s="152" t="s">
        <v>141</v>
      </c>
      <c r="C89" s="153">
        <f>Pricing!$B89*100</f>
        <v>1.9242631350833699</v>
      </c>
      <c r="D89" s="153">
        <f>Pricing!$B89*100</f>
        <v>1.9242631350833699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2.0379031436236059</v>
      </c>
      <c r="H89" s="153">
        <f>Pricing!$C89*100</f>
        <v>2.0379031436236059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2.1339549202202037</v>
      </c>
      <c r="L89" s="153">
        <f>Pricing!$D89*100</f>
        <v>2.1339549202202037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2.2446156847713681</v>
      </c>
      <c r="P89" s="153">
        <f>Pricing!$E89*100</f>
        <v>2.2446156847713681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tr">
        <f t="shared" si="8"/>
        <v>USD_CURVE_STD_11Y</v>
      </c>
      <c r="S89" s="153">
        <f>Pricing!$F89*100</f>
        <v>2.0343942138452689</v>
      </c>
      <c r="T89" s="153">
        <f>Pricing!$F89*100</f>
        <v>2.0343942138452689</v>
      </c>
      <c r="U89" s="154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2" t="s">
        <v>599</v>
      </c>
      <c r="W89" s="153">
        <f>Pricing!$G89*100</f>
        <v>1.8254732953135728</v>
      </c>
      <c r="X89" s="153">
        <f>Pricing!$G89*100</f>
        <v>1.8254732953135728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7.1404083369808191E-5</v>
      </c>
      <c r="AA89" s="196">
        <f>ABS(_xll.RtGet(SourceAlias,$B89,"ASK")-D89)</f>
        <v>7.1404083369808191E-5</v>
      </c>
      <c r="AB89" s="197">
        <f>ABS(_xll.RtGet(SourceAlias,$F89,"BID")-G89)</f>
        <v>7.1629623605851123E-5</v>
      </c>
      <c r="AC89" s="196">
        <f>ABS(_xll.RtGet(SourceAlias,$F89,"ASK")-H89)</f>
        <v>7.1629623605851123E-5</v>
      </c>
      <c r="AD89" s="197">
        <f>ABS(_xll.RtGet(SourceAlias,$J89,"BID")-K89)</f>
        <v>7.1663220203799227E-5</v>
      </c>
      <c r="AE89" s="196">
        <f>ABS(_xll.RtGet(SourceAlias,$J89,"ASK")-L89)</f>
        <v>7.1663220203799227E-5</v>
      </c>
      <c r="AF89" s="195">
        <f>ABS(_xll.RtGet(SourceAlias,$N89,"BID")-O89)</f>
        <v>7.210277136815435E-5</v>
      </c>
      <c r="AG89" s="195">
        <f>ABS(_xll.RtGet(SourceAlias,$N89,"ASK")-P89)</f>
        <v>7.210277136815435E-5</v>
      </c>
      <c r="AH89" s="197">
        <f>ABS(_xll.RtGet(SourceAlias,$R89,"BID")-S89)</f>
        <v>1.9015473107231173E-7</v>
      </c>
      <c r="AI89" s="196">
        <f>ABS(_xll.RtGet(SourceAlias,$R89,"ASK")-T89)</f>
        <v>1.9015473107231173E-7</v>
      </c>
      <c r="AJ89" s="195">
        <f>ABS(_xll.RtGet(SourceAlias,$V89,"BID")-W89)</f>
        <v>4.8087831357279676E-4</v>
      </c>
      <c r="AK89" s="196">
        <f>ABS(_xll.RtGet(SourceAlias,$V89,"ASK")-X89)</f>
        <v>4.8087831357279676E-4</v>
      </c>
    </row>
    <row r="90" spans="1:37" x14ac:dyDescent="0.2">
      <c r="A90" s="71" t="str">
        <f>Pricing!$A90</f>
        <v>12Y</v>
      </c>
      <c r="B90" s="152" t="s">
        <v>142</v>
      </c>
      <c r="C90" s="153">
        <f>Pricing!$B90*100</f>
        <v>1.978025284013099</v>
      </c>
      <c r="D90" s="153">
        <f>Pricing!$B90*100</f>
        <v>1.978025284013099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2.0890000000066284</v>
      </c>
      <c r="H90" s="153">
        <f>Pricing!$C90*100</f>
        <v>2.0890000000066284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2.1867051582890351</v>
      </c>
      <c r="L90" s="153">
        <f>Pricing!$D90*100</f>
        <v>2.1867051582890351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2.2980084571917732</v>
      </c>
      <c r="P90" s="153">
        <f>Pricing!$E90*100</f>
        <v>2.2980084571917732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tr">
        <f t="shared" si="8"/>
        <v>USD_CURVE_STD_12Y</v>
      </c>
      <c r="S90" s="153">
        <f>Pricing!$F90*100</f>
        <v>2.0889999999947846</v>
      </c>
      <c r="T90" s="153">
        <f>Pricing!$F90*100</f>
        <v>2.0889999999947846</v>
      </c>
      <c r="U90" s="154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2" t="s">
        <v>600</v>
      </c>
      <c r="W90" s="153">
        <f>Pricing!$G90*100</f>
        <v>1.8749999999968034</v>
      </c>
      <c r="X90" s="153">
        <f>Pricing!$G90*100</f>
        <v>1.8749999999968034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5.4798690118929017E-7</v>
      </c>
      <c r="AA90" s="196">
        <f>ABS(_xll.RtGet(SourceAlias,$B90,"ASK")-D90)</f>
        <v>5.4798690118929017E-7</v>
      </c>
      <c r="AB90" s="197">
        <f>ABS(_xll.RtGet(SourceAlias,$F90,"BID")-G90)</f>
        <v>6.6284755462220346E-12</v>
      </c>
      <c r="AC90" s="196">
        <f>ABS(_xll.RtGet(SourceAlias,$F90,"ASK")-H90)</f>
        <v>6.6284755462220346E-12</v>
      </c>
      <c r="AD90" s="197">
        <f>ABS(_xll.RtGet(SourceAlias,$J90,"BID")-K90)</f>
        <v>3.992890351689482E-7</v>
      </c>
      <c r="AE90" s="196">
        <f>ABS(_xll.RtGet(SourceAlias,$J90,"ASK")-L90)</f>
        <v>3.992890351689482E-7</v>
      </c>
      <c r="AF90" s="195">
        <f>ABS(_xll.RtGet(SourceAlias,$N90,"BID")-O90)</f>
        <v>8.5419177286993886E-7</v>
      </c>
      <c r="AG90" s="195">
        <f>ABS(_xll.RtGet(SourceAlias,$N90,"ASK")-P90)</f>
        <v>8.5419177286993886E-7</v>
      </c>
      <c r="AH90" s="197">
        <f>ABS(_xll.RtGet(SourceAlias,$R90,"BID")-S90)</f>
        <v>5.2153836804791354E-12</v>
      </c>
      <c r="AI90" s="196">
        <f>ABS(_xll.RtGet(SourceAlias,$R90,"ASK")-T90)</f>
        <v>5.2153836804791354E-12</v>
      </c>
      <c r="AJ90" s="195">
        <f>ABS(_xll.RtGet(SourceAlias,$V90,"BID")-W90)</f>
        <v>9.9999999680333573E-4</v>
      </c>
      <c r="AK90" s="196">
        <f>ABS(_xll.RtGet(SourceAlias,$V90,"ASK")-X90)</f>
        <v>9.9999999680333573E-4</v>
      </c>
    </row>
    <row r="91" spans="1:37" x14ac:dyDescent="0.2">
      <c r="A91" s="71" t="str">
        <f>Pricing!$A91</f>
        <v>13Y</v>
      </c>
      <c r="B91" s="152" t="s">
        <v>143</v>
      </c>
      <c r="C91" s="153">
        <f>Pricing!$B91*100</f>
        <v>2.0231412755464495</v>
      </c>
      <c r="D91" s="153">
        <f>Pricing!$B91*100</f>
        <v>2.0231412755464495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2.1320122165487083</v>
      </c>
      <c r="H91" s="153">
        <f>Pricing!$C91*100</f>
        <v>2.1320122165487083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2.2309562899317532</v>
      </c>
      <c r="L91" s="153">
        <f>Pricing!$D91*100</f>
        <v>2.2309562899317532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2.3459067381196967</v>
      </c>
      <c r="P91" s="153">
        <f>Pricing!$E91*100</f>
        <v>2.3459067381196967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tr">
        <f t="shared" si="8"/>
        <v>USD_CURVE_STD_13Y</v>
      </c>
      <c r="S91" s="153">
        <f>Pricing!$F91*100</f>
        <v>2.1264287464933016</v>
      </c>
      <c r="T91" s="153">
        <f>Pricing!$F91*100</f>
        <v>2.1264287464933016</v>
      </c>
      <c r="U91" s="154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2" t="s">
        <v>601</v>
      </c>
      <c r="W91" s="153">
        <f>Pricing!$G91*100</f>
        <v>1.9171674608368938</v>
      </c>
      <c r="X91" s="153">
        <f>Pricing!$G91*100</f>
        <v>1.9171674608368938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3.057545355078517E-5</v>
      </c>
      <c r="AA91" s="196">
        <f>ABS(_xll.RtGet(SourceAlias,$B91,"ASK")-D91)</f>
        <v>3.057545355078517E-5</v>
      </c>
      <c r="AB91" s="197">
        <f>ABS(_xll.RtGet(SourceAlias,$F91,"BID")-G91)</f>
        <v>2.9904451291695722E-5</v>
      </c>
      <c r="AC91" s="196">
        <f>ABS(_xll.RtGet(SourceAlias,$F91,"ASK")-H91)</f>
        <v>2.9904451291695722E-5</v>
      </c>
      <c r="AD91" s="197">
        <f>ABS(_xll.RtGet(SourceAlias,$J91,"BID")-K91)</f>
        <v>2.9343068246756587E-5</v>
      </c>
      <c r="AE91" s="196">
        <f>ABS(_xll.RtGet(SourceAlias,$J91,"ASK")-L91)</f>
        <v>2.9343068246756587E-5</v>
      </c>
      <c r="AF91" s="195">
        <f>ABS(_xll.RtGet(SourceAlias,$N91,"BID")-O91)</f>
        <v>2.894388030361128E-5</v>
      </c>
      <c r="AG91" s="195">
        <f>ABS(_xll.RtGet(SourceAlias,$N91,"ASK")-P91)</f>
        <v>2.894388030361128E-5</v>
      </c>
      <c r="AH91" s="197">
        <f>ABS(_xll.RtGet(SourceAlias,$R91,"BID")-S91)</f>
        <v>2.425066987221669E-7</v>
      </c>
      <c r="AI91" s="196">
        <f>ABS(_xll.RtGet(SourceAlias,$R91,"ASK")-T91)</f>
        <v>2.425066987221669E-7</v>
      </c>
      <c r="AJ91" s="195">
        <f>ABS(_xll.RtGet(SourceAlias,$V91,"BID")-W91)</f>
        <v>1.174517836893596E-3</v>
      </c>
      <c r="AK91" s="196">
        <f>ABS(_xll.RtGet(SourceAlias,$V91,"ASK")-X91)</f>
        <v>1.174517836893596E-3</v>
      </c>
    </row>
    <row r="92" spans="1:37" x14ac:dyDescent="0.2">
      <c r="A92" s="71" t="str">
        <f>Pricing!$A92</f>
        <v>14Y</v>
      </c>
      <c r="B92" s="152" t="s">
        <v>144</v>
      </c>
      <c r="C92" s="153">
        <f>Pricing!$B92*100</f>
        <v>2.0607371236816823</v>
      </c>
      <c r="D92" s="153">
        <f>Pricing!$B92*100</f>
        <v>2.0607371236816823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2.1679799920510794</v>
      </c>
      <c r="H92" s="153">
        <f>Pricing!$C92*100</f>
        <v>2.1679799920510794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2.267902768578907</v>
      </c>
      <c r="L92" s="153">
        <f>Pricing!$D92*100</f>
        <v>2.267902768578907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2.387687301186896</v>
      </c>
      <c r="P92" s="153">
        <f>Pricing!$E92*100</f>
        <v>2.387687301186896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tr">
        <f t="shared" si="8"/>
        <v>USD_CURVE_STD_14Y</v>
      </c>
      <c r="S92" s="153">
        <f>Pricing!$F92*100</f>
        <v>2.1629451762619794</v>
      </c>
      <c r="T92" s="153">
        <f>Pricing!$F92*100</f>
        <v>2.1629451762619794</v>
      </c>
      <c r="U92" s="154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2" t="s">
        <v>602</v>
      </c>
      <c r="W92" s="153">
        <f>Pricing!$G92*100</f>
        <v>1.9528941293711799</v>
      </c>
      <c r="X92" s="153">
        <f>Pricing!$G92*100</f>
        <v>1.9528941293711799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1.9704318317881331E-5</v>
      </c>
      <c r="AA92" s="196">
        <f>ABS(_xll.RtGet(SourceAlias,$B92,"ASK")-D92)</f>
        <v>1.9704318317881331E-5</v>
      </c>
      <c r="AB92" s="197">
        <f>ABS(_xll.RtGet(SourceAlias,$F92,"BID")-G92)</f>
        <v>1.9096948920882539E-5</v>
      </c>
      <c r="AC92" s="196">
        <f>ABS(_xll.RtGet(SourceAlias,$F92,"ASK")-H92)</f>
        <v>1.9096948920882539E-5</v>
      </c>
      <c r="AD92" s="197">
        <f>ABS(_xll.RtGet(SourceAlias,$J92,"BID")-K92)</f>
        <v>1.8597421092891864E-5</v>
      </c>
      <c r="AE92" s="196">
        <f>ABS(_xll.RtGet(SourceAlias,$J92,"ASK")-L92)</f>
        <v>1.8597421092891864E-5</v>
      </c>
      <c r="AF92" s="195">
        <f>ABS(_xll.RtGet(SourceAlias,$N92,"BID")-O92)</f>
        <v>1.8182813104061779E-5</v>
      </c>
      <c r="AG92" s="195">
        <f>ABS(_xll.RtGet(SourceAlias,$N92,"ASK")-P92)</f>
        <v>1.8182813104061779E-5</v>
      </c>
      <c r="AH92" s="197">
        <f>ABS(_xll.RtGet(SourceAlias,$R92,"BID")-S92)</f>
        <v>2.2373802055497549E-7</v>
      </c>
      <c r="AI92" s="196">
        <f>ABS(_xll.RtGet(SourceAlias,$R92,"ASK")-T92)</f>
        <v>2.2373802055497549E-7</v>
      </c>
      <c r="AJ92" s="195">
        <f>ABS(_xll.RtGet(SourceAlias,$V92,"BID")-W92)</f>
        <v>1.1179253711797177E-3</v>
      </c>
      <c r="AK92" s="196">
        <f>ABS(_xll.RtGet(SourceAlias,$V92,"ASK")-X92)</f>
        <v>1.1179253711797177E-3</v>
      </c>
    </row>
    <row r="93" spans="1:37" x14ac:dyDescent="0.2">
      <c r="A93" s="71" t="str">
        <f>Pricing!$A93</f>
        <v>15Y</v>
      </c>
      <c r="B93" s="152" t="s">
        <v>145</v>
      </c>
      <c r="C93" s="153">
        <f>Pricing!$B93*100</f>
        <v>2.0930198684226444</v>
      </c>
      <c r="D93" s="153">
        <f>Pricing!$B93*100</f>
        <v>2.0930198684226444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2.1989999999983239</v>
      </c>
      <c r="H93" s="153">
        <f>Pricing!$C93*100</f>
        <v>2.1989999999983239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2.2997652822442838</v>
      </c>
      <c r="L93" s="153">
        <f>Pricing!$D93*100</f>
        <v>2.2997652822442838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2.421943186967018</v>
      </c>
      <c r="P93" s="153">
        <f>Pricing!$E93*100</f>
        <v>2.421943186967018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tr">
        <f t="shared" si="8"/>
        <v>USD_CURVE_STD_15Y</v>
      </c>
      <c r="S93" s="153">
        <f>Pricing!$F93*100</f>
        <v>2.1989999999940704</v>
      </c>
      <c r="T93" s="153">
        <f>Pricing!$F93*100</f>
        <v>2.1989999999940704</v>
      </c>
      <c r="U93" s="154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2" t="s">
        <v>603</v>
      </c>
      <c r="W93" s="153">
        <f>Pricing!$G93*100</f>
        <v>1.9840000000053002</v>
      </c>
      <c r="X93" s="153">
        <f>Pricing!$G93*100</f>
        <v>1.9840000000053002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4.8157735577092353E-7</v>
      </c>
      <c r="AA93" s="196">
        <f>ABS(_xll.RtGet(SourceAlias,$B93,"ASK")-D93)</f>
        <v>4.8157735577092353E-7</v>
      </c>
      <c r="AB93" s="197">
        <f>ABS(_xll.RtGet(SourceAlias,$F93,"BID")-G93)</f>
        <v>1.6759926779741363E-12</v>
      </c>
      <c r="AC93" s="196">
        <f>ABS(_xll.RtGet(SourceAlias,$F93,"ASK")-H93)</f>
        <v>1.6759926779741363E-12</v>
      </c>
      <c r="AD93" s="197">
        <f>ABS(_xll.RtGet(SourceAlias,$J93,"BID")-K93)</f>
        <v>3.7424428356302997E-7</v>
      </c>
      <c r="AE93" s="196">
        <f>ABS(_xll.RtGet(SourceAlias,$J93,"ASK")-L93)</f>
        <v>3.7424428356302997E-7</v>
      </c>
      <c r="AF93" s="195">
        <f>ABS(_xll.RtGet(SourceAlias,$N93,"BID")-O93)</f>
        <v>8.2796701805776252E-7</v>
      </c>
      <c r="AG93" s="195">
        <f>ABS(_xll.RtGet(SourceAlias,$N93,"ASK")-P93)</f>
        <v>8.2796701805776252E-7</v>
      </c>
      <c r="AH93" s="197">
        <f>ABS(_xll.RtGet(SourceAlias,$R93,"BID")-S93)</f>
        <v>5.9294791299180361E-12</v>
      </c>
      <c r="AI93" s="196">
        <f>ABS(_xll.RtGet(SourceAlias,$R93,"ASK")-T93)</f>
        <v>5.9294791299180361E-12</v>
      </c>
      <c r="AJ93" s="195">
        <f>ABS(_xll.RtGet(SourceAlias,$V93,"BID")-W93)</f>
        <v>1.0000000053000946E-3</v>
      </c>
      <c r="AK93" s="196">
        <f>ABS(_xll.RtGet(SourceAlias,$V93,"ASK")-X93)</f>
        <v>1.0000000053000946E-3</v>
      </c>
    </row>
    <row r="94" spans="1:37" x14ac:dyDescent="0.2">
      <c r="A94" s="71" t="str">
        <f>Pricing!$A94</f>
        <v>16Y</v>
      </c>
      <c r="B94" s="152" t="s">
        <v>146</v>
      </c>
      <c r="C94" s="153">
        <f>Pricing!$B94*100</f>
        <v>2.1210615311949366</v>
      </c>
      <c r="D94" s="153">
        <f>Pricing!$B94*100</f>
        <v>2.1210615311949366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2.2260780151008368</v>
      </c>
      <c r="H94" s="153">
        <f>Pricing!$C94*100</f>
        <v>2.2260780151008368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2.3276132391196369</v>
      </c>
      <c r="L94" s="153">
        <f>Pricing!$D94*100</f>
        <v>2.3276132391196369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2.4505860890909155</v>
      </c>
      <c r="P94" s="153">
        <f>Pricing!$E94*100</f>
        <v>2.4505860890909155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tr">
        <f t="shared" si="8"/>
        <v>USD_CURVE_STD_16Y</v>
      </c>
      <c r="S94" s="153">
        <f>Pricing!$F94*100</f>
        <v>2.2205550657357427</v>
      </c>
      <c r="T94" s="153">
        <f>Pricing!$F94*100</f>
        <v>2.2205550657357427</v>
      </c>
      <c r="U94" s="154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2" t="s">
        <v>604</v>
      </c>
      <c r="W94" s="153">
        <f>Pricing!$G94*100</f>
        <v>2.0113176871815486</v>
      </c>
      <c r="X94" s="153">
        <f>Pricing!$G94*100</f>
        <v>2.0113176871815486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7.3731949363775584E-6</v>
      </c>
      <c r="AA94" s="196">
        <f>ABS(_xll.RtGet(SourceAlias,$B94,"ASK")-D94)</f>
        <v>7.3731949363775584E-6</v>
      </c>
      <c r="AB94" s="197">
        <f>ABS(_xll.RtGet(SourceAlias,$F94,"BID")-G94)</f>
        <v>7.7791008368244263E-6</v>
      </c>
      <c r="AC94" s="196">
        <f>ABS(_xll.RtGet(SourceAlias,$F94,"ASK")-H94)</f>
        <v>7.7791008368244263E-6</v>
      </c>
      <c r="AD94" s="197">
        <f>ABS(_xll.RtGet(SourceAlias,$J94,"BID")-K94)</f>
        <v>8.0821196366542836E-6</v>
      </c>
      <c r="AE94" s="196">
        <f>ABS(_xll.RtGet(SourceAlias,$J94,"ASK")-L94)</f>
        <v>8.0821196366542836E-6</v>
      </c>
      <c r="AF94" s="195">
        <f>ABS(_xll.RtGet(SourceAlias,$N94,"BID")-O94)</f>
        <v>8.5170909152054719E-6</v>
      </c>
      <c r="AG94" s="195">
        <f>ABS(_xll.RtGet(SourceAlias,$N94,"ASK")-P94)</f>
        <v>8.5170909152054719E-6</v>
      </c>
      <c r="AH94" s="197">
        <f>ABS(_xll.RtGet(SourceAlias,$R94,"BID")-S94)</f>
        <v>2.6026425725689251E-7</v>
      </c>
      <c r="AI94" s="196">
        <f>ABS(_xll.RtGet(SourceAlias,$R94,"ASK")-T94)</f>
        <v>2.6026425725689251E-7</v>
      </c>
      <c r="AJ94" s="195">
        <f>ABS(_xll.RtGet(SourceAlias,$V94,"BID")-W94)</f>
        <v>9.2423418154830017E-4</v>
      </c>
      <c r="AK94" s="196">
        <f>ABS(_xll.RtGet(SourceAlias,$V94,"ASK")-X94)</f>
        <v>9.2423418154830017E-4</v>
      </c>
    </row>
    <row r="95" spans="1:37" x14ac:dyDescent="0.2">
      <c r="A95" s="71" t="str">
        <f>Pricing!$A95</f>
        <v>17Y</v>
      </c>
      <c r="B95" s="152" t="s">
        <v>147</v>
      </c>
      <c r="C95" s="153">
        <f>Pricing!$B95*100</f>
        <v>2.1455016661790576</v>
      </c>
      <c r="D95" s="153">
        <f>Pricing!$B95*100</f>
        <v>2.1455016661790576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2.2497854604851466</v>
      </c>
      <c r="H95" s="153">
        <f>Pricing!$C95*100</f>
        <v>2.2497854604851466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2.352022091510424</v>
      </c>
      <c r="L95" s="153">
        <f>Pricing!$D95*100</f>
        <v>2.352022091510424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2.4749228824941722</v>
      </c>
      <c r="P95" s="153">
        <f>Pricing!$E95*100</f>
        <v>2.4749228824941722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tr">
        <f t="shared" si="8"/>
        <v>USD_CURVE_STD_17Y</v>
      </c>
      <c r="S95" s="153">
        <f>Pricing!$F95*100</f>
        <v>2.2417641777443014</v>
      </c>
      <c r="T95" s="153">
        <f>Pricing!$F95*100</f>
        <v>2.2417641777443014</v>
      </c>
      <c r="U95" s="154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2" t="s">
        <v>605</v>
      </c>
      <c r="W95" s="153">
        <f>Pricing!$G95*100</f>
        <v>2.0353658249926165</v>
      </c>
      <c r="X95" s="153">
        <f>Pricing!$G95*100</f>
        <v>2.0353658249926165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6.0721790573481371E-6</v>
      </c>
      <c r="AA95" s="196">
        <f>ABS(_xll.RtGet(SourceAlias,$B95,"ASK")-D95)</f>
        <v>6.0721790573481371E-6</v>
      </c>
      <c r="AB95" s="197">
        <f>ABS(_xll.RtGet(SourceAlias,$F95,"BID")-G95)</f>
        <v>6.459485146326216E-6</v>
      </c>
      <c r="AC95" s="196">
        <f>ABS(_xll.RtGet(SourceAlias,$F95,"ASK")-H95)</f>
        <v>6.459485146326216E-6</v>
      </c>
      <c r="AD95" s="197">
        <f>ABS(_xll.RtGet(SourceAlias,$J95,"BID")-K95)</f>
        <v>6.7555104239502839E-6</v>
      </c>
      <c r="AE95" s="196">
        <f>ABS(_xll.RtGet(SourceAlias,$J95,"ASK")-L95)</f>
        <v>6.7555104239502839E-6</v>
      </c>
      <c r="AF95" s="195">
        <f>ABS(_xll.RtGet(SourceAlias,$N95,"BID")-O95)</f>
        <v>7.1874941722782637E-6</v>
      </c>
      <c r="AG95" s="195">
        <f>ABS(_xll.RtGet(SourceAlias,$N95,"ASK")-P95)</f>
        <v>7.1874941722782637E-6</v>
      </c>
      <c r="AH95" s="197">
        <f>ABS(_xll.RtGet(SourceAlias,$R95,"BID")-S95)</f>
        <v>3.6525569857559503E-7</v>
      </c>
      <c r="AI95" s="196">
        <f>ABS(_xll.RtGet(SourceAlias,$R95,"ASK")-T95)</f>
        <v>3.6525569857559503E-7</v>
      </c>
      <c r="AJ95" s="195">
        <f>ABS(_xll.RtGet(SourceAlias,$V95,"BID")-W95)</f>
        <v>8.9688499261653121E-4</v>
      </c>
      <c r="AK95" s="196">
        <f>ABS(_xll.RtGet(SourceAlias,$V95,"ASK")-X95)</f>
        <v>8.9688499261653121E-4</v>
      </c>
    </row>
    <row r="96" spans="1:37" x14ac:dyDescent="0.2">
      <c r="A96" s="71" t="str">
        <f>Pricing!$A96</f>
        <v>18Y</v>
      </c>
      <c r="B96" s="152" t="s">
        <v>148</v>
      </c>
      <c r="C96" s="153">
        <f>Pricing!$B96*100</f>
        <v>2.1666884507225252</v>
      </c>
      <c r="D96" s="153">
        <f>Pricing!$B96*100</f>
        <v>2.1666884507225252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2.2704173978899465</v>
      </c>
      <c r="H96" s="153">
        <f>Pricing!$C96*100</f>
        <v>2.2704173978899465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2.3732766170625457</v>
      </c>
      <c r="L96" s="153">
        <f>Pricing!$D96*100</f>
        <v>2.3732766170625457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2.4955682613259613</v>
      </c>
      <c r="P96" s="153">
        <f>Pricing!$E96*100</f>
        <v>2.4955682613259613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tr">
        <f t="shared" si="8"/>
        <v>USD_CURVE_STD_18Y</v>
      </c>
      <c r="S96" s="153">
        <f>Pricing!$F96*100</f>
        <v>2.2626507615826261</v>
      </c>
      <c r="T96" s="153">
        <f>Pricing!$F96*100</f>
        <v>2.2626507615826261</v>
      </c>
      <c r="U96" s="154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2" t="s">
        <v>606</v>
      </c>
      <c r="W96" s="153">
        <f>Pricing!$G96*100</f>
        <v>2.0564174092627159</v>
      </c>
      <c r="X96" s="153">
        <f>Pricing!$G96*100</f>
        <v>2.0564174092627159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1.4447225251679185E-6</v>
      </c>
      <c r="AA96" s="196">
        <f>ABS(_xll.RtGet(SourceAlias,$B96,"ASK")-D96)</f>
        <v>1.4447225251679185E-6</v>
      </c>
      <c r="AB96" s="197">
        <f>ABS(_xll.RtGet(SourceAlias,$F96,"BID")-G96)</f>
        <v>1.848889946476362E-6</v>
      </c>
      <c r="AC96" s="196">
        <f>ABS(_xll.RtGet(SourceAlias,$F96,"ASK")-H96)</f>
        <v>1.848889946476362E-6</v>
      </c>
      <c r="AD96" s="197">
        <f>ABS(_xll.RtGet(SourceAlias,$J96,"BID")-K96)</f>
        <v>2.1720625453802711E-6</v>
      </c>
      <c r="AE96" s="196">
        <f>ABS(_xll.RtGet(SourceAlias,$J96,"ASK")-L96)</f>
        <v>2.1720625453802711E-6</v>
      </c>
      <c r="AF96" s="195">
        <f>ABS(_xll.RtGet(SourceAlias,$N96,"BID")-O96)</f>
        <v>2.6043259611086E-6</v>
      </c>
      <c r="AG96" s="195">
        <f>ABS(_xll.RtGet(SourceAlias,$N96,"ASK")-P96)</f>
        <v>2.6043259611086E-6</v>
      </c>
      <c r="AH96" s="197">
        <f>ABS(_xll.RtGet(SourceAlias,$R96,"BID")-S96)</f>
        <v>3.4241737401075056E-7</v>
      </c>
      <c r="AI96" s="196">
        <f>ABS(_xll.RtGet(SourceAlias,$R96,"ASK")-T96)</f>
        <v>3.4241737401075056E-7</v>
      </c>
      <c r="AJ96" s="195">
        <f>ABS(_xll.RtGet(SourceAlias,$V96,"BID")-W96)</f>
        <v>9.0638826271582928E-4</v>
      </c>
      <c r="AK96" s="196">
        <f>ABS(_xll.RtGet(SourceAlias,$V96,"ASK")-X96)</f>
        <v>9.0638826271582928E-4</v>
      </c>
    </row>
    <row r="97" spans="1:37" x14ac:dyDescent="0.2">
      <c r="A97" s="71" t="str">
        <f>Pricing!$A97</f>
        <v>19Y</v>
      </c>
      <c r="B97" s="152" t="s">
        <v>149</v>
      </c>
      <c r="C97" s="153">
        <f>Pricing!$B97*100</f>
        <v>2.184756234830123</v>
      </c>
      <c r="D97" s="153">
        <f>Pricing!$B97*100</f>
        <v>2.184756234830123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2.2880686343671228</v>
      </c>
      <c r="H97" s="153">
        <f>Pricing!$C97*100</f>
        <v>2.2880686343671228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2.3914588689003082</v>
      </c>
      <c r="L97" s="153">
        <f>Pricing!$D97*100</f>
        <v>2.3914588689003082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2.5128684286003256</v>
      </c>
      <c r="P97" s="153">
        <f>Pricing!$E97*100</f>
        <v>2.5128684286003256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tr">
        <f t="shared" si="8"/>
        <v>USD_CURVE_STD_19Y</v>
      </c>
      <c r="S97" s="153">
        <f>Pricing!$F97*100</f>
        <v>2.2830551835817046</v>
      </c>
      <c r="T97" s="153">
        <f>Pricing!$F97*100</f>
        <v>2.2830551835817046</v>
      </c>
      <c r="U97" s="154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2" t="s">
        <v>607</v>
      </c>
      <c r="W97" s="153">
        <f>Pricing!$G97*100</f>
        <v>2.0744979020046159</v>
      </c>
      <c r="X97" s="153">
        <f>Pricing!$G97*100</f>
        <v>2.0744979020046159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1.9091698773010535E-6</v>
      </c>
      <c r="AA97" s="196">
        <f>ABS(_xll.RtGet(SourceAlias,$B97,"ASK")-D97)</f>
        <v>1.9091698773010535E-6</v>
      </c>
      <c r="AB97" s="197">
        <f>ABS(_xll.RtGet(SourceAlias,$F97,"BID")-G97)</f>
        <v>1.467632877449887E-6</v>
      </c>
      <c r="AC97" s="196">
        <f>ABS(_xll.RtGet(SourceAlias,$F97,"ASK")-H97)</f>
        <v>1.467632877449887E-6</v>
      </c>
      <c r="AD97" s="197">
        <f>ABS(_xll.RtGet(SourceAlias,$J97,"BID")-K97)</f>
        <v>1.1060996918388355E-6</v>
      </c>
      <c r="AE97" s="196">
        <f>ABS(_xll.RtGet(SourceAlias,$J97,"ASK")-L97)</f>
        <v>1.1060996918388355E-6</v>
      </c>
      <c r="AF97" s="195">
        <f>ABS(_xll.RtGet(SourceAlias,$N97,"BID")-O97)</f>
        <v>6.6339967474959849E-7</v>
      </c>
      <c r="AG97" s="195">
        <f>ABS(_xll.RtGet(SourceAlias,$N97,"ASK")-P97)</f>
        <v>6.6339967474959849E-7</v>
      </c>
      <c r="AH97" s="197">
        <f>ABS(_xll.RtGet(SourceAlias,$R97,"BID")-S97)</f>
        <v>2.1441829556323455E-7</v>
      </c>
      <c r="AI97" s="196">
        <f>ABS(_xll.RtGet(SourceAlias,$R97,"ASK")-T97)</f>
        <v>2.1441829556323455E-7</v>
      </c>
      <c r="AJ97" s="195">
        <f>ABS(_xll.RtGet(SourceAlias,$V97,"BID")-W97)</f>
        <v>9.4315300461600415E-4</v>
      </c>
      <c r="AK97" s="196">
        <f>ABS(_xll.RtGet(SourceAlias,$V97,"ASK")-X97)</f>
        <v>9.4315300461600415E-4</v>
      </c>
    </row>
    <row r="98" spans="1:37" x14ac:dyDescent="0.2">
      <c r="A98" s="71" t="str">
        <f>Pricing!$A98</f>
        <v>20Y</v>
      </c>
      <c r="B98" s="152" t="s">
        <v>150</v>
      </c>
      <c r="C98" s="153">
        <f>Pricing!$B98*100</f>
        <v>2.2000012180235577</v>
      </c>
      <c r="D98" s="153">
        <f>Pricing!$B98*100</f>
        <v>2.2000012180235577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2.303000000001604</v>
      </c>
      <c r="H98" s="153">
        <f>Pricing!$C98*100</f>
        <v>2.303000000001604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2.4068263293387324</v>
      </c>
      <c r="L98" s="153">
        <f>Pricing!$D98*100</f>
        <v>2.4068263293387324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2.5272850318135394</v>
      </c>
      <c r="P98" s="153">
        <f>Pricing!$E98*100</f>
        <v>2.5272850318135394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tr">
        <f t="shared" si="8"/>
        <v>USD_CURVE_STD_20Y</v>
      </c>
      <c r="S98" s="153">
        <f>Pricing!$F98*100</f>
        <v>2.3029999999936419</v>
      </c>
      <c r="T98" s="153">
        <f>Pricing!$F98*100</f>
        <v>2.3029999999936419</v>
      </c>
      <c r="U98" s="154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2" t="s">
        <v>608</v>
      </c>
      <c r="W98" s="153">
        <f>Pricing!$G98*100</f>
        <v>2.0900000000021137</v>
      </c>
      <c r="X98" s="153">
        <f>Pricing!$G98*100</f>
        <v>2.0900000000021137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4.8097644222977465E-7</v>
      </c>
      <c r="AA98" s="196">
        <f>ABS(_xll.RtGet(SourceAlias,$B98,"ASK")-D98)</f>
        <v>4.8097644222977465E-7</v>
      </c>
      <c r="AB98" s="197">
        <f>ABS(_xll.RtGet(SourceAlias,$F98,"BID")-G98)</f>
        <v>1.6040502259784262E-12</v>
      </c>
      <c r="AC98" s="196">
        <f>ABS(_xll.RtGet(SourceAlias,$F98,"ASK")-H98)</f>
        <v>1.6040502259784262E-12</v>
      </c>
      <c r="AD98" s="197">
        <f>ABS(_xll.RtGet(SourceAlias,$J98,"BID")-K98)</f>
        <v>3.9833873222150373E-7</v>
      </c>
      <c r="AE98" s="196">
        <f>ABS(_xll.RtGet(SourceAlias,$J98,"ASK")-L98)</f>
        <v>3.9833873222150373E-7</v>
      </c>
      <c r="AF98" s="195">
        <f>ABS(_xll.RtGet(SourceAlias,$N98,"BID")-O98)</f>
        <v>8.5981353903363811E-7</v>
      </c>
      <c r="AG98" s="195">
        <f>ABS(_xll.RtGet(SourceAlias,$N98,"ASK")-P98)</f>
        <v>8.5981353903363811E-7</v>
      </c>
      <c r="AH98" s="197">
        <f>ABS(_xll.RtGet(SourceAlias,$R98,"BID")-S98)</f>
        <v>6.3580252174233465E-12</v>
      </c>
      <c r="AI98" s="196">
        <f>ABS(_xll.RtGet(SourceAlias,$R98,"ASK")-T98)</f>
        <v>6.3580252174233465E-12</v>
      </c>
      <c r="AJ98" s="195">
        <f>ABS(_xll.RtGet(SourceAlias,$V98,"BID")-W98)</f>
        <v>1.0000000021137545E-3</v>
      </c>
      <c r="AK98" s="196">
        <f>ABS(_xll.RtGet(SourceAlias,$V98,"ASK")-X98)</f>
        <v>1.0000000021137545E-3</v>
      </c>
    </row>
    <row r="99" spans="1:37" x14ac:dyDescent="0.2">
      <c r="A99" s="71" t="str">
        <f>Pricing!$A99</f>
        <v>21Y</v>
      </c>
      <c r="B99" s="152" t="s">
        <v>151</v>
      </c>
      <c r="C99" s="153">
        <f>Pricing!$B99*100</f>
        <v>2.2129140531811839</v>
      </c>
      <c r="D99" s="153">
        <f>Pricing!$B99*100</f>
        <v>2.2129140531811839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2.3156708525964453</v>
      </c>
      <c r="H99" s="153">
        <f>Pricing!$C99*100</f>
        <v>2.3156708525964453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2.4198449704611131</v>
      </c>
      <c r="L99" s="153">
        <f>Pricing!$D99*100</f>
        <v>2.4198449704611131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2.5394227674501284</v>
      </c>
      <c r="P99" s="153">
        <f>Pricing!$E99*100</f>
        <v>2.5394227674501284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tr">
        <f t="shared" si="8"/>
        <v>USD_CURVE_STD_21Y</v>
      </c>
      <c r="S99" s="153">
        <f>Pricing!$F99*100</f>
        <v>2.3130720070939126</v>
      </c>
      <c r="T99" s="153">
        <f>Pricing!$F99*100</f>
        <v>2.3130720070939126</v>
      </c>
      <c r="U99" s="154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2" t="s">
        <v>609</v>
      </c>
      <c r="W99" s="153">
        <f>Pricing!$G99*100</f>
        <v>2.1032209391484522</v>
      </c>
      <c r="X99" s="153">
        <f>Pricing!$G99*100</f>
        <v>2.1032209391484522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6.9981811838815133E-6</v>
      </c>
      <c r="AA99" s="196">
        <f>ABS(_xll.RtGet(SourceAlias,$B99,"ASK")-D99)</f>
        <v>6.9981811838815133E-6</v>
      </c>
      <c r="AB99" s="197">
        <f>ABS(_xll.RtGet(SourceAlias,$F99,"BID")-G99)</f>
        <v>7.5075964454107691E-6</v>
      </c>
      <c r="AC99" s="196">
        <f>ABS(_xll.RtGet(SourceAlias,$F99,"ASK")-H99)</f>
        <v>7.5075964454107691E-6</v>
      </c>
      <c r="AD99" s="197">
        <f>ABS(_xll.RtGet(SourceAlias,$J99,"BID")-K99)</f>
        <v>7.9304611131369995E-6</v>
      </c>
      <c r="AE99" s="196">
        <f>ABS(_xll.RtGet(SourceAlias,$J99,"ASK")-L99)</f>
        <v>7.9304611131369995E-6</v>
      </c>
      <c r="AF99" s="195">
        <f>ABS(_xll.RtGet(SourceAlias,$N99,"BID")-O99)</f>
        <v>8.4184501281114876E-6</v>
      </c>
      <c r="AG99" s="195">
        <f>ABS(_xll.RtGet(SourceAlias,$N99,"ASK")-P99)</f>
        <v>8.4184501281114876E-6</v>
      </c>
      <c r="AH99" s="197">
        <f>ABS(_xll.RtGet(SourceAlias,$R99,"BID")-S99)</f>
        <v>1.2590608777784951E-7</v>
      </c>
      <c r="AI99" s="196">
        <f>ABS(_xll.RtGet(SourceAlias,$R99,"ASK")-T99)</f>
        <v>1.2590608777784951E-7</v>
      </c>
      <c r="AJ99" s="195">
        <f>ABS(_xll.RtGet(SourceAlias,$V99,"BID")-W99)</f>
        <v>1.0675131484521039E-3</v>
      </c>
      <c r="AK99" s="196">
        <f>ABS(_xll.RtGet(SourceAlias,$V99,"ASK")-X99)</f>
        <v>1.0675131484521039E-3</v>
      </c>
    </row>
    <row r="100" spans="1:37" x14ac:dyDescent="0.2">
      <c r="A100" s="71" t="str">
        <f>Pricing!$A100</f>
        <v>22Y</v>
      </c>
      <c r="B100" s="152" t="s">
        <v>152</v>
      </c>
      <c r="C100" s="153">
        <f>Pricing!$B100*100</f>
        <v>2.2238166908512778</v>
      </c>
      <c r="D100" s="153">
        <f>Pricing!$B100*100</f>
        <v>2.2238166908512778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2.3263766552750482</v>
      </c>
      <c r="H100" s="153">
        <f>Pricing!$C100*100</f>
        <v>2.3263766552750482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2.4308155834441494</v>
      </c>
      <c r="L100" s="153">
        <f>Pricing!$D100*100</f>
        <v>2.4308155834441494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2.5496753276717659</v>
      </c>
      <c r="P100" s="153">
        <f>Pricing!$E100*100</f>
        <v>2.5496753276717659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tr">
        <f t="shared" si="8"/>
        <v>USD_CURVE_STD_22Y</v>
      </c>
      <c r="S100" s="153">
        <f>Pricing!$F100*100</f>
        <v>2.3228690671077716</v>
      </c>
      <c r="T100" s="153">
        <f>Pricing!$F100*100</f>
        <v>2.3228690671077716</v>
      </c>
      <c r="U100" s="154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2" t="s">
        <v>610</v>
      </c>
      <c r="W100" s="153">
        <f>Pricing!$G100*100</f>
        <v>2.114447486116886</v>
      </c>
      <c r="X100" s="153">
        <f>Pricing!$G100*100</f>
        <v>2.114447486116886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1.5536851277531127E-5</v>
      </c>
      <c r="AA100" s="196">
        <f>ABS(_xll.RtGet(SourceAlias,$B100,"ASK")-D100)</f>
        <v>1.5536851277531127E-5</v>
      </c>
      <c r="AB100" s="197">
        <f>ABS(_xll.RtGet(SourceAlias,$F100,"BID")-G100)</f>
        <v>1.6061275048162571E-5</v>
      </c>
      <c r="AC100" s="196">
        <f>ABS(_xll.RtGet(SourceAlias,$F100,"ASK")-H100)</f>
        <v>1.6061275048162571E-5</v>
      </c>
      <c r="AD100" s="197">
        <f>ABS(_xll.RtGet(SourceAlias,$J100,"BID")-K100)</f>
        <v>1.6497444149443652E-5</v>
      </c>
      <c r="AE100" s="196">
        <f>ABS(_xll.RtGet(SourceAlias,$J100,"ASK")-L100)</f>
        <v>1.6497444149443652E-5</v>
      </c>
      <c r="AF100" s="195">
        <f>ABS(_xll.RtGet(SourceAlias,$N100,"BID")-O100)</f>
        <v>1.7022671765509756E-5</v>
      </c>
      <c r="AG100" s="195">
        <f>ABS(_xll.RtGet(SourceAlias,$N100,"ASK")-P100)</f>
        <v>1.7022671765509756E-5</v>
      </c>
      <c r="AH100" s="197">
        <f>ABS(_xll.RtGet(SourceAlias,$R100,"BID")-S100)</f>
        <v>1.7889222858613607E-7</v>
      </c>
      <c r="AI100" s="196">
        <f>ABS(_xll.RtGet(SourceAlias,$R100,"ASK")-T100)</f>
        <v>1.7889222858613607E-7</v>
      </c>
      <c r="AJ100" s="195">
        <f>ABS(_xll.RtGet(SourceAlias,$V100,"BID")-W100)</f>
        <v>1.1215801168860118E-3</v>
      </c>
      <c r="AK100" s="196">
        <f>ABS(_xll.RtGet(SourceAlias,$V100,"ASK")-X100)</f>
        <v>1.1215801168860118E-3</v>
      </c>
    </row>
    <row r="101" spans="1:37" x14ac:dyDescent="0.2">
      <c r="A101" s="71" t="str">
        <f>Pricing!$A101</f>
        <v>23Y</v>
      </c>
      <c r="B101" s="152" t="s">
        <v>153</v>
      </c>
      <c r="C101" s="153">
        <f>Pricing!$B101*100</f>
        <v>2.2332162348232281</v>
      </c>
      <c r="D101" s="153">
        <f>Pricing!$B101*100</f>
        <v>2.2332162348232281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2.3355991089796317</v>
      </c>
      <c r="H101" s="153">
        <f>Pricing!$C101*100</f>
        <v>2.3355991089796317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2.440232991552342</v>
      </c>
      <c r="L101" s="153">
        <f>Pricing!$D101*100</f>
        <v>2.440232991552342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2.5585951978105324</v>
      </c>
      <c r="P101" s="153">
        <f>Pricing!$E101*100</f>
        <v>2.5585951978105324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tr">
        <f t="shared" si="8"/>
        <v>USD_CURVE_STD_23Y</v>
      </c>
      <c r="S101" s="153">
        <f>Pricing!$F101*100</f>
        <v>2.3324412898765527</v>
      </c>
      <c r="T101" s="153">
        <f>Pricing!$F101*100</f>
        <v>2.3324412898765527</v>
      </c>
      <c r="U101" s="154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2" t="s">
        <v>611</v>
      </c>
      <c r="W101" s="153">
        <f>Pricing!$G101*100</f>
        <v>2.1241113264718283</v>
      </c>
      <c r="X101" s="153">
        <f>Pricing!$G101*100</f>
        <v>2.1241113264718283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1.9845823227893078E-5</v>
      </c>
      <c r="AA101" s="196">
        <f>ABS(_xll.RtGet(SourceAlias,$B101,"ASK")-D101)</f>
        <v>1.9845823227893078E-5</v>
      </c>
      <c r="AB101" s="197">
        <f>ABS(_xll.RtGet(SourceAlias,$F101,"BID")-G101)</f>
        <v>2.0368979631868456E-5</v>
      </c>
      <c r="AC101" s="196">
        <f>ABS(_xll.RtGet(SourceAlias,$F101,"ASK")-H101)</f>
        <v>2.0368979631868456E-5</v>
      </c>
      <c r="AD101" s="197">
        <f>ABS(_xll.RtGet(SourceAlias,$J101,"BID")-K101)</f>
        <v>2.0805552341851552E-5</v>
      </c>
      <c r="AE101" s="196">
        <f>ABS(_xll.RtGet(SourceAlias,$J101,"ASK")-L101)</f>
        <v>2.0805552341851552E-5</v>
      </c>
      <c r="AF101" s="195">
        <f>ABS(_xll.RtGet(SourceAlias,$N101,"BID")-O101)</f>
        <v>2.1347810532201805E-5</v>
      </c>
      <c r="AG101" s="195">
        <f>ABS(_xll.RtGet(SourceAlias,$N101,"ASK")-P101)</f>
        <v>2.1347810532201805E-5</v>
      </c>
      <c r="AH101" s="197">
        <f>ABS(_xll.RtGet(SourceAlias,$R101,"BID")-S101)</f>
        <v>1.7012344732947327E-7</v>
      </c>
      <c r="AI101" s="196">
        <f>ABS(_xll.RtGet(SourceAlias,$R101,"ASK")-T101)</f>
        <v>1.7012344732947327E-7</v>
      </c>
      <c r="AJ101" s="195">
        <f>ABS(_xll.RtGet(SourceAlias,$V101,"BID")-W101)</f>
        <v>1.1398804718281141E-3</v>
      </c>
      <c r="AK101" s="196">
        <f>ABS(_xll.RtGet(SourceAlias,$V101,"ASK")-X101)</f>
        <v>1.1398804718281141E-3</v>
      </c>
    </row>
    <row r="102" spans="1:37" x14ac:dyDescent="0.2">
      <c r="A102" s="71" t="str">
        <f>Pricing!$A102</f>
        <v>24Y</v>
      </c>
      <c r="B102" s="152" t="s">
        <v>154</v>
      </c>
      <c r="C102" s="153">
        <f>Pricing!$B102*100</f>
        <v>2.2415659913745181</v>
      </c>
      <c r="D102" s="153">
        <f>Pricing!$B102*100</f>
        <v>2.2415659913745181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2.343770256296934</v>
      </c>
      <c r="H102" s="153">
        <f>Pricing!$C102*100</f>
        <v>2.343770256296934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2.4485405963790003</v>
      </c>
      <c r="L102" s="153">
        <f>Pricing!$D102*100</f>
        <v>2.4485405963790003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2.5666740941538624</v>
      </c>
      <c r="P102" s="153">
        <f>Pricing!$E102*100</f>
        <v>2.5666740941538624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tr">
        <f t="shared" si="8"/>
        <v>USD_CURVE_STD_24Y</v>
      </c>
      <c r="S102" s="153">
        <f>Pricing!$F102*100</f>
        <v>2.3418885599567303</v>
      </c>
      <c r="T102" s="153">
        <f>Pricing!$F102*100</f>
        <v>2.3418885599567303</v>
      </c>
      <c r="U102" s="154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2" t="s">
        <v>612</v>
      </c>
      <c r="W102" s="153">
        <f>Pricing!$G102*100</f>
        <v>2.1325807400300181</v>
      </c>
      <c r="X102" s="153">
        <f>Pricing!$G102*100</f>
        <v>2.1325807400300181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1.5590374518037464E-5</v>
      </c>
      <c r="AA102" s="196">
        <f>ABS(_xll.RtGet(SourceAlias,$B102,"ASK")-D102)</f>
        <v>1.5590374518037464E-5</v>
      </c>
      <c r="AB102" s="197">
        <f>ABS(_xll.RtGet(SourceAlias,$F102,"BID")-G102)</f>
        <v>1.6093296933750167E-5</v>
      </c>
      <c r="AC102" s="196">
        <f>ABS(_xll.RtGet(SourceAlias,$F102,"ASK")-H102)</f>
        <v>1.6093296933750167E-5</v>
      </c>
      <c r="AD102" s="197">
        <f>ABS(_xll.RtGet(SourceAlias,$J102,"BID")-K102)</f>
        <v>1.6513379000215878E-5</v>
      </c>
      <c r="AE102" s="196">
        <f>ABS(_xll.RtGet(SourceAlias,$J102,"ASK")-L102)</f>
        <v>1.6513379000215878E-5</v>
      </c>
      <c r="AF102" s="195">
        <f>ABS(_xll.RtGet(SourceAlias,$N102,"BID")-O102)</f>
        <v>1.7029153862146984E-5</v>
      </c>
      <c r="AG102" s="195">
        <f>ABS(_xll.RtGet(SourceAlias,$N102,"ASK")-P102)</f>
        <v>1.7029153862146984E-5</v>
      </c>
      <c r="AH102" s="197">
        <f>ABS(_xll.RtGet(SourceAlias,$R102,"BID")-S102)</f>
        <v>1.0804326988633761E-7</v>
      </c>
      <c r="AI102" s="196">
        <f>ABS(_xll.RtGet(SourceAlias,$R102,"ASK")-T102)</f>
        <v>1.0804326988633761E-7</v>
      </c>
      <c r="AJ102" s="195">
        <f>ABS(_xll.RtGet(SourceAlias,$V102,"BID")-W102)</f>
        <v>1.1039640300181119E-3</v>
      </c>
      <c r="AK102" s="196">
        <f>ABS(_xll.RtGet(SourceAlias,$V102,"ASK")-X102)</f>
        <v>1.1039640300181119E-3</v>
      </c>
    </row>
    <row r="103" spans="1:37" x14ac:dyDescent="0.2">
      <c r="A103" s="71" t="str">
        <f>Pricing!$A103</f>
        <v>25Y</v>
      </c>
      <c r="B103" s="152" t="s">
        <v>155</v>
      </c>
      <c r="C103" s="153">
        <f>Pricing!$B103*100</f>
        <v>2.2489895886218734</v>
      </c>
      <c r="D103" s="153">
        <f>Pricing!$B103*100</f>
        <v>2.2489895886218734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2.3509999999999849</v>
      </c>
      <c r="H103" s="153">
        <f>Pricing!$C103*100</f>
        <v>2.3509999999999849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2.4558521171844481</v>
      </c>
      <c r="L103" s="153">
        <f>Pricing!$D103*100</f>
        <v>2.4558521171844481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2.5740627973784349</v>
      </c>
      <c r="P103" s="153">
        <f>Pricing!$E103*100</f>
        <v>2.5740627973784349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tr">
        <f t="shared" si="8"/>
        <v>USD_CURVE_STD_25Y</v>
      </c>
      <c r="S103" s="153">
        <f>Pricing!$F103*100</f>
        <v>2.3509999999927129</v>
      </c>
      <c r="T103" s="153">
        <f>Pricing!$F103*100</f>
        <v>2.3509999999927129</v>
      </c>
      <c r="U103" s="154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2" t="s">
        <v>613</v>
      </c>
      <c r="W103" s="153">
        <f>Pricing!$G103*100</f>
        <v>2.1400000000019541</v>
      </c>
      <c r="X103" s="153">
        <f>Pricing!$G103*100</f>
        <v>2.1400000000019541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4.5837812656657206E-7</v>
      </c>
      <c r="AA103" s="196">
        <f>ABS(_xll.RtGet(SourceAlias,$B103,"ASK")-D103)</f>
        <v>4.5837812656657206E-7</v>
      </c>
      <c r="AB103" s="197">
        <f>ABS(_xll.RtGet(SourceAlias,$F103,"BID")-G103)</f>
        <v>1.5099033134902129E-14</v>
      </c>
      <c r="AC103" s="196">
        <f>ABS(_xll.RtGet(SourceAlias,$F103,"ASK")-H103)</f>
        <v>1.5099033134902129E-14</v>
      </c>
      <c r="AD103" s="197">
        <f>ABS(_xll.RtGet(SourceAlias,$J103,"BID")-K103)</f>
        <v>3.8518444789303885E-7</v>
      </c>
      <c r="AE103" s="196">
        <f>ABS(_xll.RtGet(SourceAlias,$J103,"ASK")-L103)</f>
        <v>3.8518444789303885E-7</v>
      </c>
      <c r="AF103" s="195">
        <f>ABS(_xll.RtGet(SourceAlias,$N103,"BID")-O103)</f>
        <v>8.183784347970402E-7</v>
      </c>
      <c r="AG103" s="195">
        <f>ABS(_xll.RtGet(SourceAlias,$N103,"ASK")-P103)</f>
        <v>8.183784347970402E-7</v>
      </c>
      <c r="AH103" s="197">
        <f>ABS(_xll.RtGet(SourceAlias,$R103,"BID")-S103)</f>
        <v>7.2870598444296775E-12</v>
      </c>
      <c r="AI103" s="196">
        <f>ABS(_xll.RtGet(SourceAlias,$R103,"ASK")-T103)</f>
        <v>7.2870598444296775E-12</v>
      </c>
      <c r="AJ103" s="195">
        <f>ABS(_xll.RtGet(SourceAlias,$V103,"BID")-W103)</f>
        <v>1.0000000019538824E-3</v>
      </c>
      <c r="AK103" s="196">
        <f>ABS(_xll.RtGet(SourceAlias,$V103,"ASK")-X103)</f>
        <v>1.0000000019538824E-3</v>
      </c>
    </row>
    <row r="104" spans="1:37" x14ac:dyDescent="0.2">
      <c r="A104" s="71" t="str">
        <f>Pricing!$A104</f>
        <v>26Y</v>
      </c>
      <c r="B104" s="152" t="s">
        <v>156</v>
      </c>
      <c r="C104" s="153">
        <f>Pricing!$B104*100</f>
        <v>2.2558875605607915</v>
      </c>
      <c r="D104" s="153">
        <f>Pricing!$B104*100</f>
        <v>2.2558875605607915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2.3576788702089497</v>
      </c>
      <c r="H104" s="153">
        <f>Pricing!$C104*100</f>
        <v>2.3576788702089497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2.4625703405115806</v>
      </c>
      <c r="L104" s="153">
        <f>Pricing!$D104*100</f>
        <v>2.4625703405115806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2.581163612959934</v>
      </c>
      <c r="P104" s="153">
        <f>Pricing!$E104*100</f>
        <v>2.581163612959934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tr">
        <f t="shared" si="8"/>
        <v>USD_CURVE_STD_26Y</v>
      </c>
      <c r="S104" s="153">
        <f>Pricing!$F104*100</f>
        <v>2.3570814874607118</v>
      </c>
      <c r="T104" s="153">
        <f>Pricing!$F104*100</f>
        <v>2.3570814874607118</v>
      </c>
      <c r="U104" s="154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2" t="s">
        <v>614</v>
      </c>
      <c r="W104" s="153">
        <f>Pricing!$G104*100</f>
        <v>2.1466673805527194</v>
      </c>
      <c r="X104" s="153">
        <f>Pricing!$G104*100</f>
        <v>2.1466673805527194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2.7952439208611679E-5</v>
      </c>
      <c r="AA104" s="196">
        <f>ABS(_xll.RtGet(SourceAlias,$B104,"ASK")-D104)</f>
        <v>2.7952439208611679E-5</v>
      </c>
      <c r="AB104" s="197">
        <f>ABS(_xll.RtGet(SourceAlias,$F104,"BID")-G104)</f>
        <v>2.7563791050511099E-5</v>
      </c>
      <c r="AC104" s="196">
        <f>ABS(_xll.RtGet(SourceAlias,$F104,"ASK")-H104)</f>
        <v>2.7563791050511099E-5</v>
      </c>
      <c r="AD104" s="197">
        <f>ABS(_xll.RtGet(SourceAlias,$J104,"BID")-K104)</f>
        <v>2.7239488419539271E-5</v>
      </c>
      <c r="AE104" s="196">
        <f>ABS(_xll.RtGet(SourceAlias,$J104,"ASK")-L104)</f>
        <v>2.7239488419539271E-5</v>
      </c>
      <c r="AF104" s="195">
        <f>ABS(_xll.RtGet(SourceAlias,$N104,"BID")-O104)</f>
        <v>2.6936040065983491E-5</v>
      </c>
      <c r="AG104" s="195">
        <f>ABS(_xll.RtGet(SourceAlias,$N104,"ASK")-P104)</f>
        <v>2.6936040065983491E-5</v>
      </c>
      <c r="AH104" s="197">
        <f>ABS(_xll.RtGet(SourceAlias,$R104,"BID")-S104)</f>
        <v>6.6539288301470378E-8</v>
      </c>
      <c r="AI104" s="196">
        <f>ABS(_xll.RtGet(SourceAlias,$R104,"ASK")-T104)</f>
        <v>6.6539288301470378E-8</v>
      </c>
      <c r="AJ104" s="195">
        <f>ABS(_xll.RtGet(SourceAlias,$V104,"BID")-W104)</f>
        <v>8.2415755271947333E-4</v>
      </c>
      <c r="AK104" s="196">
        <f>ABS(_xll.RtGet(SourceAlias,$V104,"ASK")-X104)</f>
        <v>8.2415755271947333E-4</v>
      </c>
    </row>
    <row r="105" spans="1:37" x14ac:dyDescent="0.2">
      <c r="A105" s="71" t="str">
        <f>Pricing!$A105</f>
        <v>27Y</v>
      </c>
      <c r="B105" s="152" t="s">
        <v>157</v>
      </c>
      <c r="C105" s="153">
        <f>Pricing!$B105*100</f>
        <v>2.2622929581158333</v>
      </c>
      <c r="D105" s="153">
        <f>Pricing!$B105*100</f>
        <v>2.2622929581158333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2.3638571781750706</v>
      </c>
      <c r="H105" s="153">
        <f>Pricing!$C105*100</f>
        <v>2.3638571781750706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2.4687576870009309</v>
      </c>
      <c r="L105" s="153">
        <f>Pricing!$D105*100</f>
        <v>2.4687576870009309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2.5879161216350033</v>
      </c>
      <c r="P105" s="153">
        <f>Pricing!$E105*100</f>
        <v>2.5879161216350033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tr">
        <f t="shared" ref="R105:R138" si="9">"USD_CURVE_STD_"&amp;A105</f>
        <v>USD_CURVE_STD_27Y</v>
      </c>
      <c r="S105" s="153">
        <f>Pricing!$F105*100</f>
        <v>2.3630069589969116</v>
      </c>
      <c r="T105" s="153">
        <f>Pricing!$F105*100</f>
        <v>2.3630069589969116</v>
      </c>
      <c r="U105" s="154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2" t="s">
        <v>615</v>
      </c>
      <c r="W105" s="153">
        <f>Pricing!$G105*100</f>
        <v>2.1526464095218216</v>
      </c>
      <c r="X105" s="153">
        <f>Pricing!$G105*100</f>
        <v>2.1526464095218216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5.4070884166979027E-5</v>
      </c>
      <c r="AA105" s="196">
        <f>ABS(_xll.RtGet(SourceAlias,$B105,"ASK")-D105)</f>
        <v>5.4070884166979027E-5</v>
      </c>
      <c r="AB105" s="197">
        <f>ABS(_xll.RtGet(SourceAlias,$F105,"BID")-G105)</f>
        <v>5.3776824929574474E-5</v>
      </c>
      <c r="AC105" s="196">
        <f>ABS(_xll.RtGet(SourceAlias,$F105,"ASK")-H105)</f>
        <v>5.3776824929574474E-5</v>
      </c>
      <c r="AD105" s="197">
        <f>ABS(_xll.RtGet(SourceAlias,$J105,"BID")-K105)</f>
        <v>5.3533999069266258E-5</v>
      </c>
      <c r="AE105" s="196">
        <f>ABS(_xll.RtGet(SourceAlias,$J105,"ASK")-L105)</f>
        <v>5.3533999069266258E-5</v>
      </c>
      <c r="AF105" s="195">
        <f>ABS(_xll.RtGet(SourceAlias,$N105,"BID")-O105)</f>
        <v>5.3373364997000294E-5</v>
      </c>
      <c r="AG105" s="195">
        <f>ABS(_xll.RtGet(SourceAlias,$N105,"ASK")-P105)</f>
        <v>5.3373364997000294E-5</v>
      </c>
      <c r="AH105" s="197">
        <f>ABS(_xll.RtGet(SourceAlias,$R105,"BID")-S105)</f>
        <v>9.6003088589924346E-8</v>
      </c>
      <c r="AI105" s="196">
        <f>ABS(_xll.RtGet(SourceAlias,$R105,"ASK")-T105)</f>
        <v>9.6003088589924346E-8</v>
      </c>
      <c r="AJ105" s="195">
        <f>ABS(_xll.RtGet(SourceAlias,$V105,"BID")-W105)</f>
        <v>6.0635852182144845E-4</v>
      </c>
      <c r="AK105" s="196">
        <f>ABS(_xll.RtGet(SourceAlias,$V105,"ASK")-X105)</f>
        <v>6.0635852182144845E-4</v>
      </c>
    </row>
    <row r="106" spans="1:37" x14ac:dyDescent="0.2">
      <c r="A106" s="71" t="str">
        <f>Pricing!$A106</f>
        <v>28Y</v>
      </c>
      <c r="B106" s="152" t="s">
        <v>158</v>
      </c>
      <c r="C106" s="153">
        <f>Pricing!$B106*100</f>
        <v>2.2682472193526895</v>
      </c>
      <c r="D106" s="153">
        <f>Pricing!$B106*100</f>
        <v>2.2682472193526895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2.3695956234354734</v>
      </c>
      <c r="H106" s="153">
        <f>Pricing!$C106*100</f>
        <v>2.3695956234354734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2.4744873489659946</v>
      </c>
      <c r="L106" s="153">
        <f>Pricing!$D106*100</f>
        <v>2.4744873489659946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2.5942622626710818</v>
      </c>
      <c r="P106" s="153">
        <f>Pricing!$E106*100</f>
        <v>2.5942622626710818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tr">
        <f t="shared" si="9"/>
        <v>USD_CURVE_STD_28Y</v>
      </c>
      <c r="S106" s="153">
        <f>Pricing!$F106*100</f>
        <v>2.3687873310873138</v>
      </c>
      <c r="T106" s="153">
        <f>Pricing!$F106*100</f>
        <v>2.3687873310873138</v>
      </c>
      <c r="U106" s="154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2" t="s">
        <v>616</v>
      </c>
      <c r="W106" s="153">
        <f>Pricing!$G106*100</f>
        <v>2.1579926763601631</v>
      </c>
      <c r="X106" s="153">
        <f>Pricing!$G106*100</f>
        <v>2.1579926763601631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6.5349647310863901E-5</v>
      </c>
      <c r="AA106" s="196">
        <f>ABS(_xll.RtGet(SourceAlias,$B106,"ASK")-D106)</f>
        <v>6.5349647310863901E-5</v>
      </c>
      <c r="AB106" s="197">
        <f>ABS(_xll.RtGet(SourceAlias,$F106,"BID")-G106)</f>
        <v>6.5163564526571349E-5</v>
      </c>
      <c r="AC106" s="196">
        <f>ABS(_xll.RtGet(SourceAlias,$F106,"ASK")-H106)</f>
        <v>6.5163564526571349E-5</v>
      </c>
      <c r="AD106" s="197">
        <f>ABS(_xll.RtGet(SourceAlias,$J106,"BID")-K106)</f>
        <v>6.5013034005634296E-5</v>
      </c>
      <c r="AE106" s="196">
        <f>ABS(_xll.RtGet(SourceAlias,$J106,"ASK")-L106)</f>
        <v>6.5013034005634296E-5</v>
      </c>
      <c r="AF106" s="195">
        <f>ABS(_xll.RtGet(SourceAlias,$N106,"BID")-O106)</f>
        <v>6.4957328918424651E-5</v>
      </c>
      <c r="AG106" s="195">
        <f>ABS(_xll.RtGet(SourceAlias,$N106,"ASK")-P106)</f>
        <v>6.4957328918424651E-5</v>
      </c>
      <c r="AH106" s="197">
        <f>ABS(_xll.RtGet(SourceAlias,$R106,"BID")-S106)</f>
        <v>9.1912686350781314E-8</v>
      </c>
      <c r="AI106" s="196">
        <f>ABS(_xll.RtGet(SourceAlias,$R106,"ASK")-T106)</f>
        <v>9.1912686350781314E-8</v>
      </c>
      <c r="AJ106" s="195">
        <f>ABS(_xll.RtGet(SourceAlias,$V106,"BID")-W106)</f>
        <v>3.7911536016288494E-4</v>
      </c>
      <c r="AK106" s="196">
        <f>ABS(_xll.RtGet(SourceAlias,$V106,"ASK")-X106)</f>
        <v>3.7911536016288494E-4</v>
      </c>
    </row>
    <row r="107" spans="1:37" x14ac:dyDescent="0.2">
      <c r="A107" s="71" t="str">
        <f>Pricing!$A107</f>
        <v>29Y</v>
      </c>
      <c r="B107" s="152" t="s">
        <v>159</v>
      </c>
      <c r="C107" s="153">
        <f>Pricing!$B107*100</f>
        <v>2.2738357001906766</v>
      </c>
      <c r="D107" s="153">
        <f>Pricing!$B107*100</f>
        <v>2.2738357001906766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2.3749946419967931</v>
      </c>
      <c r="H107" s="153">
        <f>Pricing!$C107*100</f>
        <v>2.3749946419967931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2.4798707070496371</v>
      </c>
      <c r="L107" s="153">
        <f>Pricing!$D107*100</f>
        <v>2.4798707070496371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2.6002084688883649</v>
      </c>
      <c r="P107" s="153">
        <f>Pricing!$E107*100</f>
        <v>2.6002084688883649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tr">
        <f t="shared" si="9"/>
        <v>USD_CURVE_STD_29Y</v>
      </c>
      <c r="S107" s="153">
        <f>Pricing!$F107*100</f>
        <v>2.3744839073598167</v>
      </c>
      <c r="T107" s="153">
        <f>Pricing!$F107*100</f>
        <v>2.3744839073598167</v>
      </c>
      <c r="U107" s="154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2" t="s">
        <v>617</v>
      </c>
      <c r="W107" s="153">
        <f>Pricing!$G107*100</f>
        <v>2.1627966081306536</v>
      </c>
      <c r="X107" s="153">
        <f>Pricing!$G107*100</f>
        <v>2.1627966081306536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5.0366809323687534E-5</v>
      </c>
      <c r="AA107" s="196">
        <f>ABS(_xll.RtGet(SourceAlias,$B107,"ASK")-D107)</f>
        <v>5.0366809323687534E-5</v>
      </c>
      <c r="AB107" s="197">
        <f>ABS(_xll.RtGet(SourceAlias,$F107,"BID")-G107)</f>
        <v>5.0287003206861414E-5</v>
      </c>
      <c r="AC107" s="196">
        <f>ABS(_xll.RtGet(SourceAlias,$F107,"ASK")-H107)</f>
        <v>5.0287003206861414E-5</v>
      </c>
      <c r="AD107" s="197">
        <f>ABS(_xll.RtGet(SourceAlias,$J107,"BID")-K107)</f>
        <v>5.0222950362943664E-5</v>
      </c>
      <c r="AE107" s="196">
        <f>ABS(_xll.RtGet(SourceAlias,$J107,"ASK")-L107)</f>
        <v>5.0222950362943664E-5</v>
      </c>
      <c r="AF107" s="195">
        <f>ABS(_xll.RtGet(SourceAlias,$N107,"BID")-O107)</f>
        <v>5.0210111635085042E-5</v>
      </c>
      <c r="AG107" s="195">
        <f>ABS(_xll.RtGet(SourceAlias,$N107,"ASK")-P107)</f>
        <v>5.0210111635085042E-5</v>
      </c>
      <c r="AH107" s="197">
        <f>ABS(_xll.RtGet(SourceAlias,$R107,"BID")-S107)</f>
        <v>5.8640183375757715E-8</v>
      </c>
      <c r="AI107" s="196">
        <f>ABS(_xll.RtGet(SourceAlias,$R107,"ASK")-T107)</f>
        <v>5.8640183375757715E-8</v>
      </c>
      <c r="AJ107" s="195">
        <f>ABS(_xll.RtGet(SourceAlias,$V107,"BID")-W107)</f>
        <v>1.6804813065363078E-4</v>
      </c>
      <c r="AK107" s="196">
        <f>ABS(_xll.RtGet(SourceAlias,$V107,"ASK")-X107)</f>
        <v>1.6804813065363078E-4</v>
      </c>
    </row>
    <row r="108" spans="1:37" x14ac:dyDescent="0.2">
      <c r="A108" s="71" t="str">
        <f>Pricing!$A108</f>
        <v>30Y</v>
      </c>
      <c r="B108" s="152" t="s">
        <v>160</v>
      </c>
      <c r="C108" s="153">
        <f>Pricing!$B108*100</f>
        <v>2.2789882233342431</v>
      </c>
      <c r="D108" s="153">
        <f>Pricing!$B108*100</f>
        <v>2.2789882233342431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2.3800000000027373</v>
      </c>
      <c r="H108" s="153">
        <f>Pricing!$C108*100</f>
        <v>2.3800000000027373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2.4848616230324181</v>
      </c>
      <c r="L108" s="153">
        <f>Pricing!$D108*100</f>
        <v>2.4848616230324181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2.6056037322370758</v>
      </c>
      <c r="P108" s="153">
        <f>Pricing!$E108*100</f>
        <v>2.6056037322370758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tr">
        <f t="shared" si="9"/>
        <v>USD_CURVE_STD_30Y</v>
      </c>
      <c r="S108" s="153">
        <f>Pricing!$F108*100</f>
        <v>2.3799999999923158</v>
      </c>
      <c r="T108" s="153">
        <f>Pricing!$F108*100</f>
        <v>2.3799999999923158</v>
      </c>
      <c r="U108" s="154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2" t="s">
        <v>618</v>
      </c>
      <c r="W108" s="153">
        <f>Pricing!$G108*100</f>
        <v>2.166999999999502</v>
      </c>
      <c r="X108" s="153">
        <f>Pricing!$G108*100</f>
        <v>2.166999999999502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1.2334242960321262E-8</v>
      </c>
      <c r="AA108" s="196">
        <f>ABS(_xll.RtGet(SourceAlias,$B108,"ASK")-D108)</f>
        <v>1.2334242960321262E-8</v>
      </c>
      <c r="AB108" s="197">
        <f>ABS(_xll.RtGet(SourceAlias,$F108,"BID")-G108)</f>
        <v>2.737365889515786E-12</v>
      </c>
      <c r="AC108" s="196">
        <f>ABS(_xll.RtGet(SourceAlias,$F108,"ASK")-H108)</f>
        <v>2.737365889515786E-12</v>
      </c>
      <c r="AD108" s="197">
        <f>ABS(_xll.RtGet(SourceAlias,$J108,"BID")-K108)</f>
        <v>1.1967582036476188E-8</v>
      </c>
      <c r="AE108" s="196">
        <f>ABS(_xll.RtGet(SourceAlias,$J108,"ASK")-L108)</f>
        <v>1.1967582036476188E-8</v>
      </c>
      <c r="AF108" s="195">
        <f>ABS(_xll.RtGet(SourceAlias,$N108,"BID")-O108)</f>
        <v>2.576292423839277E-8</v>
      </c>
      <c r="AG108" s="195">
        <f>ABS(_xll.RtGet(SourceAlias,$N108,"ASK")-P108)</f>
        <v>2.576292423839277E-8</v>
      </c>
      <c r="AH108" s="197">
        <f>ABS(_xll.RtGet(SourceAlias,$R108,"BID")-S108)</f>
        <v>7.6840755980356334E-12</v>
      </c>
      <c r="AI108" s="196">
        <f>ABS(_xll.RtGet(SourceAlias,$R108,"ASK")-T108)</f>
        <v>7.6840755980356334E-12</v>
      </c>
      <c r="AJ108" s="195">
        <f>ABS(_xll.RtGet(SourceAlias,$V108,"BID")-W108)</f>
        <v>4.9826809345177026E-13</v>
      </c>
      <c r="AK108" s="196">
        <f>ABS(_xll.RtGet(SourceAlias,$V108,"ASK")-X108)</f>
        <v>4.9826809345177026E-13</v>
      </c>
    </row>
    <row r="109" spans="1:37" hidden="1" outlineLevel="1" x14ac:dyDescent="0.2">
      <c r="A109" s="71" t="str">
        <f>Pricing!$A109</f>
        <v>31Y</v>
      </c>
      <c r="B109" s="152" t="s">
        <v>161</v>
      </c>
      <c r="C109" s="153">
        <f>Pricing!$B109*100</f>
        <v>2.2837413824829076</v>
      </c>
      <c r="D109" s="153">
        <f>Pricing!$B109*100</f>
        <v>2.2837413824829076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2.3846549821251823</v>
      </c>
      <c r="H109" s="153">
        <f>Pricing!$C109*100</f>
        <v>2.3846549821251823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2.4895093873747398</v>
      </c>
      <c r="L109" s="153">
        <f>Pricing!$D109*100</f>
        <v>2.4895093873747398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2.6104484940322781</v>
      </c>
      <c r="P109" s="153">
        <f>Pricing!$E109*100</f>
        <v>2.6104484940322781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tr">
        <f t="shared" si="9"/>
        <v>USD_CURVE_STD_31Y</v>
      </c>
      <c r="S109" s="153">
        <f>Pricing!$F109*100</f>
        <v>2.3827543385406926</v>
      </c>
      <c r="T109" s="153">
        <f>Pricing!$F109*100</f>
        <v>2.3827543385406926</v>
      </c>
      <c r="U109" s="154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2" t="s">
        <v>622</v>
      </c>
      <c r="W109" s="153">
        <f>Pricing!$G109*100</f>
        <v>2.170696846561194</v>
      </c>
      <c r="X109" s="153">
        <f>Pricing!$G109*100</f>
        <v>2.170696846561194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162</v>
      </c>
      <c r="C110" s="153">
        <f>Pricing!$B110*100</f>
        <v>2.2881062099603358</v>
      </c>
      <c r="D110" s="153">
        <f>Pricing!$B110*100</f>
        <v>2.2881062099603358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2.3889630847633581</v>
      </c>
      <c r="H110" s="153">
        <f>Pricing!$C110*100</f>
        <v>2.3889630847633581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2.4938168540318202</v>
      </c>
      <c r="L110" s="153">
        <f>Pricing!$D110*100</f>
        <v>2.4938168540318202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2.6147968448887724</v>
      </c>
      <c r="P110" s="153">
        <f>Pricing!$E110*100</f>
        <v>2.6147968448887724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tr">
        <f t="shared" si="9"/>
        <v>USD_CURVE_STD_32Y</v>
      </c>
      <c r="S110" s="153">
        <f>Pricing!$F110*100</f>
        <v>2.3854282452163766</v>
      </c>
      <c r="T110" s="153">
        <f>Pricing!$F110*100</f>
        <v>2.3854282452163766</v>
      </c>
      <c r="U110" s="154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2" t="s">
        <v>623</v>
      </c>
      <c r="W110" s="153">
        <f>Pricing!$G110*100</f>
        <v>2.1739044642635088</v>
      </c>
      <c r="X110" s="153">
        <f>Pricing!$G110*100</f>
        <v>2.1739044642635088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163</v>
      </c>
      <c r="C111" s="153">
        <f>Pricing!$B111*100</f>
        <v>2.2920092144473201</v>
      </c>
      <c r="D111" s="153">
        <f>Pricing!$B111*100</f>
        <v>2.2920092144473201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2.3928420471151735</v>
      </c>
      <c r="H111" s="153">
        <f>Pricing!$C111*100</f>
        <v>2.3928420471151735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2.4976990519243634</v>
      </c>
      <c r="L111" s="153">
        <f>Pricing!$D111*100</f>
        <v>2.4976990519243634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2.618625312689721</v>
      </c>
      <c r="P111" s="153">
        <f>Pricing!$E111*100</f>
        <v>2.618625312689721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tr">
        <f t="shared" si="9"/>
        <v>USD_CURVE_STD_33Y</v>
      </c>
      <c r="S111" s="153">
        <f>Pricing!$F111*100</f>
        <v>2.3880187643653707</v>
      </c>
      <c r="T111" s="153">
        <f>Pricing!$F111*100</f>
        <v>2.3880187643653707</v>
      </c>
      <c r="U111" s="154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2" t="s">
        <v>624</v>
      </c>
      <c r="W111" s="153">
        <f>Pricing!$G111*100</f>
        <v>2.1766216077279901</v>
      </c>
      <c r="X111" s="153">
        <f>Pricing!$G111*100</f>
        <v>2.1766216077279901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164</v>
      </c>
      <c r="C112" s="153">
        <f>Pricing!$B112*100</f>
        <v>2.2953805220282706</v>
      </c>
      <c r="D112" s="153">
        <f>Pricing!$B112*100</f>
        <v>2.2953805220282706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2.396213855643627</v>
      </c>
      <c r="H112" s="153">
        <f>Pricing!$C112*100</f>
        <v>2.396213855643627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2.5010753805577135</v>
      </c>
      <c r="L112" s="153">
        <f>Pricing!$D112*100</f>
        <v>2.5010753805577135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2.6219080306573308</v>
      </c>
      <c r="P112" s="153">
        <f>Pricing!$E112*100</f>
        <v>2.6219080306573308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tr">
        <f t="shared" si="9"/>
        <v>USD_CURVE_STD_34Y</v>
      </c>
      <c r="S112" s="153">
        <f>Pricing!$F112*100</f>
        <v>2.390515167067536</v>
      </c>
      <c r="T112" s="153">
        <f>Pricing!$F112*100</f>
        <v>2.390515167067536</v>
      </c>
      <c r="U112" s="154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2" t="s">
        <v>625</v>
      </c>
      <c r="W112" s="153">
        <f>Pricing!$G112*100</f>
        <v>2.1788344924457883</v>
      </c>
      <c r="X112" s="153">
        <f>Pricing!$G112*100</f>
        <v>2.1788344924457883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165</v>
      </c>
      <c r="C113" s="153">
        <f>Pricing!$B113*100</f>
        <v>2.2982198201118291</v>
      </c>
      <c r="D113" s="153">
        <f>Pricing!$B113*100</f>
        <v>2.2982198201118291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2.3990716690062759</v>
      </c>
      <c r="H113" s="153">
        <f>Pricing!$C113*100</f>
        <v>2.3990716690062759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2.5039377195665611</v>
      </c>
      <c r="L113" s="153">
        <f>Pricing!$D113*100</f>
        <v>2.5039377195665611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2.6246849268229888</v>
      </c>
      <c r="P113" s="153">
        <f>Pricing!$E113*100</f>
        <v>2.6246849268229888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tr">
        <f t="shared" si="9"/>
        <v>USD_CURVE_STD_35Y</v>
      </c>
      <c r="S113" s="153">
        <f>Pricing!$F113*100</f>
        <v>2.392956202520395</v>
      </c>
      <c r="T113" s="153">
        <f>Pricing!$F113*100</f>
        <v>2.392956202520395</v>
      </c>
      <c r="U113" s="154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2" t="s">
        <v>626</v>
      </c>
      <c r="W113" s="153">
        <f>Pricing!$G113*100</f>
        <v>2.1805677701521722</v>
      </c>
      <c r="X113" s="153">
        <f>Pricing!$G113*100</f>
        <v>2.1805677701521722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166</v>
      </c>
      <c r="C114" s="153">
        <f>Pricing!$B114*100</f>
        <v>2.3004279473343527</v>
      </c>
      <c r="D114" s="153">
        <f>Pricing!$B114*100</f>
        <v>2.3004279473343527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2.4013089741322555</v>
      </c>
      <c r="H114" s="153">
        <f>Pricing!$C114*100</f>
        <v>2.4013089741322555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2.5061769878603322</v>
      </c>
      <c r="L114" s="153">
        <f>Pricing!$D114*100</f>
        <v>2.5061769878603322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2.6268786957839128</v>
      </c>
      <c r="P114" s="153">
        <f>Pricing!$E114*100</f>
        <v>2.6268786957839128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tr">
        <f t="shared" si="9"/>
        <v>USD_CURVE_STD_36Y</v>
      </c>
      <c r="S114" s="153">
        <f>Pricing!$F114*100</f>
        <v>2.3952829836786975</v>
      </c>
      <c r="T114" s="153">
        <f>Pricing!$F114*100</f>
        <v>2.3952829836786975</v>
      </c>
      <c r="U114" s="154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2" t="s">
        <v>627</v>
      </c>
      <c r="W114" s="153">
        <f>Pricing!$G114*100</f>
        <v>2.1817985634181074</v>
      </c>
      <c r="X114" s="153">
        <f>Pricing!$G114*100</f>
        <v>2.1817985634181074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167</v>
      </c>
      <c r="C115" s="153">
        <f>Pricing!$B115*100</f>
        <v>2.3020379095493277</v>
      </c>
      <c r="D115" s="153">
        <f>Pricing!$B115*100</f>
        <v>2.3020379095493277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2.4029545604467848</v>
      </c>
      <c r="H115" s="153">
        <f>Pricing!$C115*100</f>
        <v>2.4029545604467848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2.507823225817301</v>
      </c>
      <c r="L115" s="153">
        <f>Pricing!$D115*100</f>
        <v>2.507823225817301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2.6285145203737437</v>
      </c>
      <c r="P115" s="153">
        <f>Pricing!$E115*100</f>
        <v>2.6285145203737437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tr">
        <f t="shared" si="9"/>
        <v>USD_CURVE_STD_37Y</v>
      </c>
      <c r="S115" s="153">
        <f>Pricing!$F115*100</f>
        <v>2.3975562707231446</v>
      </c>
      <c r="T115" s="153">
        <f>Pricing!$F115*100</f>
        <v>2.3975562707231446</v>
      </c>
      <c r="U115" s="154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2" t="s">
        <v>628</v>
      </c>
      <c r="W115" s="153">
        <f>Pricing!$G115*100</f>
        <v>2.1825547202418512</v>
      </c>
      <c r="X115" s="153">
        <f>Pricing!$G115*100</f>
        <v>2.1825547202418512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168</v>
      </c>
      <c r="C116" s="153">
        <f>Pricing!$B116*100</f>
        <v>2.3030117275080775</v>
      </c>
      <c r="D116" s="153">
        <f>Pricing!$B116*100</f>
        <v>2.3030117275080775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2.4039655043515391</v>
      </c>
      <c r="H116" s="153">
        <f>Pricing!$C116*100</f>
        <v>2.4039655043515391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2.508833717671985</v>
      </c>
      <c r="L116" s="153">
        <f>Pricing!$D116*100</f>
        <v>2.508833717671985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2.6295364450461807</v>
      </c>
      <c r="P116" s="153">
        <f>Pricing!$E116*100</f>
        <v>2.6295364450461807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tr">
        <f t="shared" si="9"/>
        <v>USD_CURVE_STD_38Y</v>
      </c>
      <c r="S116" s="153">
        <f>Pricing!$F116*100</f>
        <v>2.399764391882778</v>
      </c>
      <c r="T116" s="153">
        <f>Pricing!$F116*100</f>
        <v>2.399764391882778</v>
      </c>
      <c r="U116" s="154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2" t="s">
        <v>629</v>
      </c>
      <c r="W116" s="153">
        <f>Pricing!$G116*100</f>
        <v>2.1828365442697684</v>
      </c>
      <c r="X116" s="153">
        <f>Pricing!$G116*100</f>
        <v>2.1828365442697684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169</v>
      </c>
      <c r="C117" s="153">
        <f>Pricing!$B117*100</f>
        <v>2.3033316438458225</v>
      </c>
      <c r="D117" s="153">
        <f>Pricing!$B117*100</f>
        <v>2.3033316438458225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2.4043200056090468</v>
      </c>
      <c r="H117" s="153">
        <f>Pricing!$C117*100</f>
        <v>2.4043200056090468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2.509187109619555</v>
      </c>
      <c r="L117" s="153">
        <f>Pricing!$D117*100</f>
        <v>2.509187109619555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2.6299116924981183</v>
      </c>
      <c r="P117" s="153">
        <f>Pricing!$E117*100</f>
        <v>2.6299116924981183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tr">
        <f t="shared" si="9"/>
        <v>USD_CURVE_STD_39Y</v>
      </c>
      <c r="S117" s="153">
        <f>Pricing!$F117*100</f>
        <v>2.4019111550350312</v>
      </c>
      <c r="T117" s="153">
        <f>Pricing!$F117*100</f>
        <v>2.4019111550350312</v>
      </c>
      <c r="U117" s="154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2" t="s">
        <v>630</v>
      </c>
      <c r="W117" s="153">
        <f>Pricing!$G117*100</f>
        <v>2.1826497279690256</v>
      </c>
      <c r="X117" s="153">
        <f>Pricing!$G117*100</f>
        <v>2.1826497279690256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170</v>
      </c>
      <c r="C118" s="153">
        <f>Pricing!$B118*100</f>
        <v>2.3029831267598126</v>
      </c>
      <c r="D118" s="153">
        <f>Pricing!$B118*100</f>
        <v>2.3029831267598126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2.4040000000000061</v>
      </c>
      <c r="H118" s="153">
        <f>Pricing!$C118*100</f>
        <v>2.4040000000000061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2.5088657324152703</v>
      </c>
      <c r="L118" s="153">
        <f>Pricing!$D118*100</f>
        <v>2.5088657324152703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2.629612573345121</v>
      </c>
      <c r="P118" s="153">
        <f>Pricing!$E118*100</f>
        <v>2.629612573345121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tr">
        <f t="shared" si="9"/>
        <v>USD_CURVE_STD_40Y</v>
      </c>
      <c r="S118" s="153">
        <f>Pricing!$F118*100</f>
        <v>2.4039999999935611</v>
      </c>
      <c r="T118" s="153">
        <f>Pricing!$F118*100</f>
        <v>2.4039999999935611</v>
      </c>
      <c r="U118" s="154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2" t="s">
        <v>619</v>
      </c>
      <c r="W118" s="153">
        <f>Pricing!$G118*100</f>
        <v>2.1819999999989488</v>
      </c>
      <c r="X118" s="153">
        <f>Pricing!$G118*100</f>
        <v>2.1819999999989488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9.9999775981229888E-4</v>
      </c>
      <c r="AA118" s="196">
        <f>ABS(_xll.RtGet(SourceAlias,$B118,"ASK")-D118)</f>
        <v>9.9999775981229888E-4</v>
      </c>
      <c r="AB118" s="197">
        <f>ABS(_xll.RtGet(SourceAlias,$F118,"BID")-G118)</f>
        <v>1.0000000000061071E-3</v>
      </c>
      <c r="AC118" s="196">
        <f>ABS(_xll.RtGet(SourceAlias,$F118,"ASK")-H118)</f>
        <v>1.0000000000061071E-3</v>
      </c>
      <c r="AD118" s="197">
        <f>ABS(_xll.RtGet(SourceAlias,$J118,"BID")-K118)</f>
        <v>1.0000024152700959E-3</v>
      </c>
      <c r="AE118" s="196">
        <f>ABS(_xll.RtGet(SourceAlias,$J118,"ASK")-L118)</f>
        <v>1.0000024152700959E-3</v>
      </c>
      <c r="AF118" s="195">
        <f>ABS(_xll.RtGet(SourceAlias,$N118,"BID")-O118)</f>
        <v>1.0000043451210416E-3</v>
      </c>
      <c r="AG118" s="195">
        <f>ABS(_xll.RtGet(SourceAlias,$N118,"ASK")-P118)</f>
        <v>1.0000043451210416E-3</v>
      </c>
      <c r="AH118" s="197">
        <f>ABS(_xll.RtGet(SourceAlias,$R118,"BID")-S118)</f>
        <v>9.9999999356104041E-4</v>
      </c>
      <c r="AI118" s="196">
        <f>ABS(_xll.RtGet(SourceAlias,$R118,"ASK")-T118)</f>
        <v>9.9999999356104041E-4</v>
      </c>
      <c r="AJ118" s="195">
        <f>ABS(_xll.RtGet(SourceAlias,$V118,"BID")-W118)</f>
        <v>1.0511591597150982E-12</v>
      </c>
      <c r="AK118" s="196">
        <f>ABS(_xll.RtGet(SourceAlias,$V118,"ASK")-X118)</f>
        <v>1.0511591597150982E-12</v>
      </c>
    </row>
    <row r="119" spans="1:37" hidden="1" outlineLevel="1" x14ac:dyDescent="0.2">
      <c r="A119" s="71" t="str">
        <f>Pricing!$A119</f>
        <v>41Y</v>
      </c>
      <c r="B119" s="152" t="s">
        <v>171</v>
      </c>
      <c r="C119" s="153">
        <f>Pricing!$B119*100</f>
        <v>2.3019722244789036</v>
      </c>
      <c r="D119" s="153">
        <f>Pricing!$B119*100</f>
        <v>2.3019722244789036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2.4030093804063899</v>
      </c>
      <c r="H119" s="153">
        <f>Pricing!$C119*100</f>
        <v>2.4030093804063899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2.507874007665404</v>
      </c>
      <c r="L119" s="153">
        <f>Pricing!$D119*100</f>
        <v>2.507874007665404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2.6286368279273686</v>
      </c>
      <c r="P119" s="153">
        <f>Pricing!$E119*100</f>
        <v>2.6286368279273686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tr">
        <f t="shared" si="9"/>
        <v>USD_CURVE_STD_41Y</v>
      </c>
      <c r="S119" s="153">
        <f>Pricing!$F119*100</f>
        <v>2.4017181912136367</v>
      </c>
      <c r="T119" s="153">
        <f>Pricing!$F119*100</f>
        <v>2.4017181912136367</v>
      </c>
      <c r="U119" s="154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2" t="s">
        <v>631</v>
      </c>
      <c r="W119" s="153">
        <f>Pricing!$G119*100</f>
        <v>2.1809016562873653</v>
      </c>
      <c r="X119" s="153">
        <f>Pricing!$G119*100</f>
        <v>2.1809016562873653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172</v>
      </c>
      <c r="C120" s="153">
        <f>Pricing!$B120*100</f>
        <v>2.3004105600238698</v>
      </c>
      <c r="D120" s="153">
        <f>Pricing!$B120*100</f>
        <v>2.3004105600238698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2.4014599566789041</v>
      </c>
      <c r="H120" s="153">
        <f>Pricing!$C120*100</f>
        <v>2.4014599566789041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2.5063233176244384</v>
      </c>
      <c r="L120" s="153">
        <f>Pricing!$D120*100</f>
        <v>2.5063233176244384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2.6270945979887035</v>
      </c>
      <c r="P120" s="153">
        <f>Pricing!$E120*100</f>
        <v>2.6270945979887035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tr">
        <f t="shared" si="9"/>
        <v>USD_CURVE_STD_42Y</v>
      </c>
      <c r="S120" s="153">
        <f>Pricing!$F120*100</f>
        <v>2.3994131191794406</v>
      </c>
      <c r="T120" s="153">
        <f>Pricing!$F120*100</f>
        <v>2.3994131191794406</v>
      </c>
      <c r="U120" s="154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2" t="s">
        <v>632</v>
      </c>
      <c r="W120" s="153">
        <f>Pricing!$G120*100</f>
        <v>2.1794380951367707</v>
      </c>
      <c r="X120" s="153">
        <f>Pricing!$G120*100</f>
        <v>2.1794380951367707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173</v>
      </c>
      <c r="C121" s="153">
        <f>Pricing!$B121*100</f>
        <v>2.2984002904270291</v>
      </c>
      <c r="D121" s="153">
        <f>Pricing!$B121*100</f>
        <v>2.2984002904270291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2.3994556925447692</v>
      </c>
      <c r="H121" s="153">
        <f>Pricing!$C121*100</f>
        <v>2.3994556925447692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2.5043179989333151</v>
      </c>
      <c r="L121" s="153">
        <f>Pricing!$D121*100</f>
        <v>2.5043179989333151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2.6250925758786177</v>
      </c>
      <c r="P121" s="153">
        <f>Pricing!$E121*100</f>
        <v>2.6250925758786177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tr">
        <f t="shared" si="9"/>
        <v>USD_CURVE_STD_43Y</v>
      </c>
      <c r="S121" s="153">
        <f>Pricing!$F121*100</f>
        <v>2.3970685781871497</v>
      </c>
      <c r="T121" s="153">
        <f>Pricing!$F121*100</f>
        <v>2.3970685781871497</v>
      </c>
      <c r="U121" s="154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2" t="s">
        <v>633</v>
      </c>
      <c r="W121" s="153">
        <f>Pricing!$G121*100</f>
        <v>2.1776763943306729</v>
      </c>
      <c r="X121" s="153">
        <f>Pricing!$G121*100</f>
        <v>2.1776763943306729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174</v>
      </c>
      <c r="C122" s="153">
        <f>Pricing!$B122*100</f>
        <v>2.2960431696543688</v>
      </c>
      <c r="D122" s="153">
        <f>Pricing!$B122*100</f>
        <v>2.2960431696543688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2.3970994415899707</v>
      </c>
      <c r="H122" s="153">
        <f>Pricing!$C122*100</f>
        <v>2.3970994415899707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2.5019607994167807</v>
      </c>
      <c r="L122" s="153">
        <f>Pricing!$D122*100</f>
        <v>2.5019607994167807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2.6227345416689749</v>
      </c>
      <c r="P122" s="153">
        <f>Pricing!$E122*100</f>
        <v>2.6227345416689749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tr">
        <f t="shared" si="9"/>
        <v>USD_CURVE_STD_44Y</v>
      </c>
      <c r="S122" s="153">
        <f>Pricing!$F122*100</f>
        <v>2.3946941112005438</v>
      </c>
      <c r="T122" s="153">
        <f>Pricing!$F122*100</f>
        <v>2.3946941112005438</v>
      </c>
      <c r="U122" s="154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2" t="s">
        <v>634</v>
      </c>
      <c r="W122" s="153">
        <f>Pricing!$G122*100</f>
        <v>2.1756875470864552</v>
      </c>
      <c r="X122" s="153">
        <f>Pricing!$G122*100</f>
        <v>2.1756875470864552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175</v>
      </c>
      <c r="C123" s="153">
        <f>Pricing!$B123*100</f>
        <v>2.2934213696772914</v>
      </c>
      <c r="D123" s="153">
        <f>Pricing!$B123*100</f>
        <v>2.2934213696772914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2.3944744882868161</v>
      </c>
      <c r="H123" s="153">
        <f>Pricing!$C123*100</f>
        <v>2.3944744882868161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2.4993350619526145</v>
      </c>
      <c r="L123" s="153">
        <f>Pricing!$D123*100</f>
        <v>2.4993350619526145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2.6201050969828952</v>
      </c>
      <c r="P123" s="153">
        <f>Pricing!$E123*100</f>
        <v>2.6201050969828952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tr">
        <f t="shared" si="9"/>
        <v>USD_CURVE_STD_45Y</v>
      </c>
      <c r="S123" s="153">
        <f>Pricing!$F123*100</f>
        <v>2.3922878458882932</v>
      </c>
      <c r="T123" s="153">
        <f>Pricing!$F123*100</f>
        <v>2.3922878458882932</v>
      </c>
      <c r="U123" s="154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2" t="s">
        <v>635</v>
      </c>
      <c r="W123" s="153">
        <f>Pricing!$G123*100</f>
        <v>2.1735274619234586</v>
      </c>
      <c r="X123" s="153">
        <f>Pricing!$G123*100</f>
        <v>2.1735274619234586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176</v>
      </c>
      <c r="C124" s="153">
        <f>Pricing!$B124*100</f>
        <v>2.2906063157744727</v>
      </c>
      <c r="D124" s="153">
        <f>Pricing!$B124*100</f>
        <v>2.2906063157744727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2.3916532224943414</v>
      </c>
      <c r="H124" s="153">
        <f>Pricing!$C124*100</f>
        <v>2.3916532224943414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2.4965132234054246</v>
      </c>
      <c r="L124" s="153">
        <f>Pricing!$D124*100</f>
        <v>2.4965132234054246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2.6172777687850175</v>
      </c>
      <c r="P124" s="153">
        <f>Pricing!$E124*100</f>
        <v>2.6172777687850175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tr">
        <f t="shared" si="9"/>
        <v>USD_CURVE_STD_46Y</v>
      </c>
      <c r="S124" s="153">
        <f>Pricing!$F124*100</f>
        <v>2.3898472207451111</v>
      </c>
      <c r="T124" s="153">
        <f>Pricing!$F124*100</f>
        <v>2.3898472207451111</v>
      </c>
      <c r="U124" s="154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2" t="s">
        <v>636</v>
      </c>
      <c r="W124" s="153">
        <f>Pricing!$G124*100</f>
        <v>2.1712503057580941</v>
      </c>
      <c r="X124" s="153">
        <f>Pricing!$G124*100</f>
        <v>2.1712503057580941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177</v>
      </c>
      <c r="C125" s="153">
        <f>Pricing!$B125*100</f>
        <v>2.2877198260961618</v>
      </c>
      <c r="D125" s="153">
        <f>Pricing!$B125*100</f>
        <v>2.2877198260961618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2.3887581461587817</v>
      </c>
      <c r="H125" s="153">
        <f>Pricing!$C125*100</f>
        <v>2.3887581461587817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2.4936172665588998</v>
      </c>
      <c r="L125" s="153">
        <f>Pricing!$D125*100</f>
        <v>2.4936172665588998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2.6143745253906951</v>
      </c>
      <c r="P125" s="153">
        <f>Pricing!$E125*100</f>
        <v>2.6143745253906951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tr">
        <f t="shared" si="9"/>
        <v>USD_CURVE_STD_47Y</v>
      </c>
      <c r="S125" s="153">
        <f>Pricing!$F125*100</f>
        <v>2.3874163348945969</v>
      </c>
      <c r="T125" s="153">
        <f>Pricing!$F125*100</f>
        <v>2.3874163348945969</v>
      </c>
      <c r="U125" s="154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2" t="s">
        <v>637</v>
      </c>
      <c r="W125" s="153">
        <f>Pricing!$G125*100</f>
        <v>2.1689282959966296</v>
      </c>
      <c r="X125" s="153">
        <f>Pricing!$G125*100</f>
        <v>2.1689282959966296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178</v>
      </c>
      <c r="C126" s="153">
        <f>Pricing!$B126*100</f>
        <v>2.2847846625507411</v>
      </c>
      <c r="D126" s="153">
        <f>Pricing!$B126*100</f>
        <v>2.2847846625507411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2.3858129797102268</v>
      </c>
      <c r="H126" s="153">
        <f>Pricing!$C126*100</f>
        <v>2.3858129797102268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2.4906713200980946</v>
      </c>
      <c r="L126" s="153">
        <f>Pricing!$D126*100</f>
        <v>2.4906713200980946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2.611421072098445</v>
      </c>
      <c r="P126" s="153">
        <f>Pricing!$E126*100</f>
        <v>2.611421072098445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tr">
        <f t="shared" si="9"/>
        <v>USD_CURVE_STD_48Y</v>
      </c>
      <c r="S126" s="153">
        <f>Pricing!$F126*100</f>
        <v>2.384963251129375</v>
      </c>
      <c r="T126" s="153">
        <f>Pricing!$F126*100</f>
        <v>2.384963251129375</v>
      </c>
      <c r="U126" s="154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2" t="s">
        <v>638</v>
      </c>
      <c r="W126" s="153">
        <f>Pricing!$G126*100</f>
        <v>2.1665894870527089</v>
      </c>
      <c r="X126" s="153">
        <f>Pricing!$G126*100</f>
        <v>2.1665894870527089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179</v>
      </c>
      <c r="C127" s="153">
        <f>Pricing!$B127*100</f>
        <v>2.2818510117889956</v>
      </c>
      <c r="D127" s="153">
        <f>Pricing!$B127*100</f>
        <v>2.2818510117889956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2.3828686016213103</v>
      </c>
      <c r="H127" s="153">
        <f>Pricing!$C127*100</f>
        <v>2.3828686016213103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2.4877262998142133</v>
      </c>
      <c r="L127" s="153">
        <f>Pricing!$D127*100</f>
        <v>2.4877262998142133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2.6084691244716236</v>
      </c>
      <c r="P127" s="153">
        <f>Pricing!$E127*100</f>
        <v>2.6084691244716236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tr">
        <f t="shared" si="9"/>
        <v>USD_CURVE_STD_49Y</v>
      </c>
      <c r="S127" s="153">
        <f>Pricing!$F127*100</f>
        <v>2.3824843459896088</v>
      </c>
      <c r="T127" s="153">
        <f>Pricing!$F127*100</f>
        <v>2.3824843459896088</v>
      </c>
      <c r="U127" s="154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2" t="s">
        <v>639</v>
      </c>
      <c r="W127" s="153">
        <f>Pricing!$G127*100</f>
        <v>2.1642622999548395</v>
      </c>
      <c r="X127" s="153">
        <f>Pricing!$G127*100</f>
        <v>2.1642622999548395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180</v>
      </c>
      <c r="C128" s="153">
        <f>Pricing!$B128*100</f>
        <v>2.278993275642109</v>
      </c>
      <c r="D128" s="153">
        <f>Pricing!$B128*100</f>
        <v>2.278993275642109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2.3799999999999994</v>
      </c>
      <c r="H128" s="153">
        <f>Pricing!$C128*100</f>
        <v>2.3799999999999994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2.4848569805642846</v>
      </c>
      <c r="L128" s="153">
        <f>Pricing!$D128*100</f>
        <v>2.4848569805642846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2.6055937442428085</v>
      </c>
      <c r="P128" s="153">
        <f>Pricing!$E128*100</f>
        <v>2.6055937442428085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tr">
        <f t="shared" si="9"/>
        <v>USD_CURVE_STD_50Y</v>
      </c>
      <c r="S128" s="153">
        <f>Pricing!$F128*100</f>
        <v>2.379999999999999</v>
      </c>
      <c r="T128" s="153">
        <f>Pricing!$F128*100</f>
        <v>2.379999999999999</v>
      </c>
      <c r="U128" s="154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2" t="s">
        <v>620</v>
      </c>
      <c r="W128" s="153">
        <f>Pricing!$G128*100</f>
        <v>2.1620000000001043</v>
      </c>
      <c r="X128" s="153">
        <f>Pricing!$G128*100</f>
        <v>2.1620000000001043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1.6421086712625765E-9</v>
      </c>
      <c r="AA128" s="196">
        <f>ABS(_xll.RtGet(SourceAlias,$B128,"ASK")-D128)</f>
        <v>1.6421086712625765E-9</v>
      </c>
      <c r="AB128" s="197">
        <f>ABS(_xll.RtGet(SourceAlias,$F128,"BID")-G128)</f>
        <v>4.4408920985006262E-16</v>
      </c>
      <c r="AC128" s="196">
        <f>ABS(_xll.RtGet(SourceAlias,$F128,"ASK")-H128)</f>
        <v>4.4408920985006262E-16</v>
      </c>
      <c r="AD128" s="197">
        <f>ABS(_xll.RtGet(SourceAlias,$J128,"BID")-K128)</f>
        <v>1.4357155464495008E-9</v>
      </c>
      <c r="AE128" s="196">
        <f>ABS(_xll.RtGet(SourceAlias,$J128,"ASK")-L128)</f>
        <v>1.4357155464495008E-9</v>
      </c>
      <c r="AF128" s="195">
        <f>ABS(_xll.RtGet(SourceAlias,$N128,"BID")-O128)</f>
        <v>2.7571918082003322E-9</v>
      </c>
      <c r="AG128" s="195">
        <f>ABS(_xll.RtGet(SourceAlias,$N128,"ASK")-P128)</f>
        <v>2.7571918082003322E-9</v>
      </c>
      <c r="AH128" s="197">
        <f>ABS(_xll.RtGet(SourceAlias,$R128,"BID")-S128)</f>
        <v>8.8817841970012523E-16</v>
      </c>
      <c r="AI128" s="196">
        <f>ABS(_xll.RtGet(SourceAlias,$R128,"ASK")-T128)</f>
        <v>8.8817841970012523E-16</v>
      </c>
      <c r="AJ128" s="195">
        <f>ABS(_xll.RtGet(SourceAlias,$V128,"BID")-W128)</f>
        <v>1.0436096431476471E-13</v>
      </c>
      <c r="AK128" s="196">
        <f>ABS(_xll.RtGet(SourceAlias,$V128,"ASK")-X128)</f>
        <v>1.0436096431476471E-13</v>
      </c>
    </row>
    <row r="129" spans="1:37" hidden="1" outlineLevel="1" x14ac:dyDescent="0.2">
      <c r="A129" s="71" t="str">
        <f>Pricing!$A129</f>
        <v>51Y</v>
      </c>
      <c r="B129" s="152" t="s">
        <v>181</v>
      </c>
      <c r="C129" s="153">
        <f>Pricing!$B129*100</f>
        <v>2.2762160249260708</v>
      </c>
      <c r="D129" s="153">
        <f>Pricing!$B129*100</f>
        <v>2.2762160249260708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2.3772122814609449</v>
      </c>
      <c r="H129" s="153">
        <f>Pricing!$C129*100</f>
        <v>2.3772122814609449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2.4820687541125945</v>
      </c>
      <c r="L129" s="153">
        <f>Pricing!$D129*100</f>
        <v>2.4820687541125945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2.6028013269830148</v>
      </c>
      <c r="P129" s="153">
        <f>Pricing!$E129*100</f>
        <v>2.6028013269830148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tr">
        <f t="shared" si="9"/>
        <v>USD_CURVE_STD_51Y</v>
      </c>
      <c r="S129" s="153">
        <f>Pricing!$F129*100</f>
        <v>2.377538487937358</v>
      </c>
      <c r="T129" s="153">
        <f>Pricing!$F129*100</f>
        <v>2.377538487937358</v>
      </c>
      <c r="U129" s="154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2" t="s">
        <v>640</v>
      </c>
      <c r="W129" s="153">
        <f>Pricing!$G129*100</f>
        <v>2.1598234515992516</v>
      </c>
      <c r="X129" s="153">
        <f>Pricing!$G129*100</f>
        <v>2.1598234515992516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182</v>
      </c>
      <c r="C130" s="153">
        <f>Pricing!$B130*100</f>
        <v>2.2735893951092958</v>
      </c>
      <c r="D130" s="153">
        <f>Pricing!$B130*100</f>
        <v>2.2735893951092958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2.3745755370131341</v>
      </c>
      <c r="H130" s="153">
        <f>Pricing!$C130*100</f>
        <v>2.3745755370131341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2.4794311177348445</v>
      </c>
      <c r="L130" s="153">
        <f>Pricing!$D130*100</f>
        <v>2.4794311177348445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2.6001601386124324</v>
      </c>
      <c r="P130" s="153">
        <f>Pricing!$E130*100</f>
        <v>2.6001601386124324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tr">
        <f t="shared" si="9"/>
        <v>USD_CURVE_STD_52Y</v>
      </c>
      <c r="S130" s="153">
        <f>Pricing!$F130*100</f>
        <v>2.3752107028635385</v>
      </c>
      <c r="T130" s="153">
        <f>Pricing!$F130*100</f>
        <v>2.3752107028635385</v>
      </c>
      <c r="U130" s="154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2" t="s">
        <v>641</v>
      </c>
      <c r="W130" s="153">
        <f>Pricing!$G130*100</f>
        <v>2.1577237000842042</v>
      </c>
      <c r="X130" s="153">
        <f>Pricing!$G130*100</f>
        <v>2.1577237000842042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183</v>
      </c>
      <c r="C131" s="153">
        <f>Pricing!$B131*100</f>
        <v>2.2710591909408993</v>
      </c>
      <c r="D131" s="153">
        <f>Pricing!$B131*100</f>
        <v>2.2710591909408993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2.372035622603724</v>
      </c>
      <c r="H131" s="153">
        <f>Pricing!$C131*100</f>
        <v>2.372035622603724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2.4768903557655895</v>
      </c>
      <c r="L131" s="153">
        <f>Pricing!$D131*100</f>
        <v>2.4768903557655895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2.5976170336898545</v>
      </c>
      <c r="P131" s="153">
        <f>Pricing!$E131*100</f>
        <v>2.5976170336898545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tr">
        <f t="shared" si="9"/>
        <v>USD_CURVE_STD_53Y</v>
      </c>
      <c r="S131" s="153">
        <f>Pricing!$F131*100</f>
        <v>2.3729693804037222</v>
      </c>
      <c r="T131" s="153">
        <f>Pricing!$F131*100</f>
        <v>2.3729693804037222</v>
      </c>
      <c r="U131" s="154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2" t="s">
        <v>642</v>
      </c>
      <c r="W131" s="153">
        <f>Pricing!$G131*100</f>
        <v>2.1557212918508495</v>
      </c>
      <c r="X131" s="153">
        <f>Pricing!$G131*100</f>
        <v>2.1557212918508495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184</v>
      </c>
      <c r="C132" s="153">
        <f>Pricing!$B132*100</f>
        <v>2.2686207125202618</v>
      </c>
      <c r="D132" s="153">
        <f>Pricing!$B132*100</f>
        <v>2.2686207125202618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2.3695878198316547</v>
      </c>
      <c r="H132" s="153">
        <f>Pricing!$C132*100</f>
        <v>2.3695878198316547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2.4744417501276628</v>
      </c>
      <c r="L132" s="153">
        <f>Pricing!$D132*100</f>
        <v>2.4744417501276628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2.5951671057259045</v>
      </c>
      <c r="P132" s="153">
        <f>Pricing!$E132*100</f>
        <v>2.5951671057259045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tr">
        <f t="shared" si="9"/>
        <v>USD_CURVE_STD_54Y</v>
      </c>
      <c r="S132" s="153">
        <f>Pricing!$F132*100</f>
        <v>2.3708103257660604</v>
      </c>
      <c r="T132" s="153">
        <f>Pricing!$F132*100</f>
        <v>2.3708103257660604</v>
      </c>
      <c r="U132" s="154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2" t="s">
        <v>643</v>
      </c>
      <c r="W132" s="153">
        <f>Pricing!$G132*100</f>
        <v>2.153791567791091</v>
      </c>
      <c r="X132" s="153">
        <f>Pricing!$G132*100</f>
        <v>2.153791567791091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185</v>
      </c>
      <c r="C133" s="153">
        <f>Pricing!$B133*100</f>
        <v>2.2662752778754998</v>
      </c>
      <c r="D133" s="153">
        <f>Pricing!$B133*100</f>
        <v>2.2662752778754998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2.3672334169011768</v>
      </c>
      <c r="H133" s="153">
        <f>Pricing!$C133*100</f>
        <v>2.3672334169011768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2.4720865404163157</v>
      </c>
      <c r="L133" s="153">
        <f>Pricing!$D133*100</f>
        <v>2.4720865404163157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2.5928113107290107</v>
      </c>
      <c r="P133" s="153">
        <f>Pricing!$E133*100</f>
        <v>2.5928113107290107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tr">
        <f t="shared" si="9"/>
        <v>USD_CURVE_STD_55Y</v>
      </c>
      <c r="S133" s="153">
        <f>Pricing!$F133*100</f>
        <v>2.3687345707371041</v>
      </c>
      <c r="T133" s="153">
        <f>Pricing!$F133*100</f>
        <v>2.3687345707371041</v>
      </c>
      <c r="U133" s="154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2" t="s">
        <v>644</v>
      </c>
      <c r="W133" s="153">
        <f>Pricing!$G133*100</f>
        <v>2.1519354754436733</v>
      </c>
      <c r="X133" s="153">
        <f>Pricing!$G133*100</f>
        <v>2.1519354754436733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186</v>
      </c>
      <c r="C134" s="153">
        <f>Pricing!$B134*100</f>
        <v>2.2640180889686756</v>
      </c>
      <c r="D134" s="153">
        <f>Pricing!$B134*100</f>
        <v>2.2640180889686756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2.3649675974036812</v>
      </c>
      <c r="H134" s="153">
        <f>Pricing!$C134*100</f>
        <v>2.3649675974036812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2.4698199165168426</v>
      </c>
      <c r="L134" s="153">
        <f>Pricing!$D134*100</f>
        <v>2.4698199165168426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2.5905446794926328</v>
      </c>
      <c r="P134" s="153">
        <f>Pricing!$E134*100</f>
        <v>2.5905446794926328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tr">
        <f t="shared" si="9"/>
        <v>USD_CURVE_STD_56Y</v>
      </c>
      <c r="S134" s="153">
        <f>Pricing!$F134*100</f>
        <v>2.3667378349183719</v>
      </c>
      <c r="T134" s="153">
        <f>Pricing!$F134*100</f>
        <v>2.3667378349183719</v>
      </c>
      <c r="U134" s="154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2" t="s">
        <v>645</v>
      </c>
      <c r="W134" s="153">
        <f>Pricing!$G134*100</f>
        <v>2.1501492177959118</v>
      </c>
      <c r="X134" s="153">
        <f>Pricing!$G134*100</f>
        <v>2.1501492177959118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187</v>
      </c>
      <c r="C135" s="153">
        <f>Pricing!$B135*100</f>
        <v>2.261823506373172</v>
      </c>
      <c r="D135" s="153">
        <f>Pricing!$B135*100</f>
        <v>2.261823506373172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2.3627647506054292</v>
      </c>
      <c r="H135" s="153">
        <f>Pricing!$C135*100</f>
        <v>2.3627647506054292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2.4676164714107283</v>
      </c>
      <c r="L135" s="153">
        <f>Pricing!$D135*100</f>
        <v>2.4676164714107283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2.5883420859400252</v>
      </c>
      <c r="P135" s="153">
        <f>Pricing!$E135*100</f>
        <v>2.5883420859400252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tr">
        <f t="shared" si="9"/>
        <v>USD_CURVE_STD_57Y</v>
      </c>
      <c r="S135" s="153">
        <f>Pricing!$F135*100</f>
        <v>2.364797795226306</v>
      </c>
      <c r="T135" s="153">
        <f>Pricing!$F135*100</f>
        <v>2.364797795226306</v>
      </c>
      <c r="U135" s="154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2" t="s">
        <v>646</v>
      </c>
      <c r="W135" s="153">
        <f>Pricing!$G135*100</f>
        <v>2.1484169449388637</v>
      </c>
      <c r="X135" s="153">
        <f>Pricing!$G135*100</f>
        <v>2.1484169449388637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188</v>
      </c>
      <c r="C136" s="153">
        <f>Pricing!$B136*100</f>
        <v>2.2597407089743857</v>
      </c>
      <c r="D136" s="153">
        <f>Pricing!$B136*100</f>
        <v>2.2597407089743857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2.3606739268856169</v>
      </c>
      <c r="H136" s="153">
        <f>Pricing!$C136*100</f>
        <v>2.3606739268856169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2.4655247685647592</v>
      </c>
      <c r="L136" s="153">
        <f>Pricing!$D136*100</f>
        <v>2.4655247685647592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2.5862509019139224</v>
      </c>
      <c r="P136" s="153">
        <f>Pricing!$E136*100</f>
        <v>2.5862509019139224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tr">
        <f t="shared" si="9"/>
        <v>USD_CURVE_STD_58Y</v>
      </c>
      <c r="S136" s="153">
        <f>Pricing!$F136*100</f>
        <v>2.3629569490353926</v>
      </c>
      <c r="T136" s="153">
        <f>Pricing!$F136*100</f>
        <v>2.3629569490353926</v>
      </c>
      <c r="U136" s="154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2" t="s">
        <v>647</v>
      </c>
      <c r="W136" s="153">
        <f>Pricing!$G136*100</f>
        <v>2.1467644066306688</v>
      </c>
      <c r="X136" s="153">
        <f>Pricing!$G136*100</f>
        <v>2.1467644066306688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189</v>
      </c>
      <c r="C137" s="153">
        <f>Pricing!$B137*100</f>
        <v>2.2577278639218998</v>
      </c>
      <c r="D137" s="153">
        <f>Pricing!$B137*100</f>
        <v>2.2577278639218998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2.358653354958212</v>
      </c>
      <c r="H137" s="153">
        <f>Pricing!$C137*100</f>
        <v>2.358653354958212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2.4635033846098073</v>
      </c>
      <c r="L137" s="153">
        <f>Pricing!$D137*100</f>
        <v>2.4635033846098073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2.5842303196173635</v>
      </c>
      <c r="P137" s="153">
        <f>Pricing!$E137*100</f>
        <v>2.5842303196173635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tr">
        <f t="shared" si="9"/>
        <v>USD_CURVE_STD_59Y</v>
      </c>
      <c r="S137" s="153">
        <f>Pricing!$F137*100</f>
        <v>2.3611789271185213</v>
      </c>
      <c r="T137" s="153">
        <f>Pricing!$F137*100</f>
        <v>2.3611789271185213</v>
      </c>
      <c r="U137" s="154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2" t="s">
        <v>648</v>
      </c>
      <c r="W137" s="153">
        <f>Pricing!$G137*100</f>
        <v>2.145171432055164</v>
      </c>
      <c r="X137" s="153">
        <f>Pricing!$G137*100</f>
        <v>2.145171432055164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190</v>
      </c>
      <c r="C138" s="156">
        <f>Pricing!$B138*100</f>
        <v>2.2557819142008868</v>
      </c>
      <c r="D138" s="156">
        <f>Pricing!$B138*100</f>
        <v>2.2557819142008868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2.356699963939874</v>
      </c>
      <c r="H138" s="156">
        <f>Pricing!$C138*100</f>
        <v>2.356699963939874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2.4615492504791581</v>
      </c>
      <c r="L138" s="156">
        <f>Pricing!$D138*100</f>
        <v>2.4615492504791581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2.582277154929645</v>
      </c>
      <c r="P138" s="156">
        <f>Pricing!$E138*100</f>
        <v>2.582277154929645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tr">
        <f t="shared" si="9"/>
        <v>USD_CURVE_STD_60Y</v>
      </c>
      <c r="S138" s="156">
        <f>Pricing!$F138*100</f>
        <v>2.3594609923714684</v>
      </c>
      <c r="T138" s="156">
        <f>Pricing!$F138*100</f>
        <v>2.3594609923714684</v>
      </c>
      <c r="U138" s="157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5" t="s">
        <v>621</v>
      </c>
      <c r="W138" s="156">
        <f>Pricing!$G138*100</f>
        <v>2.1436314768813673</v>
      </c>
      <c r="X138" s="156">
        <f>Pricing!$G138*100</f>
        <v>2.1436314768813673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1.0561457991133949E-3</v>
      </c>
      <c r="AA138" s="199">
        <f>ABS(_xll.RtGet(SourceAlias,$B138,"ASK")-D138)</f>
        <v>1.0561457991133949E-3</v>
      </c>
      <c r="AB138" s="198">
        <f>ABS(_xll.RtGet(SourceAlias,$F138,"BID")-G138)</f>
        <v>1.0560900601261913E-3</v>
      </c>
      <c r="AC138" s="199">
        <f>ABS(_xll.RtGet(SourceAlias,$F138,"ASK")-H138)</f>
        <v>1.0560900601261913E-3</v>
      </c>
      <c r="AD138" s="198">
        <f>ABS(_xll.RtGet(SourceAlias,$J138,"BID")-K138)</f>
        <v>1.056127520842054E-3</v>
      </c>
      <c r="AE138" s="199">
        <f>ABS(_xll.RtGet(SourceAlias,$J138,"ASK")-L138)</f>
        <v>1.056127520842054E-3</v>
      </c>
      <c r="AF138" s="200">
        <f>ABS(_xll.RtGet(SourceAlias,$N138,"BID")-O138)</f>
        <v>1.0561700703553001E-3</v>
      </c>
      <c r="AG138" s="200">
        <f>ABS(_xll.RtGet(SourceAlias,$N138,"ASK")-P138)</f>
        <v>1.0561700703553001E-3</v>
      </c>
      <c r="AH138" s="198">
        <f>ABS(_xll.RtGet(SourceAlias,$R138,"BID")-S138)</f>
        <v>8.3383062853181755E-4</v>
      </c>
      <c r="AI138" s="199">
        <f>ABS(_xll.RtGet(SourceAlias,$R138,"ASK")-T138)</f>
        <v>8.3383062853181755E-4</v>
      </c>
      <c r="AJ138" s="200">
        <f>ABS(_xll.RtGet(SourceAlias,$V138,"BID")-W138)</f>
        <v>9.1937118632756665E-5</v>
      </c>
      <c r="AK138" s="199">
        <f>ABS(_xll.RtGet(SourceAlias,$V138,"ASK")-X138)</f>
        <v>9.1937118632756665E-5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JoinCalendar</vt:lpstr>
      <vt:lpstr>LiborCalendar</vt:lpstr>
      <vt:lpstr>LiveData</vt:lpstr>
      <vt:lpstr>LocalCalendar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ZANZI MADDALENA</cp:lastModifiedBy>
  <dcterms:created xsi:type="dcterms:W3CDTF">2007-12-05T15:05:28Z</dcterms:created>
  <dcterms:modified xsi:type="dcterms:W3CDTF">2015-04-07T07:28:04Z</dcterms:modified>
</cp:coreProperties>
</file>