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8055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utures" sheetId="9" r:id="rId5"/>
    <sheet name="Swaps" sheetId="13" r:id="rId6"/>
    <sheet name="SwapsCalculated" sheetId="14" r:id="rId7"/>
  </sheets>
  <externalReferences>
    <externalReference r:id="rId8"/>
  </externalReference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 localSheetId="5">Swaps!$O$5:$Q$9</definedName>
    <definedName name="Conventions" localSheetId="6">SwapsCalculated!$P$5:$R$9</definedName>
    <definedName name="Currency">'General Settings'!$D$4</definedName>
    <definedName name="DepoInclusionCriteria">Selected!$B$5</definedName>
    <definedName name="DiscountingCurve" localSheetId="5">Swaps!$K$1</definedName>
    <definedName name="DiscountingCurve" localSheetId="6">SwapsCalculated!$L$1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HolidayCheck">'General Settings'!$M$21</definedName>
    <definedName name="IborType">'General Settings'!$D$7</definedName>
    <definedName name="IndexTenor">'General Settings'!$D$6</definedName>
    <definedName name="InterpolatorID">'General Settings'!$D$21</definedName>
    <definedName name="JoinCalendar">'General Settings'!$M$23</definedName>
    <definedName name="LiborCalendar">'General Settings'!$M$20</definedName>
    <definedName name="LocalCalendar">'General Settings'!$M$19</definedName>
    <definedName name="MinDistance">RateHelpers!$I$2:$I$136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RateHelpers!$C$2:$C$136</definedName>
    <definedName name="RateHelpersIncluded">RateHelpers!$G$2:$G$136</definedName>
    <definedName name="RateHelpersPriority">RateHelpers!$H$2:$H$136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M23" i="6" l="1"/>
  <c r="M21" i="6"/>
  <c r="D18" i="6" l="1"/>
  <c r="I21" i="11" l="1"/>
  <c r="B24" i="11"/>
  <c r="B101" i="4" l="1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00" i="4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43" i="13"/>
  <c r="E43" i="13" a="1"/>
  <c r="E72" i="13" s="1"/>
  <c r="D43" i="13" a="1"/>
  <c r="D78" i="13" s="1"/>
  <c r="B25" i="11"/>
  <c r="H78" i="13" l="1"/>
  <c r="F78" i="13"/>
  <c r="D73" i="13"/>
  <c r="D66" i="13"/>
  <c r="E68" i="13"/>
  <c r="D59" i="13"/>
  <c r="E45" i="13"/>
  <c r="E69" i="13"/>
  <c r="D47" i="13"/>
  <c r="D55" i="13"/>
  <c r="D63" i="13"/>
  <c r="D71" i="13"/>
  <c r="D79" i="13"/>
  <c r="E49" i="13"/>
  <c r="E57" i="13"/>
  <c r="E65" i="13"/>
  <c r="E73" i="13"/>
  <c r="E74" i="13"/>
  <c r="E58" i="13"/>
  <c r="E66" i="13"/>
  <c r="D57" i="13"/>
  <c r="E67" i="13"/>
  <c r="D64" i="13"/>
  <c r="D49" i="13"/>
  <c r="D65" i="13"/>
  <c r="E51" i="13"/>
  <c r="E75" i="13"/>
  <c r="E76" i="13"/>
  <c r="D58" i="13"/>
  <c r="E50" i="13"/>
  <c r="E59" i="13"/>
  <c r="D50" i="13"/>
  <c r="D43" i="13"/>
  <c r="D75" i="13"/>
  <c r="E61" i="13"/>
  <c r="D76" i="13"/>
  <c r="E70" i="13"/>
  <c r="E44" i="13"/>
  <c r="E60" i="13"/>
  <c r="D51" i="13"/>
  <c r="D67" i="13"/>
  <c r="E53" i="13"/>
  <c r="E77" i="13"/>
  <c r="D52" i="13"/>
  <c r="D68" i="13"/>
  <c r="E54" i="13"/>
  <c r="D45" i="13"/>
  <c r="D53" i="13"/>
  <c r="D61" i="13"/>
  <c r="D69" i="13"/>
  <c r="D77" i="13"/>
  <c r="E47" i="13"/>
  <c r="E55" i="13"/>
  <c r="E63" i="13"/>
  <c r="E71" i="13"/>
  <c r="E79" i="13"/>
  <c r="D48" i="13"/>
  <c r="D56" i="13"/>
  <c r="D72" i="13"/>
  <c r="E43" i="13"/>
  <c r="D74" i="13"/>
  <c r="E52" i="13"/>
  <c r="D44" i="13"/>
  <c r="D60" i="13"/>
  <c r="E46" i="13"/>
  <c r="E62" i="13"/>
  <c r="E78" i="13"/>
  <c r="D46" i="13"/>
  <c r="D54" i="13"/>
  <c r="D62" i="13"/>
  <c r="D70" i="13"/>
  <c r="E48" i="13"/>
  <c r="E56" i="13"/>
  <c r="E64" i="13"/>
  <c r="C25" i="11"/>
  <c r="H61" i="13" l="1"/>
  <c r="F61" i="13"/>
  <c r="H49" i="13"/>
  <c r="F49" i="13"/>
  <c r="H44" i="13"/>
  <c r="F44" i="13"/>
  <c r="H45" i="13"/>
  <c r="F45" i="13"/>
  <c r="H48" i="13"/>
  <c r="F48" i="13"/>
  <c r="F67" i="13"/>
  <c r="H67" i="13"/>
  <c r="F43" i="13"/>
  <c r="H43" i="13"/>
  <c r="H65" i="13"/>
  <c r="F65" i="13"/>
  <c r="H47" i="13"/>
  <c r="F47" i="13"/>
  <c r="F60" i="13"/>
  <c r="H60" i="13"/>
  <c r="H53" i="13"/>
  <c r="F53" i="13"/>
  <c r="F51" i="13"/>
  <c r="H51" i="13"/>
  <c r="F50" i="13"/>
  <c r="H50" i="13"/>
  <c r="H70" i="13"/>
  <c r="F70" i="13"/>
  <c r="H64" i="13"/>
  <c r="F64" i="13"/>
  <c r="H62" i="13"/>
  <c r="F62" i="13"/>
  <c r="F59" i="13"/>
  <c r="H59" i="13"/>
  <c r="H54" i="13"/>
  <c r="F54" i="13"/>
  <c r="H74" i="13"/>
  <c r="F74" i="13"/>
  <c r="H68" i="13"/>
  <c r="F68" i="13"/>
  <c r="H58" i="13"/>
  <c r="F58" i="13"/>
  <c r="H57" i="13"/>
  <c r="F57" i="13"/>
  <c r="H79" i="13"/>
  <c r="F79" i="13"/>
  <c r="H46" i="13"/>
  <c r="F46" i="13"/>
  <c r="F52" i="13"/>
  <c r="H52" i="13"/>
  <c r="H76" i="13"/>
  <c r="F76" i="13"/>
  <c r="H71" i="13"/>
  <c r="F71" i="13"/>
  <c r="H66" i="13"/>
  <c r="F66" i="13"/>
  <c r="H72" i="13"/>
  <c r="F72" i="13"/>
  <c r="H77" i="13"/>
  <c r="F77" i="13"/>
  <c r="H63" i="13"/>
  <c r="F63" i="13"/>
  <c r="H73" i="13"/>
  <c r="F73" i="13"/>
  <c r="H56" i="13"/>
  <c r="F56" i="13"/>
  <c r="H69" i="13"/>
  <c r="F69" i="13"/>
  <c r="F75" i="13"/>
  <c r="H75" i="13"/>
  <c r="H55" i="13"/>
  <c r="F55" i="13"/>
  <c r="I20" i="11" l="1"/>
  <c r="B19" i="4"/>
  <c r="J40" i="14"/>
  <c r="K57" i="13"/>
  <c r="J29" i="14"/>
  <c r="K73" i="13"/>
  <c r="K67" i="13"/>
  <c r="J34" i="14"/>
  <c r="H30" i="14"/>
  <c r="K61" i="13"/>
  <c r="J18" i="14"/>
  <c r="H13" i="14"/>
  <c r="L29" i="14"/>
  <c r="K48" i="13"/>
  <c r="H20" i="14"/>
  <c r="M3" i="14"/>
  <c r="J19" i="14"/>
  <c r="K76" i="13"/>
  <c r="K16" i="13"/>
  <c r="K24" i="13"/>
  <c r="K32" i="13"/>
  <c r="K6" i="13"/>
  <c r="K64" i="13"/>
  <c r="K18" i="13"/>
  <c r="J22" i="14"/>
  <c r="H26" i="14"/>
  <c r="H35" i="14"/>
  <c r="K29" i="13"/>
  <c r="K41" i="13"/>
  <c r="K56" i="13"/>
  <c r="H24" i="14"/>
  <c r="H31" i="14"/>
  <c r="H17" i="14"/>
  <c r="K68" i="13"/>
  <c r="H38" i="14"/>
  <c r="K33" i="13"/>
  <c r="K30" i="13"/>
  <c r="H37" i="14"/>
  <c r="L32" i="14"/>
  <c r="K45" i="13"/>
  <c r="K54" i="13"/>
  <c r="J23" i="14"/>
  <c r="K26" i="13"/>
  <c r="K8" i="13"/>
  <c r="K13" i="13"/>
  <c r="H28" i="14"/>
  <c r="H34" i="14"/>
  <c r="K79" i="13"/>
  <c r="L26" i="14"/>
  <c r="K38" i="13"/>
  <c r="K28" i="13"/>
  <c r="K7" i="13"/>
  <c r="K11" i="13"/>
  <c r="K49" i="13"/>
  <c r="J16" i="14"/>
  <c r="H10" i="14"/>
  <c r="J6" i="14"/>
  <c r="K52" i="13"/>
  <c r="J10" i="14"/>
  <c r="K14" i="13"/>
  <c r="H41" i="14"/>
  <c r="K70" i="13"/>
  <c r="H29" i="14"/>
  <c r="H12" i="14"/>
  <c r="H18" i="14"/>
  <c r="K47" i="13"/>
  <c r="K37" i="13"/>
  <c r="K31" i="13"/>
  <c r="H21" i="14"/>
  <c r="H5" i="14"/>
  <c r="H7" i="14"/>
  <c r="K60" i="13"/>
  <c r="H23" i="14"/>
  <c r="H14" i="14"/>
  <c r="H25" i="14"/>
  <c r="J26" i="14"/>
  <c r="J7" i="14"/>
  <c r="K3" i="13"/>
  <c r="K71" i="13"/>
  <c r="K12" i="13"/>
  <c r="K78" i="13"/>
  <c r="J41" i="14"/>
  <c r="H33" i="14"/>
  <c r="K53" i="13"/>
  <c r="K9" i="13"/>
  <c r="J13" i="14"/>
  <c r="H15" i="14"/>
  <c r="H36" i="14"/>
  <c r="K74" i="13"/>
  <c r="K62" i="13"/>
  <c r="K36" i="13"/>
  <c r="K25" i="13"/>
  <c r="K46" i="13"/>
  <c r="H11" i="14"/>
  <c r="H6" i="14"/>
  <c r="H39" i="14"/>
  <c r="J5" i="14"/>
  <c r="J38" i="14"/>
  <c r="K39" i="13"/>
  <c r="J30" i="14"/>
  <c r="J27" i="14"/>
  <c r="J20" i="14"/>
  <c r="L11" i="14"/>
  <c r="J39" i="14"/>
  <c r="K17" i="13"/>
  <c r="H8" i="14"/>
  <c r="K69" i="13"/>
  <c r="K77" i="13"/>
  <c r="H19" i="14"/>
  <c r="K58" i="13"/>
  <c r="K34" i="13"/>
  <c r="J32" i="14"/>
  <c r="J31" i="14"/>
  <c r="H40" i="14"/>
  <c r="H22" i="14"/>
  <c r="K55" i="13"/>
  <c r="J8" i="14"/>
  <c r="J25" i="14"/>
  <c r="K44" i="13"/>
  <c r="J24" i="14"/>
  <c r="K66" i="13"/>
  <c r="J11" i="14"/>
  <c r="K50" i="13"/>
  <c r="J17" i="14"/>
  <c r="J15" i="14"/>
  <c r="K15" i="13"/>
  <c r="L3" i="9"/>
  <c r="K51" i="13"/>
  <c r="K27" i="13"/>
  <c r="K21" i="13"/>
  <c r="K35" i="13"/>
  <c r="L3" i="14"/>
  <c r="J36" i="14"/>
  <c r="L30" i="14"/>
  <c r="K43" i="13"/>
  <c r="J33" i="14"/>
  <c r="K19" i="13"/>
  <c r="K75" i="13"/>
  <c r="H27" i="14"/>
  <c r="J14" i="14"/>
  <c r="J9" i="14"/>
  <c r="J21" i="14"/>
  <c r="H16" i="14"/>
  <c r="K63" i="13"/>
  <c r="J35" i="14"/>
  <c r="K65" i="13"/>
  <c r="K22" i="13"/>
  <c r="J28" i="14"/>
  <c r="K59" i="13"/>
  <c r="J20" i="11"/>
  <c r="K5" i="13"/>
  <c r="K10" i="13"/>
  <c r="J37" i="14"/>
  <c r="K72" i="13"/>
  <c r="H9" i="14"/>
  <c r="K20" i="13"/>
  <c r="K40" i="13"/>
  <c r="H32" i="14"/>
  <c r="K23" i="13"/>
  <c r="L16" i="14"/>
  <c r="J12" i="14"/>
  <c r="L51" i="13"/>
  <c r="L59" i="13"/>
  <c r="L75" i="13"/>
  <c r="C130" i="4" l="1"/>
  <c r="C134" i="4"/>
  <c r="C117" i="4"/>
  <c r="C136" i="4"/>
  <c r="C124" i="4"/>
  <c r="C103" i="4"/>
  <c r="C115" i="4"/>
  <c r="C116" i="4"/>
  <c r="C105" i="4"/>
  <c r="C112" i="4"/>
  <c r="C132" i="4"/>
  <c r="C126" i="4"/>
  <c r="C102" i="4"/>
  <c r="C133" i="4"/>
  <c r="C107" i="4"/>
  <c r="C114" i="4"/>
  <c r="C123" i="4"/>
  <c r="C109" i="4"/>
  <c r="C118" i="4"/>
  <c r="C129" i="4"/>
  <c r="C125" i="4"/>
  <c r="C110" i="4"/>
  <c r="C101" i="4"/>
  <c r="C120" i="4"/>
  <c r="C104" i="4"/>
  <c r="C121" i="4"/>
  <c r="C122" i="4"/>
  <c r="C131" i="4"/>
  <c r="C106" i="4"/>
  <c r="C119" i="4"/>
  <c r="C135" i="4"/>
  <c r="C128" i="4"/>
  <c r="C100" i="4"/>
  <c r="C127" i="4"/>
  <c r="C111" i="4"/>
  <c r="C113" i="4"/>
  <c r="C108" i="4"/>
  <c r="D21" i="11"/>
  <c r="L12" i="14"/>
  <c r="L15" i="14"/>
  <c r="L18" i="14"/>
  <c r="M15" i="14"/>
  <c r="I13" i="14"/>
  <c r="L36" i="14"/>
  <c r="L33" i="14"/>
  <c r="L35" i="14"/>
  <c r="I31" i="14"/>
  <c r="L6" i="14"/>
  <c r="L23" i="14"/>
  <c r="I18" i="14"/>
  <c r="I24" i="14"/>
  <c r="I28" i="14"/>
  <c r="L31" i="14"/>
  <c r="L10" i="14"/>
  <c r="I17" i="14"/>
  <c r="L34" i="14"/>
  <c r="L21" i="14"/>
  <c r="L5" i="14"/>
  <c r="I14" i="14"/>
  <c r="L27" i="14"/>
  <c r="L39" i="14"/>
  <c r="L14" i="14"/>
  <c r="L17" i="14"/>
  <c r="L28" i="14"/>
  <c r="I38" i="14"/>
  <c r="I27" i="14"/>
  <c r="I20" i="14"/>
  <c r="I30" i="14"/>
  <c r="I41" i="14"/>
  <c r="I19" i="14"/>
  <c r="I9" i="14"/>
  <c r="L7" i="14"/>
  <c r="L37" i="14"/>
  <c r="L41" i="14"/>
  <c r="I33" i="14"/>
  <c r="I32" i="14"/>
  <c r="L43" i="13"/>
  <c r="L63" i="13"/>
  <c r="L66" i="13"/>
  <c r="L54" i="13"/>
  <c r="L57" i="13"/>
  <c r="L71" i="13"/>
  <c r="D4" i="11" l="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3" i="11"/>
  <c r="M14" i="14"/>
  <c r="L20" i="14"/>
  <c r="M26" i="14"/>
  <c r="E117" i="4"/>
  <c r="L25" i="14"/>
  <c r="L22" i="14"/>
  <c r="K118" i="4"/>
  <c r="E136" i="4"/>
  <c r="J130" i="4"/>
  <c r="F115" i="4"/>
  <c r="K131" i="4"/>
  <c r="E113" i="4"/>
  <c r="E134" i="4"/>
  <c r="F125" i="4"/>
  <c r="K13" i="14"/>
  <c r="M36" i="14"/>
  <c r="K18" i="14"/>
  <c r="D129" i="4"/>
  <c r="F108" i="4"/>
  <c r="I8" i="14"/>
  <c r="E102" i="4"/>
  <c r="H5" i="11"/>
  <c r="K123" i="4"/>
  <c r="E122" i="4"/>
  <c r="D127" i="4"/>
  <c r="D113" i="4"/>
  <c r="F119" i="4"/>
  <c r="M33" i="14"/>
  <c r="K129" i="4"/>
  <c r="K100" i="4"/>
  <c r="K121" i="4"/>
  <c r="L8" i="14"/>
  <c r="D100" i="4"/>
  <c r="E126" i="4"/>
  <c r="D132" i="4"/>
  <c r="D110" i="4"/>
  <c r="F110" i="4"/>
  <c r="D112" i="4"/>
  <c r="I29" i="14"/>
  <c r="J110" i="4"/>
  <c r="F107" i="4"/>
  <c r="E116" i="4"/>
  <c r="M31" i="14"/>
  <c r="F121" i="4"/>
  <c r="J113" i="4"/>
  <c r="D130" i="4"/>
  <c r="D104" i="4"/>
  <c r="L19" i="14"/>
  <c r="J129" i="4"/>
  <c r="E120" i="4"/>
  <c r="K33" i="14"/>
  <c r="K122" i="4"/>
  <c r="K110" i="4"/>
  <c r="D120" i="4"/>
  <c r="D115" i="4"/>
  <c r="K113" i="4"/>
  <c r="F130" i="4"/>
  <c r="J125" i="4"/>
  <c r="F136" i="4"/>
  <c r="D135" i="4"/>
  <c r="M35" i="14"/>
  <c r="H19" i="11"/>
  <c r="K30" i="14"/>
  <c r="M16" i="14"/>
  <c r="H16" i="11"/>
  <c r="E121" i="4"/>
  <c r="M41" i="14"/>
  <c r="J105" i="4"/>
  <c r="M6" i="14"/>
  <c r="I21" i="14"/>
  <c r="M10" i="14"/>
  <c r="E108" i="4"/>
  <c r="F126" i="4"/>
  <c r="F117" i="4"/>
  <c r="K17" i="14"/>
  <c r="K102" i="4"/>
  <c r="K108" i="4"/>
  <c r="F106" i="4"/>
  <c r="E111" i="4"/>
  <c r="I10" i="14"/>
  <c r="E104" i="4"/>
  <c r="F101" i="4"/>
  <c r="K112" i="4"/>
  <c r="J126" i="4"/>
  <c r="J111" i="4"/>
  <c r="E118" i="4"/>
  <c r="M37" i="14"/>
  <c r="D116" i="4"/>
  <c r="K107" i="4"/>
  <c r="K126" i="4"/>
  <c r="K38" i="14"/>
  <c r="M5" i="14"/>
  <c r="I6" i="14"/>
  <c r="K109" i="4"/>
  <c r="J103" i="4"/>
  <c r="F129" i="4"/>
  <c r="K117" i="4"/>
  <c r="F100" i="4"/>
  <c r="J114" i="4"/>
  <c r="D119" i="4"/>
  <c r="D114" i="4"/>
  <c r="K101" i="4"/>
  <c r="M28" i="14"/>
  <c r="M27" i="14"/>
  <c r="M19" i="14"/>
  <c r="F102" i="4"/>
  <c r="J136" i="4"/>
  <c r="K104" i="4"/>
  <c r="D108" i="4"/>
  <c r="K135" i="4"/>
  <c r="M3" i="9"/>
  <c r="D126" i="4"/>
  <c r="F132" i="4"/>
  <c r="K136" i="4"/>
  <c r="E132" i="4"/>
  <c r="H8" i="11"/>
  <c r="M34" i="14"/>
  <c r="E129" i="4"/>
  <c r="D102" i="4"/>
  <c r="K119" i="4"/>
  <c r="I22" i="14"/>
  <c r="K31" i="14"/>
  <c r="F118" i="4"/>
  <c r="J124" i="4"/>
  <c r="K28" i="14"/>
  <c r="H7" i="11"/>
  <c r="K27" i="14"/>
  <c r="D105" i="4"/>
  <c r="D122" i="4"/>
  <c r="J119" i="4"/>
  <c r="J109" i="4"/>
  <c r="J101" i="4"/>
  <c r="M23" i="14"/>
  <c r="F131" i="4"/>
  <c r="E123" i="4"/>
  <c r="J134" i="4"/>
  <c r="D111" i="4"/>
  <c r="M30" i="14"/>
  <c r="F134" i="4"/>
  <c r="J117" i="4"/>
  <c r="J132" i="4"/>
  <c r="D106" i="4"/>
  <c r="L40" i="14"/>
  <c r="F105" i="4"/>
  <c r="J102" i="4"/>
  <c r="J131" i="4"/>
  <c r="J123" i="4"/>
  <c r="H4" i="11"/>
  <c r="M18" i="14"/>
  <c r="D134" i="4"/>
  <c r="K128" i="4"/>
  <c r="D118" i="4"/>
  <c r="I15" i="14"/>
  <c r="D121" i="4"/>
  <c r="D131" i="4"/>
  <c r="K132" i="4"/>
  <c r="I26" i="14"/>
  <c r="K125" i="4"/>
  <c r="F122" i="4"/>
  <c r="F124" i="4"/>
  <c r="D103" i="4"/>
  <c r="E107" i="4"/>
  <c r="F120" i="4"/>
  <c r="I23" i="14"/>
  <c r="J135" i="4"/>
  <c r="D128" i="4"/>
  <c r="M11" i="14"/>
  <c r="M12" i="14"/>
  <c r="K124" i="4"/>
  <c r="J116" i="4"/>
  <c r="D124" i="4"/>
  <c r="J112" i="4"/>
  <c r="E135" i="4"/>
  <c r="F112" i="4"/>
  <c r="H18" i="11"/>
  <c r="I40" i="14"/>
  <c r="J118" i="4"/>
  <c r="L4" i="9"/>
  <c r="F113" i="4"/>
  <c r="E101" i="4"/>
  <c r="J104" i="4"/>
  <c r="F114" i="4"/>
  <c r="F116" i="4"/>
  <c r="H12" i="11"/>
  <c r="L24" i="14"/>
  <c r="J127" i="4"/>
  <c r="I12" i="14"/>
  <c r="E115" i="4"/>
  <c r="I39" i="14"/>
  <c r="K41" i="14"/>
  <c r="L13" i="14"/>
  <c r="K127" i="4"/>
  <c r="K105" i="4"/>
  <c r="D125" i="4"/>
  <c r="J133" i="4"/>
  <c r="E112" i="4"/>
  <c r="M29" i="14"/>
  <c r="H17" i="11"/>
  <c r="K133" i="4"/>
  <c r="E124" i="4"/>
  <c r="M21" i="14"/>
  <c r="I35" i="14"/>
  <c r="E103" i="4"/>
  <c r="K15" i="14"/>
  <c r="I34" i="14"/>
  <c r="J107" i="4"/>
  <c r="J106" i="4"/>
  <c r="I36" i="14"/>
  <c r="E100" i="4"/>
  <c r="E125" i="4"/>
  <c r="M32" i="14"/>
  <c r="D107" i="4"/>
  <c r="K134" i="4"/>
  <c r="I25" i="14"/>
  <c r="D117" i="4"/>
  <c r="E106" i="4"/>
  <c r="J108" i="4"/>
  <c r="D109" i="4"/>
  <c r="H15" i="11"/>
  <c r="K20" i="14"/>
  <c r="K19" i="14"/>
  <c r="K24" i="14"/>
  <c r="I5" i="14"/>
  <c r="E133" i="4"/>
  <c r="E128" i="4"/>
  <c r="J120" i="4"/>
  <c r="E131" i="4"/>
  <c r="E130" i="4"/>
  <c r="F109" i="4"/>
  <c r="K120" i="4"/>
  <c r="E114" i="4"/>
  <c r="H13" i="11"/>
  <c r="J128" i="4"/>
  <c r="K32" i="14"/>
  <c r="E127" i="4"/>
  <c r="F123" i="4"/>
  <c r="M39" i="14"/>
  <c r="J121" i="4"/>
  <c r="J100" i="4"/>
  <c r="L38" i="14"/>
  <c r="E110" i="4"/>
  <c r="M9" i="14"/>
  <c r="K130" i="4"/>
  <c r="D101" i="4"/>
  <c r="K9" i="14"/>
  <c r="I16" i="14"/>
  <c r="I11" i="14"/>
  <c r="L9" i="14"/>
  <c r="K106" i="4"/>
  <c r="K103" i="4"/>
  <c r="F133" i="4"/>
  <c r="D25" i="11"/>
  <c r="M17" i="14"/>
  <c r="F111" i="4"/>
  <c r="J115" i="4"/>
  <c r="K116" i="4"/>
  <c r="F127" i="4"/>
  <c r="F104" i="4"/>
  <c r="F135" i="4"/>
  <c r="E109" i="4"/>
  <c r="E119" i="4"/>
  <c r="F128" i="4"/>
  <c r="I7" i="14"/>
  <c r="D133" i="4"/>
  <c r="M7" i="14"/>
  <c r="J122" i="4"/>
  <c r="K14" i="14"/>
  <c r="F103" i="4"/>
  <c r="K111" i="4"/>
  <c r="D136" i="4"/>
  <c r="K115" i="4"/>
  <c r="D123" i="4"/>
  <c r="E105" i="4"/>
  <c r="I37" i="14"/>
  <c r="K114" i="4"/>
  <c r="L70" i="13"/>
  <c r="L60" i="13"/>
  <c r="L47" i="13"/>
  <c r="L53" i="13"/>
  <c r="L76" i="13"/>
  <c r="L49" i="13"/>
  <c r="L52" i="13"/>
  <c r="L69" i="13"/>
  <c r="L78" i="13"/>
  <c r="L46" i="13"/>
  <c r="L44" i="13"/>
  <c r="L68" i="13"/>
  <c r="L79" i="13"/>
  <c r="L65" i="13"/>
  <c r="L45" i="13"/>
  <c r="L50" i="13"/>
  <c r="L64" i="13"/>
  <c r="L74" i="13"/>
  <c r="L67" i="13"/>
  <c r="L61" i="13"/>
  <c r="L72" i="13"/>
  <c r="L58" i="13"/>
  <c r="L56" i="13"/>
  <c r="L55" i="13"/>
  <c r="L62" i="13"/>
  <c r="L73" i="13"/>
  <c r="L77" i="13"/>
  <c r="L48" i="13"/>
  <c r="G120" i="4" l="1"/>
  <c r="G136" i="4"/>
  <c r="G135" i="4"/>
  <c r="G105" i="4"/>
  <c r="G111" i="4"/>
  <c r="G118" i="4"/>
  <c r="G113" i="4"/>
  <c r="G125" i="4"/>
  <c r="G116" i="4"/>
  <c r="G109" i="4"/>
  <c r="G102" i="4"/>
  <c r="G119" i="4"/>
  <c r="G114" i="4"/>
  <c r="G117" i="4"/>
  <c r="G107" i="4"/>
  <c r="G124" i="4"/>
  <c r="G106" i="4"/>
  <c r="G131" i="4"/>
  <c r="G127" i="4"/>
  <c r="G128" i="4"/>
  <c r="G121" i="4"/>
  <c r="G132" i="4"/>
  <c r="G115" i="4"/>
  <c r="G108" i="4"/>
  <c r="G112" i="4"/>
  <c r="G122" i="4"/>
  <c r="G126" i="4"/>
  <c r="G123" i="4"/>
  <c r="G134" i="4"/>
  <c r="G129" i="4"/>
  <c r="G101" i="4"/>
  <c r="G133" i="4"/>
  <c r="G130" i="4"/>
  <c r="G103" i="4"/>
  <c r="G110" i="4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3" i="11"/>
  <c r="K11" i="14"/>
  <c r="K7" i="14"/>
  <c r="K5" i="14"/>
  <c r="M20" i="14"/>
  <c r="K25" i="14"/>
  <c r="M25" i="14"/>
  <c r="M40" i="14"/>
  <c r="K35" i="14"/>
  <c r="J4" i="11"/>
  <c r="K21" i="14"/>
  <c r="K8" i="14"/>
  <c r="K36" i="14"/>
  <c r="B21" i="11"/>
  <c r="K39" i="14"/>
  <c r="M5" i="9"/>
  <c r="M38" i="14"/>
  <c r="M8" i="14"/>
  <c r="K34" i="14"/>
  <c r="K10" i="14"/>
  <c r="K22" i="14"/>
  <c r="K29" i="14"/>
  <c r="K16" i="14"/>
  <c r="M13" i="14"/>
  <c r="K23" i="14"/>
  <c r="M22" i="14"/>
  <c r="K6" i="14"/>
  <c r="K26" i="14"/>
  <c r="M4" i="9"/>
  <c r="M24" i="14"/>
  <c r="K40" i="14"/>
  <c r="K12" i="14"/>
  <c r="K37" i="14"/>
  <c r="B20" i="4" l="1"/>
  <c r="B15" i="4"/>
  <c r="B16" i="4"/>
  <c r="B17" i="4"/>
  <c r="B18" i="4"/>
  <c r="B12" i="4"/>
  <c r="B13" i="4"/>
  <c r="B14" i="4"/>
  <c r="B3" i="4"/>
  <c r="B4" i="4"/>
  <c r="B5" i="4"/>
  <c r="B6" i="4"/>
  <c r="B7" i="4"/>
  <c r="B8" i="4"/>
  <c r="B9" i="4"/>
  <c r="B10" i="4"/>
  <c r="B11" i="4"/>
  <c r="B2" i="4"/>
  <c r="H20" i="11"/>
  <c r="H14" i="11"/>
  <c r="H10" i="11"/>
  <c r="H11" i="11"/>
  <c r="H9" i="11"/>
  <c r="H6" i="11"/>
  <c r="M6" i="9"/>
  <c r="J21" i="11"/>
  <c r="K4" i="11"/>
  <c r="J5" i="11"/>
  <c r="J3" i="11"/>
  <c r="K21" i="11"/>
  <c r="J9" i="11"/>
  <c r="J10" i="11"/>
  <c r="J6" i="11"/>
  <c r="J14" i="11"/>
  <c r="J11" i="11"/>
  <c r="C20" i="4" l="1"/>
  <c r="C19" i="4"/>
  <c r="C4" i="4"/>
  <c r="C3" i="4"/>
  <c r="C13" i="4"/>
  <c r="C10" i="4"/>
  <c r="C9" i="4"/>
  <c r="C8" i="4"/>
  <c r="C5" i="4"/>
  <c r="E8" i="4"/>
  <c r="K19" i="4"/>
  <c r="J9" i="4"/>
  <c r="E3" i="4"/>
  <c r="J13" i="4"/>
  <c r="J17" i="11"/>
  <c r="D20" i="4"/>
  <c r="J10" i="4"/>
  <c r="M7" i="9"/>
  <c r="E4" i="4"/>
  <c r="J15" i="11"/>
  <c r="J19" i="11"/>
  <c r="J16" i="11"/>
  <c r="D4" i="4"/>
  <c r="E13" i="4"/>
  <c r="J19" i="4"/>
  <c r="D13" i="4"/>
  <c r="K20" i="4"/>
  <c r="E9" i="4"/>
  <c r="E25" i="11"/>
  <c r="K5" i="11"/>
  <c r="E10" i="4"/>
  <c r="J18" i="11"/>
  <c r="J13" i="11"/>
  <c r="J20" i="4"/>
  <c r="E5" i="4"/>
  <c r="J8" i="4"/>
  <c r="K10" i="4"/>
  <c r="D3" i="4"/>
  <c r="K6" i="11"/>
  <c r="K14" i="11"/>
  <c r="E19" i="4"/>
  <c r="J8" i="11"/>
  <c r="K10" i="11"/>
  <c r="K8" i="4"/>
  <c r="K11" i="11"/>
  <c r="J7" i="11"/>
  <c r="D5" i="4"/>
  <c r="E20" i="4"/>
  <c r="K20" i="11"/>
  <c r="D8" i="4"/>
  <c r="K9" i="4"/>
  <c r="K9" i="11"/>
  <c r="D10" i="4"/>
  <c r="K13" i="4"/>
  <c r="D19" i="4"/>
  <c r="D9" i="4"/>
  <c r="C14" i="4" l="1"/>
  <c r="C7" i="4"/>
  <c r="C12" i="4"/>
  <c r="C15" i="4"/>
  <c r="C16" i="4"/>
  <c r="C17" i="4"/>
  <c r="C18" i="4"/>
  <c r="C6" i="4"/>
  <c r="M8" i="9"/>
  <c r="E6" i="4"/>
  <c r="D17" i="4"/>
  <c r="E17" i="4"/>
  <c r="D18" i="4"/>
  <c r="D16" i="4"/>
  <c r="K19" i="11"/>
  <c r="K18" i="4"/>
  <c r="K16" i="4"/>
  <c r="K12" i="4"/>
  <c r="D15" i="4"/>
  <c r="D14" i="4"/>
  <c r="D3" i="9" a="1"/>
  <c r="K15" i="4"/>
  <c r="J14" i="4"/>
  <c r="K13" i="11"/>
  <c r="K7" i="11"/>
  <c r="K7" i="4"/>
  <c r="E18" i="4"/>
  <c r="E15" i="4"/>
  <c r="E14" i="4"/>
  <c r="J15" i="4"/>
  <c r="J17" i="4"/>
  <c r="J18" i="4"/>
  <c r="J12" i="4"/>
  <c r="K6" i="4"/>
  <c r="K15" i="11"/>
  <c r="D12" i="4"/>
  <c r="J6" i="4"/>
  <c r="K8" i="11"/>
  <c r="D6" i="4"/>
  <c r="K14" i="4"/>
  <c r="K18" i="11"/>
  <c r="K16" i="11"/>
  <c r="K17" i="4"/>
  <c r="J16" i="4"/>
  <c r="J7" i="4"/>
  <c r="D7" i="4"/>
  <c r="E7" i="4"/>
  <c r="E12" i="4"/>
  <c r="K17" i="11"/>
  <c r="E16" i="4"/>
  <c r="D36" i="9" l="1"/>
  <c r="G36" i="9" s="1"/>
  <c r="D10" i="9"/>
  <c r="G10" i="9" s="1"/>
  <c r="D32" i="9"/>
  <c r="G32" i="9" s="1"/>
  <c r="D5" i="9"/>
  <c r="G5" i="9" s="1"/>
  <c r="D26" i="9"/>
  <c r="G26" i="9" s="1"/>
  <c r="D17" i="9"/>
  <c r="G17" i="9" s="1"/>
  <c r="D21" i="9"/>
  <c r="G21" i="9" s="1"/>
  <c r="D42" i="9"/>
  <c r="G42" i="9" s="1"/>
  <c r="D33" i="9"/>
  <c r="G33" i="9" s="1"/>
  <c r="D37" i="9"/>
  <c r="G37" i="9" s="1"/>
  <c r="D11" i="9"/>
  <c r="G11" i="9" s="1"/>
  <c r="D6" i="9"/>
  <c r="G6" i="9" s="1"/>
  <c r="D27" i="9"/>
  <c r="G27" i="9" s="1"/>
  <c r="D22" i="9"/>
  <c r="G22" i="9" s="1"/>
  <c r="D43" i="9"/>
  <c r="G43" i="9" s="1"/>
  <c r="D38" i="9"/>
  <c r="G38" i="9" s="1"/>
  <c r="D12" i="9"/>
  <c r="G12" i="9" s="1"/>
  <c r="D7" i="9"/>
  <c r="G7" i="9" s="1"/>
  <c r="D28" i="9"/>
  <c r="G28" i="9" s="1"/>
  <c r="D23" i="9"/>
  <c r="G23" i="9" s="1"/>
  <c r="D44" i="9"/>
  <c r="G44" i="9" s="1"/>
  <c r="D18" i="9"/>
  <c r="G18" i="9" s="1"/>
  <c r="D39" i="9"/>
  <c r="G39" i="9" s="1"/>
  <c r="D13" i="9"/>
  <c r="G13" i="9" s="1"/>
  <c r="D34" i="9"/>
  <c r="G34" i="9" s="1"/>
  <c r="D8" i="9"/>
  <c r="G8" i="9" s="1"/>
  <c r="D29" i="9"/>
  <c r="G29" i="9" s="1"/>
  <c r="D3" i="9"/>
  <c r="G3" i="9" s="1"/>
  <c r="D24" i="9"/>
  <c r="G24" i="9" s="1"/>
  <c r="D14" i="9"/>
  <c r="G14" i="9" s="1"/>
  <c r="D19" i="9"/>
  <c r="G19" i="9" s="1"/>
  <c r="D40" i="9"/>
  <c r="G40" i="9" s="1"/>
  <c r="D30" i="9"/>
  <c r="G30" i="9" s="1"/>
  <c r="D35" i="9"/>
  <c r="G35" i="9" s="1"/>
  <c r="D9" i="9"/>
  <c r="G9" i="9" s="1"/>
  <c r="D15" i="9"/>
  <c r="G15" i="9" s="1"/>
  <c r="D4" i="9"/>
  <c r="G4" i="9" s="1"/>
  <c r="D25" i="9"/>
  <c r="G25" i="9" s="1"/>
  <c r="D31" i="9"/>
  <c r="G31" i="9" s="1"/>
  <c r="D20" i="9"/>
  <c r="G20" i="9" s="1"/>
  <c r="D41" i="9"/>
  <c r="G41" i="9" s="1"/>
  <c r="D16" i="9"/>
  <c r="G16" i="9" s="1"/>
  <c r="I1" i="13"/>
  <c r="J1" i="13" s="1"/>
  <c r="K1" i="13"/>
  <c r="D5" i="13" a="1"/>
  <c r="D5" i="13" s="1"/>
  <c r="H5" i="13" s="1"/>
  <c r="E5" i="13" a="1"/>
  <c r="E29" i="13" s="1"/>
  <c r="I1" i="11"/>
  <c r="G1" i="9"/>
  <c r="H1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C2" i="4" l="1"/>
  <c r="E34" i="13"/>
  <c r="D23" i="13"/>
  <c r="F23" i="13" s="1"/>
  <c r="D22" i="13"/>
  <c r="F22" i="13" s="1"/>
  <c r="D25" i="13"/>
  <c r="F25" i="13" s="1"/>
  <c r="E16" i="13"/>
  <c r="E8" i="13"/>
  <c r="D34" i="13"/>
  <c r="F34" i="13" s="1"/>
  <c r="E32" i="13"/>
  <c r="D19" i="13"/>
  <c r="F19" i="13" s="1"/>
  <c r="D13" i="13"/>
  <c r="F13" i="13" s="1"/>
  <c r="D11" i="13"/>
  <c r="F11" i="13" s="1"/>
  <c r="D39" i="13"/>
  <c r="F39" i="13" s="1"/>
  <c r="D37" i="13"/>
  <c r="F37" i="13" s="1"/>
  <c r="E28" i="13"/>
  <c r="D28" i="13"/>
  <c r="F28" i="13" s="1"/>
  <c r="E36" i="13"/>
  <c r="D36" i="13"/>
  <c r="H36" i="13" s="1"/>
  <c r="D27" i="13"/>
  <c r="F27" i="13" s="1"/>
  <c r="E18" i="13"/>
  <c r="E10" i="13"/>
  <c r="D35" i="13"/>
  <c r="F35" i="13" s="1"/>
  <c r="E26" i="13"/>
  <c r="D18" i="13"/>
  <c r="F18" i="13" s="1"/>
  <c r="D10" i="13"/>
  <c r="F10" i="13" s="1"/>
  <c r="D26" i="13"/>
  <c r="F26" i="13" s="1"/>
  <c r="D17" i="13"/>
  <c r="F17" i="13" s="1"/>
  <c r="D9" i="13"/>
  <c r="F9" i="13" s="1"/>
  <c r="D33" i="13"/>
  <c r="F33" i="13" s="1"/>
  <c r="E24" i="13"/>
  <c r="D16" i="13"/>
  <c r="F16" i="13" s="1"/>
  <c r="D8" i="13"/>
  <c r="F8" i="13" s="1"/>
  <c r="D41" i="13"/>
  <c r="F41" i="13" s="1"/>
  <c r="D24" i="13"/>
  <c r="F24" i="13" s="1"/>
  <c r="D15" i="13"/>
  <c r="F15" i="13" s="1"/>
  <c r="D7" i="13"/>
  <c r="F7" i="13" s="1"/>
  <c r="E40" i="13"/>
  <c r="D32" i="13"/>
  <c r="F32" i="13" s="1"/>
  <c r="E14" i="13"/>
  <c r="E6" i="13"/>
  <c r="D40" i="13"/>
  <c r="F40" i="13" s="1"/>
  <c r="D31" i="13"/>
  <c r="F31" i="13" s="1"/>
  <c r="E22" i="13"/>
  <c r="D14" i="13"/>
  <c r="F14" i="13" s="1"/>
  <c r="D6" i="13"/>
  <c r="F6" i="13" s="1"/>
  <c r="E30" i="13"/>
  <c r="E38" i="13"/>
  <c r="D29" i="13"/>
  <c r="F29" i="13" s="1"/>
  <c r="E20" i="13"/>
  <c r="E12" i="13"/>
  <c r="D30" i="13"/>
  <c r="H30" i="13" s="1"/>
  <c r="D21" i="13"/>
  <c r="F21" i="13" s="1"/>
  <c r="D38" i="13"/>
  <c r="F38" i="13" s="1"/>
  <c r="D20" i="13"/>
  <c r="F20" i="13" s="1"/>
  <c r="D12" i="13"/>
  <c r="F12" i="13" s="1"/>
  <c r="F5" i="13"/>
  <c r="E31" i="13"/>
  <c r="E25" i="13"/>
  <c r="E23" i="13"/>
  <c r="J23" i="13" s="1"/>
  <c r="E21" i="13"/>
  <c r="E19" i="13"/>
  <c r="E17" i="13"/>
  <c r="E15" i="13"/>
  <c r="E13" i="13"/>
  <c r="E11" i="13"/>
  <c r="E9" i="13"/>
  <c r="E7" i="13"/>
  <c r="E5" i="13"/>
  <c r="E41" i="13"/>
  <c r="E39" i="13"/>
  <c r="E35" i="13"/>
  <c r="E27" i="13"/>
  <c r="E37" i="13"/>
  <c r="E33" i="13"/>
  <c r="E2" i="4"/>
  <c r="J12" i="11"/>
  <c r="D2" i="4"/>
  <c r="C11" i="4" l="1"/>
  <c r="H23" i="13"/>
  <c r="H22" i="13"/>
  <c r="J22" i="13"/>
  <c r="J25" i="13"/>
  <c r="H25" i="13"/>
  <c r="H35" i="13"/>
  <c r="H7" i="13"/>
  <c r="H19" i="13"/>
  <c r="H16" i="13"/>
  <c r="J36" i="13"/>
  <c r="H29" i="13"/>
  <c r="J7" i="13"/>
  <c r="H18" i="13"/>
  <c r="H20" i="13"/>
  <c r="H15" i="13"/>
  <c r="H28" i="13"/>
  <c r="H17" i="13"/>
  <c r="J34" i="13"/>
  <c r="J11" i="13"/>
  <c r="J19" i="13"/>
  <c r="H34" i="13"/>
  <c r="J20" i="13"/>
  <c r="J28" i="13"/>
  <c r="J10" i="13"/>
  <c r="H9" i="13"/>
  <c r="H24" i="13"/>
  <c r="J18" i="13"/>
  <c r="H11" i="13"/>
  <c r="J38" i="13"/>
  <c r="H10" i="13"/>
  <c r="H13" i="13"/>
  <c r="H38" i="13"/>
  <c r="J24" i="13"/>
  <c r="H37" i="13"/>
  <c r="F30" i="13"/>
  <c r="J8" i="13"/>
  <c r="H39" i="13"/>
  <c r="H8" i="13"/>
  <c r="J13" i="13"/>
  <c r="J12" i="13"/>
  <c r="J33" i="13"/>
  <c r="J15" i="13"/>
  <c r="H12" i="13"/>
  <c r="J40" i="13"/>
  <c r="J37" i="13"/>
  <c r="J17" i="13"/>
  <c r="H40" i="13"/>
  <c r="J39" i="13"/>
  <c r="H32" i="13"/>
  <c r="H21" i="13"/>
  <c r="J27" i="13"/>
  <c r="J30" i="13"/>
  <c r="J29" i="13"/>
  <c r="J32" i="13"/>
  <c r="H27" i="13"/>
  <c r="J31" i="13"/>
  <c r="J14" i="13"/>
  <c r="H31" i="13"/>
  <c r="J26" i="13"/>
  <c r="H14" i="13"/>
  <c r="H33" i="13"/>
  <c r="F36" i="13"/>
  <c r="H26" i="13"/>
  <c r="J16" i="13"/>
  <c r="J9" i="13"/>
  <c r="J41" i="13"/>
  <c r="J6" i="13"/>
  <c r="H41" i="13"/>
  <c r="H6" i="13"/>
  <c r="J5" i="13"/>
  <c r="J21" i="13"/>
  <c r="J35" i="13"/>
  <c r="F8" i="9"/>
  <c r="F34" i="9"/>
  <c r="F20" i="9"/>
  <c r="F37" i="9"/>
  <c r="F23" i="9"/>
  <c r="F33" i="9"/>
  <c r="F43" i="9"/>
  <c r="F25" i="9"/>
  <c r="F26" i="9"/>
  <c r="F21" i="9"/>
  <c r="F5" i="9"/>
  <c r="F6" i="9"/>
  <c r="F36" i="9"/>
  <c r="F3" i="9"/>
  <c r="F16" i="9"/>
  <c r="F38" i="9"/>
  <c r="F11" i="9"/>
  <c r="F22" i="9"/>
  <c r="F30" i="9"/>
  <c r="F4" i="9"/>
  <c r="F40" i="9"/>
  <c r="F41" i="9"/>
  <c r="F29" i="9"/>
  <c r="F13" i="9"/>
  <c r="F39" i="9"/>
  <c r="F17" i="9"/>
  <c r="F31" i="9"/>
  <c r="F44" i="9"/>
  <c r="F42" i="9"/>
  <c r="F18" i="9"/>
  <c r="F10" i="9"/>
  <c r="F15" i="9"/>
  <c r="F35" i="9"/>
  <c r="F28" i="9"/>
  <c r="F24" i="9"/>
  <c r="F32" i="9"/>
  <c r="F7" i="9"/>
  <c r="F9" i="9"/>
  <c r="F14" i="9"/>
  <c r="F27" i="9"/>
  <c r="F19" i="9"/>
  <c r="F12" i="9"/>
  <c r="H2" i="9"/>
  <c r="K2" i="13"/>
  <c r="K12" i="11"/>
  <c r="H40" i="9"/>
  <c r="H20" i="9"/>
  <c r="H3" i="9"/>
  <c r="H4" i="9"/>
  <c r="H39" i="9"/>
  <c r="H27" i="9"/>
  <c r="H24" i="9"/>
  <c r="H26" i="9"/>
  <c r="H9" i="9"/>
  <c r="H30" i="9"/>
  <c r="H33" i="9"/>
  <c r="J11" i="4"/>
  <c r="H28" i="9"/>
  <c r="H12" i="9"/>
  <c r="H19" i="9"/>
  <c r="H29" i="9"/>
  <c r="H6" i="9"/>
  <c r="H43" i="9"/>
  <c r="E11" i="4"/>
  <c r="H36" i="9"/>
  <c r="H21" i="9"/>
  <c r="H10" i="9"/>
  <c r="H13" i="9"/>
  <c r="H14" i="9"/>
  <c r="H11" i="9"/>
  <c r="H25" i="9"/>
  <c r="H16" i="9"/>
  <c r="H31" i="9"/>
  <c r="H41" i="9"/>
  <c r="H8" i="9"/>
  <c r="H17" i="9"/>
  <c r="H23" i="9"/>
  <c r="H35" i="9"/>
  <c r="L3" i="13"/>
  <c r="H15" i="9"/>
  <c r="H44" i="9"/>
  <c r="H18" i="9"/>
  <c r="D11" i="4"/>
  <c r="K3" i="11"/>
  <c r="H38" i="9"/>
  <c r="H34" i="9"/>
  <c r="H22" i="9"/>
  <c r="K11" i="4"/>
  <c r="H37" i="9"/>
  <c r="H7" i="9"/>
  <c r="H42" i="9"/>
  <c r="H32" i="9"/>
  <c r="H5" i="9"/>
  <c r="C60" i="4" l="1"/>
  <c r="C49" i="4"/>
  <c r="C58" i="4"/>
  <c r="C47" i="4"/>
  <c r="C37" i="4"/>
  <c r="C46" i="4"/>
  <c r="C31" i="4"/>
  <c r="C27" i="4"/>
  <c r="C56" i="4"/>
  <c r="C51" i="4"/>
  <c r="C23" i="4"/>
  <c r="C57" i="4"/>
  <c r="C38" i="4"/>
  <c r="C54" i="4"/>
  <c r="C34" i="4"/>
  <c r="C62" i="4"/>
  <c r="C61" i="4"/>
  <c r="C35" i="4"/>
  <c r="C22" i="4"/>
  <c r="C32" i="4"/>
  <c r="C36" i="4"/>
  <c r="C42" i="4"/>
  <c r="C25" i="4"/>
  <c r="C26" i="4"/>
  <c r="C24" i="4"/>
  <c r="C45" i="4"/>
  <c r="C30" i="4"/>
  <c r="C50" i="4"/>
  <c r="C40" i="4"/>
  <c r="C53" i="4"/>
  <c r="C52" i="4"/>
  <c r="C29" i="4"/>
  <c r="C39" i="4"/>
  <c r="C44" i="4"/>
  <c r="C59" i="4"/>
  <c r="C43" i="4"/>
  <c r="C28" i="4"/>
  <c r="C41" i="4"/>
  <c r="C21" i="4"/>
  <c r="C33" i="4"/>
  <c r="C55" i="4"/>
  <c r="C48" i="4"/>
  <c r="C74" i="4"/>
  <c r="C97" i="4"/>
  <c r="C70" i="4"/>
  <c r="C68" i="4"/>
  <c r="C63" i="4"/>
  <c r="C78" i="4"/>
  <c r="C87" i="4"/>
  <c r="C93" i="4"/>
  <c r="C89" i="4"/>
  <c r="C79" i="4"/>
  <c r="C71" i="4"/>
  <c r="C86" i="4"/>
  <c r="C90" i="4"/>
  <c r="C75" i="4"/>
  <c r="C95" i="4"/>
  <c r="C96" i="4"/>
  <c r="C88" i="4"/>
  <c r="C98" i="4"/>
  <c r="C66" i="4"/>
  <c r="C77" i="4"/>
  <c r="C65" i="4"/>
  <c r="C83" i="4"/>
  <c r="C64" i="4"/>
  <c r="C84" i="4"/>
  <c r="C85" i="4"/>
  <c r="C76" i="4"/>
  <c r="C69" i="4"/>
  <c r="C80" i="4"/>
  <c r="C99" i="4"/>
  <c r="C73" i="4"/>
  <c r="C92" i="4"/>
  <c r="C94" i="4"/>
  <c r="C67" i="4"/>
  <c r="C72" i="4"/>
  <c r="C91" i="4"/>
  <c r="C82" i="4"/>
  <c r="C81" i="4"/>
  <c r="D7" i="6"/>
  <c r="D8" i="6"/>
  <c r="D9" i="6"/>
  <c r="D16" i="6"/>
  <c r="D19" i="6"/>
  <c r="D85" i="4"/>
  <c r="D75" i="4"/>
  <c r="L35" i="13"/>
  <c r="D72" i="4"/>
  <c r="I6" i="9"/>
  <c r="D62" i="4"/>
  <c r="D23" i="4"/>
  <c r="E21" i="4"/>
  <c r="I7" i="9"/>
  <c r="D35" i="4"/>
  <c r="D74" i="4"/>
  <c r="I4" i="9"/>
  <c r="L38" i="13"/>
  <c r="I36" i="9"/>
  <c r="D54" i="4"/>
  <c r="I27" i="9"/>
  <c r="L20" i="13"/>
  <c r="D88" i="4"/>
  <c r="D78" i="4"/>
  <c r="I21" i="9"/>
  <c r="D89" i="4"/>
  <c r="L14" i="13"/>
  <c r="D96" i="4"/>
  <c r="B21" i="4" a="1"/>
  <c r="D36" i="4"/>
  <c r="I40" i="9"/>
  <c r="I37" i="9"/>
  <c r="D76" i="4"/>
  <c r="D30" i="4"/>
  <c r="D68" i="4"/>
  <c r="D42" i="4"/>
  <c r="L10" i="13"/>
  <c r="D60" i="4"/>
  <c r="D48" i="4"/>
  <c r="L41" i="13"/>
  <c r="L25" i="13"/>
  <c r="D64" i="4"/>
  <c r="L9" i="13"/>
  <c r="L8" i="13"/>
  <c r="D58" i="4"/>
  <c r="L22" i="13"/>
  <c r="L18" i="13"/>
  <c r="D45" i="4"/>
  <c r="L24" i="13"/>
  <c r="L32" i="13"/>
  <c r="D56" i="4"/>
  <c r="D95" i="4"/>
  <c r="L39" i="13"/>
  <c r="L16" i="13"/>
  <c r="D57" i="4"/>
  <c r="L7" i="13"/>
  <c r="D26" i="4"/>
  <c r="L23" i="13"/>
  <c r="D21" i="4"/>
  <c r="D77" i="4"/>
  <c r="L33" i="13"/>
  <c r="D97" i="4"/>
  <c r="D37" i="4"/>
  <c r="D52" i="4"/>
  <c r="D71" i="4"/>
  <c r="I14" i="9"/>
  <c r="D63" i="4"/>
  <c r="D91" i="4"/>
  <c r="D86" i="4"/>
  <c r="L11" i="13"/>
  <c r="D73" i="4"/>
  <c r="L37" i="13"/>
  <c r="D32" i="4"/>
  <c r="D67" i="4"/>
  <c r="I13" i="9"/>
  <c r="I33" i="9"/>
  <c r="D79" i="4"/>
  <c r="D90" i="4"/>
  <c r="D29" i="4"/>
  <c r="D51" i="4"/>
  <c r="D27" i="4"/>
  <c r="D43" i="4"/>
  <c r="I2" i="9"/>
  <c r="I34" i="9"/>
  <c r="I17" i="9"/>
  <c r="D80" i="4"/>
  <c r="D49" i="4"/>
  <c r="I30" i="9"/>
  <c r="I22" i="9"/>
  <c r="D83" i="4"/>
  <c r="I18" i="9"/>
  <c r="D66" i="4"/>
  <c r="L40" i="13"/>
  <c r="D44" i="4"/>
  <c r="D55" i="4"/>
  <c r="L15" i="13"/>
  <c r="L26" i="13"/>
  <c r="I9" i="9"/>
  <c r="I43" i="9"/>
  <c r="L36" i="13"/>
  <c r="D93" i="4"/>
  <c r="D87" i="4"/>
  <c r="D40" i="4"/>
  <c r="I41" i="9"/>
  <c r="D41" i="4"/>
  <c r="I31" i="9"/>
  <c r="D53" i="4"/>
  <c r="D24" i="4"/>
  <c r="D46" i="4"/>
  <c r="I29" i="9"/>
  <c r="E22" i="4"/>
  <c r="D22" i="4"/>
  <c r="D39" i="4"/>
  <c r="I24" i="9"/>
  <c r="I26" i="9"/>
  <c r="I35" i="9"/>
  <c r="I10" i="9"/>
  <c r="D59" i="4"/>
  <c r="L17" i="13"/>
  <c r="I25" i="9"/>
  <c r="D94" i="4"/>
  <c r="I8" i="9"/>
  <c r="L13" i="13"/>
  <c r="B1" i="6"/>
  <c r="D69" i="4"/>
  <c r="D99" i="4"/>
  <c r="I39" i="9"/>
  <c r="L30" i="13"/>
  <c r="D92" i="4"/>
  <c r="I16" i="9"/>
  <c r="I12" i="9"/>
  <c r="I5" i="9"/>
  <c r="D38" i="4"/>
  <c r="D31" i="4"/>
  <c r="L21" i="13"/>
  <c r="I15" i="9"/>
  <c r="D47" i="4"/>
  <c r="L31" i="13"/>
  <c r="L6" i="13"/>
  <c r="L27" i="13"/>
  <c r="I11" i="9"/>
  <c r="L34" i="13"/>
  <c r="D98" i="4"/>
  <c r="D28" i="4"/>
  <c r="D34" i="4"/>
  <c r="I44" i="9"/>
  <c r="D70" i="4"/>
  <c r="I28" i="9"/>
  <c r="D81" i="4"/>
  <c r="D82" i="4"/>
  <c r="I19" i="9"/>
  <c r="L2" i="13"/>
  <c r="L5" i="13"/>
  <c r="D65" i="4"/>
  <c r="I32" i="9"/>
  <c r="L29" i="13"/>
  <c r="I38" i="9"/>
  <c r="D50" i="4"/>
  <c r="D84" i="4"/>
  <c r="D33" i="4"/>
  <c r="L19" i="13"/>
  <c r="I20" i="9"/>
  <c r="D25" i="4"/>
  <c r="L12" i="13"/>
  <c r="L28" i="13"/>
  <c r="I3" i="9"/>
  <c r="D61" i="4"/>
  <c r="I23" i="9"/>
  <c r="I42" i="9"/>
  <c r="B25" i="4" l="1"/>
  <c r="B33" i="4"/>
  <c r="B41" i="4"/>
  <c r="B49" i="4"/>
  <c r="B57" i="4"/>
  <c r="B24" i="4"/>
  <c r="B32" i="4"/>
  <c r="B40" i="4"/>
  <c r="B48" i="4"/>
  <c r="B56" i="4"/>
  <c r="B21" i="4"/>
  <c r="B29" i="4"/>
  <c r="B37" i="4"/>
  <c r="B45" i="4"/>
  <c r="B53" i="4"/>
  <c r="B61" i="4"/>
  <c r="B28" i="4"/>
  <c r="B38" i="4"/>
  <c r="B43" i="4"/>
  <c r="B58" i="4"/>
  <c r="B55" i="4"/>
  <c r="B60" i="4"/>
  <c r="B22" i="4"/>
  <c r="B26" i="4"/>
  <c r="B30" i="4"/>
  <c r="B47" i="4"/>
  <c r="B52" i="4"/>
  <c r="B42" i="4"/>
  <c r="B54" i="4"/>
  <c r="B59" i="4"/>
  <c r="B35" i="4"/>
  <c r="B23" i="4"/>
  <c r="B46" i="4"/>
  <c r="B44" i="4"/>
  <c r="B27" i="4"/>
  <c r="B36" i="4"/>
  <c r="B39" i="4"/>
  <c r="B50" i="4"/>
  <c r="B31" i="4"/>
  <c r="B34" i="4"/>
  <c r="B51" i="4"/>
  <c r="B62" i="4"/>
  <c r="C26" i="6" l="1"/>
  <c r="E42" i="4"/>
  <c r="K59" i="4"/>
  <c r="J2" i="4"/>
  <c r="K51" i="4"/>
  <c r="K33" i="4"/>
  <c r="E91" i="4"/>
  <c r="K80" i="4"/>
  <c r="K87" i="4"/>
  <c r="E78" i="4"/>
  <c r="F77" i="4"/>
  <c r="F85" i="4"/>
  <c r="F68" i="4"/>
  <c r="E55" i="4"/>
  <c r="F26" i="4"/>
  <c r="J22" i="4"/>
  <c r="J31" i="4"/>
  <c r="K75" i="4"/>
  <c r="F28" i="4"/>
  <c r="J44" i="4"/>
  <c r="K65" i="4"/>
  <c r="F87" i="4"/>
  <c r="J79" i="4"/>
  <c r="E52" i="4"/>
  <c r="K73" i="4"/>
  <c r="K97" i="4"/>
  <c r="J5" i="4"/>
  <c r="K50" i="4"/>
  <c r="J94" i="4"/>
  <c r="F81" i="4"/>
  <c r="K86" i="4"/>
  <c r="J23" i="4"/>
  <c r="J46" i="4"/>
  <c r="J45" i="4"/>
  <c r="E68" i="4"/>
  <c r="K92" i="4"/>
  <c r="E40" i="4"/>
  <c r="F38" i="4"/>
  <c r="E32" i="4"/>
  <c r="K27" i="4"/>
  <c r="K85" i="4"/>
  <c r="F84" i="4"/>
  <c r="K25" i="4"/>
  <c r="E59" i="4"/>
  <c r="J51" i="4"/>
  <c r="F53" i="4"/>
  <c r="K32" i="4"/>
  <c r="K30" i="4"/>
  <c r="E25" i="4"/>
  <c r="J27" i="4"/>
  <c r="E84" i="4"/>
  <c r="E95" i="4"/>
  <c r="K64" i="4"/>
  <c r="F90" i="4"/>
  <c r="K98" i="4"/>
  <c r="J98" i="4"/>
  <c r="E48" i="4"/>
  <c r="E72" i="4"/>
  <c r="J30" i="4"/>
  <c r="K70" i="4"/>
  <c r="K55" i="4"/>
  <c r="J63" i="4"/>
  <c r="E74" i="4"/>
  <c r="K57" i="4"/>
  <c r="F43" i="4"/>
  <c r="E39" i="4"/>
  <c r="F27" i="4"/>
  <c r="K90" i="4"/>
  <c r="K3" i="4"/>
  <c r="K88" i="4"/>
  <c r="F35" i="4"/>
  <c r="K61" i="4"/>
  <c r="E28" i="4"/>
  <c r="F49" i="4"/>
  <c r="J55" i="4"/>
  <c r="K40" i="4"/>
  <c r="K35" i="4"/>
  <c r="F72" i="4"/>
  <c r="E93" i="4"/>
  <c r="J97" i="4"/>
  <c r="E88" i="4"/>
  <c r="F62" i="4"/>
  <c r="F70" i="4"/>
  <c r="J28" i="4"/>
  <c r="K38" i="4"/>
  <c r="J87" i="4"/>
  <c r="F60" i="4"/>
  <c r="J37" i="4"/>
  <c r="K4" i="4"/>
  <c r="J85" i="4"/>
  <c r="K95" i="4"/>
  <c r="J86" i="4"/>
  <c r="J41" i="4"/>
  <c r="J60" i="4"/>
  <c r="F58" i="4"/>
  <c r="E45" i="4"/>
  <c r="F76" i="4"/>
  <c r="F94" i="4"/>
  <c r="F67" i="4"/>
  <c r="E71" i="4"/>
  <c r="E80" i="4"/>
  <c r="E43" i="4"/>
  <c r="J81" i="4"/>
  <c r="F44" i="4"/>
  <c r="K93" i="4"/>
  <c r="E61" i="4"/>
  <c r="F57" i="4"/>
  <c r="J74" i="4"/>
  <c r="J39" i="4"/>
  <c r="K74" i="4"/>
  <c r="F78" i="4"/>
  <c r="E27" i="4"/>
  <c r="F88" i="4"/>
  <c r="F24" i="4"/>
  <c r="E76" i="4"/>
  <c r="K69" i="4"/>
  <c r="K24" i="4"/>
  <c r="E67" i="4"/>
  <c r="K78" i="4"/>
  <c r="J29" i="4"/>
  <c r="E57" i="4"/>
  <c r="K56" i="4"/>
  <c r="K76" i="4"/>
  <c r="F33" i="4"/>
  <c r="F51" i="4"/>
  <c r="F83" i="4"/>
  <c r="K44" i="4"/>
  <c r="E83" i="4"/>
  <c r="F39" i="4"/>
  <c r="E51" i="4"/>
  <c r="F93" i="4"/>
  <c r="E81" i="4"/>
  <c r="K45" i="4"/>
  <c r="K99" i="4"/>
  <c r="J33" i="4"/>
  <c r="J36" i="4"/>
  <c r="E41" i="4"/>
  <c r="J57" i="4"/>
  <c r="J76" i="4"/>
  <c r="E53" i="4"/>
  <c r="J21" i="4"/>
  <c r="F54" i="4"/>
  <c r="K83" i="4"/>
  <c r="J25" i="4"/>
  <c r="J64" i="4"/>
  <c r="E35" i="4"/>
  <c r="F36" i="4"/>
  <c r="E26" i="4"/>
  <c r="J42" i="4"/>
  <c r="J70" i="4"/>
  <c r="K47" i="4"/>
  <c r="E87" i="4"/>
  <c r="E79" i="4"/>
  <c r="E66" i="4"/>
  <c r="J59" i="4"/>
  <c r="F97" i="4"/>
  <c r="E62" i="4"/>
  <c r="J54" i="4"/>
  <c r="E64" i="4"/>
  <c r="J93" i="4"/>
  <c r="J47" i="4"/>
  <c r="J49" i="4"/>
  <c r="E33" i="4"/>
  <c r="J52" i="4"/>
  <c r="J24" i="4"/>
  <c r="J34" i="4"/>
  <c r="K34" i="4"/>
  <c r="K60" i="4"/>
  <c r="E49" i="4"/>
  <c r="F89" i="4"/>
  <c r="F61" i="4"/>
  <c r="F71" i="4"/>
  <c r="F25" i="4"/>
  <c r="J43" i="4"/>
  <c r="E31" i="4"/>
  <c r="E92" i="4"/>
  <c r="J92" i="4"/>
  <c r="F40" i="4"/>
  <c r="E47" i="4"/>
  <c r="J84" i="4"/>
  <c r="J3" i="4"/>
  <c r="E24" i="4"/>
  <c r="E37" i="4"/>
  <c r="F73" i="4"/>
  <c r="F64" i="4"/>
  <c r="K71" i="4"/>
  <c r="K82" i="4"/>
  <c r="K26" i="4"/>
  <c r="F45" i="4"/>
  <c r="K63" i="4"/>
  <c r="K31" i="4"/>
  <c r="J56" i="4"/>
  <c r="F86" i="4"/>
  <c r="E96" i="4"/>
  <c r="F52" i="4"/>
  <c r="E75" i="4"/>
  <c r="F79" i="4"/>
  <c r="F65" i="4"/>
  <c r="J35" i="4"/>
  <c r="F95" i="4"/>
  <c r="K36" i="4"/>
  <c r="F69" i="4"/>
  <c r="K49" i="4"/>
  <c r="F48" i="4"/>
  <c r="K52" i="4"/>
  <c r="F22" i="4"/>
  <c r="E69" i="4"/>
  <c r="E70" i="4"/>
  <c r="K43" i="4"/>
  <c r="K28" i="4"/>
  <c r="K67" i="4"/>
  <c r="E44" i="4"/>
  <c r="K72" i="4"/>
  <c r="K54" i="4"/>
  <c r="K91" i="4"/>
  <c r="J48" i="4"/>
  <c r="J68" i="4"/>
  <c r="K2" i="4"/>
  <c r="F56" i="4"/>
  <c r="E38" i="4"/>
  <c r="E30" i="4"/>
  <c r="E63" i="4"/>
  <c r="K41" i="4"/>
  <c r="E73" i="4"/>
  <c r="J62" i="4"/>
  <c r="J69" i="4"/>
  <c r="K37" i="4"/>
  <c r="F59" i="4"/>
  <c r="K48" i="4"/>
  <c r="J91" i="4"/>
  <c r="F34" i="4"/>
  <c r="F21" i="4"/>
  <c r="F46" i="4"/>
  <c r="E82" i="4"/>
  <c r="J83" i="4"/>
  <c r="K29" i="4"/>
  <c r="F42" i="4"/>
  <c r="F63" i="4"/>
  <c r="F55" i="4"/>
  <c r="E34" i="4"/>
  <c r="J53" i="4"/>
  <c r="F80" i="4"/>
  <c r="K22" i="4"/>
  <c r="F31" i="4"/>
  <c r="F74" i="4"/>
  <c r="J40" i="4"/>
  <c r="J77" i="4"/>
  <c r="E86" i="4"/>
  <c r="J75" i="4"/>
  <c r="K77" i="4"/>
  <c r="J66" i="4"/>
  <c r="F75" i="4"/>
  <c r="K62" i="4"/>
  <c r="F37" i="4"/>
  <c r="J96" i="4"/>
  <c r="K84" i="4"/>
  <c r="K58" i="4"/>
  <c r="E56" i="4"/>
  <c r="E60" i="4"/>
  <c r="K23" i="4"/>
  <c r="E65" i="4"/>
  <c r="J89" i="4"/>
  <c r="J99" i="4"/>
  <c r="K68" i="4"/>
  <c r="E94" i="4"/>
  <c r="E36" i="4"/>
  <c r="J38" i="4"/>
  <c r="K79" i="4"/>
  <c r="F99" i="4"/>
  <c r="E58" i="4"/>
  <c r="J65" i="4"/>
  <c r="E85" i="4"/>
  <c r="E54" i="4"/>
  <c r="E77" i="4"/>
  <c r="F47" i="4"/>
  <c r="E90" i="4"/>
  <c r="J73" i="4"/>
  <c r="J88" i="4"/>
  <c r="E23" i="4"/>
  <c r="E50" i="4"/>
  <c r="F91" i="4"/>
  <c r="E89" i="4"/>
  <c r="J32" i="4"/>
  <c r="K89" i="4"/>
  <c r="J4" i="4"/>
  <c r="F30" i="4"/>
  <c r="F98" i="4"/>
  <c r="F29" i="4"/>
  <c r="J82" i="4"/>
  <c r="F32" i="4"/>
  <c r="K5" i="4"/>
  <c r="K42" i="4"/>
  <c r="F92" i="4"/>
  <c r="K94" i="4"/>
  <c r="J58" i="4"/>
  <c r="J72" i="4"/>
  <c r="F23" i="4"/>
  <c r="K66" i="4"/>
  <c r="K21" i="4"/>
  <c r="J71" i="4"/>
  <c r="J67" i="4"/>
  <c r="J26" i="4"/>
  <c r="K39" i="4"/>
  <c r="E97" i="4"/>
  <c r="E29" i="4"/>
  <c r="F50" i="4"/>
  <c r="K81" i="4"/>
  <c r="E99" i="4"/>
  <c r="K46" i="4"/>
  <c r="E98" i="4"/>
  <c r="F82" i="4"/>
  <c r="F96" i="4"/>
  <c r="F41" i="4"/>
  <c r="F66" i="4"/>
  <c r="K96" i="4"/>
  <c r="J78" i="4"/>
  <c r="J50" i="4"/>
  <c r="J61" i="4"/>
  <c r="J95" i="4"/>
  <c r="K53" i="4"/>
  <c r="J90" i="4"/>
  <c r="E46" i="4"/>
  <c r="J80" i="4"/>
  <c r="D2" i="5" a="1"/>
  <c r="G35" i="5"/>
  <c r="G109" i="5"/>
  <c r="F65" i="5"/>
  <c r="H20" i="5"/>
  <c r="F15" i="5"/>
  <c r="I111" i="5"/>
  <c r="I105" i="5"/>
  <c r="F121" i="5"/>
  <c r="G86" i="5"/>
  <c r="H76" i="5"/>
  <c r="I86" i="5"/>
  <c r="F61" i="5"/>
  <c r="E81" i="5"/>
  <c r="H75" i="5"/>
  <c r="I13" i="5"/>
  <c r="E23" i="5"/>
  <c r="E126" i="5"/>
  <c r="F92" i="5"/>
  <c r="I109" i="5"/>
  <c r="H101" i="5"/>
  <c r="F99" i="5"/>
  <c r="G24" i="5"/>
  <c r="G2" i="5"/>
  <c r="H95" i="5"/>
  <c r="E109" i="5"/>
  <c r="E27" i="5"/>
  <c r="I7" i="5"/>
  <c r="I91" i="5"/>
  <c r="G92" i="5"/>
  <c r="G124" i="5"/>
  <c r="I79" i="5"/>
  <c r="H35" i="5"/>
  <c r="E32" i="5"/>
  <c r="F46" i="5"/>
  <c r="F117" i="5"/>
  <c r="F8" i="5"/>
  <c r="E5" i="5"/>
  <c r="H18" i="5"/>
  <c r="I98" i="5"/>
  <c r="E16" i="5"/>
  <c r="E2" i="5"/>
  <c r="H115" i="5"/>
  <c r="I47" i="5"/>
  <c r="G116" i="5"/>
  <c r="F107" i="5"/>
  <c r="B6" i="5"/>
  <c r="G110" i="5"/>
  <c r="F20" i="5"/>
  <c r="E34" i="5"/>
  <c r="G126" i="5"/>
  <c r="F72" i="5"/>
  <c r="G101" i="5"/>
  <c r="I122" i="5"/>
  <c r="G42" i="5"/>
  <c r="I18" i="5"/>
  <c r="G103" i="5"/>
  <c r="H117" i="5"/>
  <c r="E100" i="5"/>
  <c r="H123" i="5"/>
  <c r="I87" i="5"/>
  <c r="E51" i="5"/>
  <c r="I39" i="5"/>
  <c r="G94" i="5"/>
  <c r="E112" i="5"/>
  <c r="H29" i="5"/>
  <c r="H30" i="5"/>
  <c r="G89" i="5"/>
  <c r="F37" i="5"/>
  <c r="E19" i="5"/>
  <c r="H107" i="5"/>
  <c r="E15" i="5"/>
  <c r="G28" i="5"/>
  <c r="F11" i="5"/>
  <c r="E115" i="5"/>
  <c r="I38" i="5"/>
  <c r="H84" i="5"/>
  <c r="F36" i="5"/>
  <c r="G29" i="5"/>
  <c r="E46" i="5"/>
  <c r="I44" i="5"/>
  <c r="E101" i="5"/>
  <c r="H34" i="5"/>
  <c r="G122" i="5"/>
  <c r="F60" i="5"/>
  <c r="G71" i="5"/>
  <c r="E18" i="5"/>
  <c r="E121" i="5"/>
  <c r="I115" i="5"/>
  <c r="H13" i="5"/>
  <c r="G56" i="5"/>
  <c r="G27" i="5"/>
  <c r="E62" i="5"/>
  <c r="F115" i="5"/>
  <c r="G80" i="5"/>
  <c r="H89" i="5"/>
  <c r="F77" i="5"/>
  <c r="F47" i="5"/>
  <c r="I94" i="5"/>
  <c r="E68" i="5"/>
  <c r="E66" i="5"/>
  <c r="E10" i="5"/>
  <c r="H121" i="5"/>
  <c r="E8" i="5"/>
  <c r="I77" i="5"/>
  <c r="F69" i="5"/>
  <c r="I106" i="5"/>
  <c r="G100" i="5"/>
  <c r="F95" i="5"/>
  <c r="F48" i="5"/>
  <c r="F126" i="5"/>
  <c r="F98" i="5"/>
  <c r="H8" i="5"/>
  <c r="H96" i="5"/>
  <c r="I12" i="5"/>
  <c r="H63" i="5"/>
  <c r="I99" i="5"/>
  <c r="H111" i="5"/>
  <c r="H4" i="5"/>
  <c r="G46" i="5"/>
  <c r="H41" i="5"/>
  <c r="G79" i="5"/>
  <c r="E3" i="5"/>
  <c r="E31" i="5"/>
  <c r="E36" i="5"/>
  <c r="F49" i="5"/>
  <c r="F78" i="5"/>
  <c r="E111" i="5"/>
  <c r="G23" i="5"/>
  <c r="G121" i="5"/>
  <c r="F109" i="5"/>
  <c r="G33" i="5"/>
  <c r="I112" i="5"/>
  <c r="H38" i="5"/>
  <c r="F22" i="5"/>
  <c r="G22" i="5"/>
  <c r="F39" i="5"/>
  <c r="I68" i="5"/>
  <c r="F66" i="5"/>
  <c r="I76" i="5"/>
  <c r="H110" i="5"/>
  <c r="G88" i="5"/>
  <c r="F102" i="5"/>
  <c r="F103" i="5"/>
  <c r="E108" i="5"/>
  <c r="F31" i="5"/>
  <c r="F18" i="5"/>
  <c r="F17" i="5"/>
  <c r="C23" i="6"/>
  <c r="I56" i="5"/>
  <c r="G112" i="5"/>
  <c r="E56" i="5"/>
  <c r="H79" i="5"/>
  <c r="E120" i="5"/>
  <c r="H113" i="5"/>
  <c r="I82" i="5"/>
  <c r="I31" i="5"/>
  <c r="G40" i="5"/>
  <c r="F73" i="5"/>
  <c r="H37" i="5"/>
  <c r="E93" i="5"/>
  <c r="I55" i="5"/>
  <c r="G7" i="5"/>
  <c r="H98" i="5"/>
  <c r="H92" i="5"/>
  <c r="E88" i="5"/>
  <c r="E72" i="5"/>
  <c r="H64" i="5"/>
  <c r="F93" i="5"/>
  <c r="F2" i="5"/>
  <c r="H81" i="5"/>
  <c r="G58" i="5"/>
  <c r="H71" i="5"/>
  <c r="F108" i="5"/>
  <c r="F119" i="5"/>
  <c r="E73" i="5"/>
  <c r="H11" i="5"/>
  <c r="E76" i="5"/>
  <c r="F101" i="5"/>
  <c r="G15" i="5"/>
  <c r="I97" i="5"/>
  <c r="G113" i="5"/>
  <c r="G95" i="5"/>
  <c r="F21" i="5"/>
  <c r="F6" i="5"/>
  <c r="F56" i="5"/>
  <c r="I4" i="5"/>
  <c r="I119" i="5"/>
  <c r="E13" i="5"/>
  <c r="I107" i="5"/>
  <c r="G114" i="5"/>
  <c r="H3" i="5"/>
  <c r="F68" i="5"/>
  <c r="F44" i="5"/>
  <c r="G82" i="5"/>
  <c r="H105" i="5"/>
  <c r="I57" i="5"/>
  <c r="I88" i="5"/>
  <c r="I125" i="5"/>
  <c r="F32" i="5"/>
  <c r="F86" i="5"/>
  <c r="E99" i="5"/>
  <c r="H108" i="5"/>
  <c r="E125" i="5"/>
  <c r="G53" i="5"/>
  <c r="H14" i="5"/>
  <c r="E83" i="5"/>
  <c r="H54" i="5"/>
  <c r="I9" i="5"/>
  <c r="H106" i="5"/>
  <c r="I116" i="5"/>
  <c r="E33" i="5"/>
  <c r="E26" i="5"/>
  <c r="F75" i="5"/>
  <c r="F118" i="5"/>
  <c r="F67" i="5"/>
  <c r="E24" i="5"/>
  <c r="H66" i="5"/>
  <c r="E4" i="5"/>
  <c r="F106" i="5"/>
  <c r="I67" i="5"/>
  <c r="H102" i="5"/>
  <c r="G21" i="5"/>
  <c r="I78" i="5"/>
  <c r="H52" i="5"/>
  <c r="E105" i="5"/>
  <c r="E67" i="5"/>
  <c r="I2" i="5"/>
  <c r="F84" i="5"/>
  <c r="F62" i="5"/>
  <c r="G72" i="5"/>
  <c r="G90" i="5"/>
  <c r="I25" i="5"/>
  <c r="E25" i="5"/>
  <c r="H77" i="5"/>
  <c r="F29" i="5"/>
  <c r="I69" i="5"/>
  <c r="F13" i="5"/>
  <c r="F74" i="5"/>
  <c r="I104" i="5"/>
  <c r="H57" i="5"/>
  <c r="H97" i="5"/>
  <c r="I63" i="5"/>
  <c r="G125" i="5"/>
  <c r="G73" i="5"/>
  <c r="H60" i="5"/>
  <c r="I90" i="5"/>
  <c r="E110" i="5"/>
  <c r="G77" i="5"/>
  <c r="H40" i="5"/>
  <c r="I120" i="5"/>
  <c r="G123" i="5"/>
  <c r="F97" i="5"/>
  <c r="F52" i="5"/>
  <c r="H10" i="5"/>
  <c r="G16" i="5"/>
  <c r="I54" i="5"/>
  <c r="I21" i="5"/>
  <c r="I71" i="5"/>
  <c r="F85" i="5"/>
  <c r="H125" i="5"/>
  <c r="H74" i="5"/>
  <c r="H94" i="5"/>
  <c r="G93" i="5"/>
  <c r="I36" i="5"/>
  <c r="E60" i="5"/>
  <c r="H22" i="5"/>
  <c r="F70" i="5"/>
  <c r="I27" i="5"/>
  <c r="I46" i="5"/>
  <c r="G30" i="5"/>
  <c r="G107" i="5"/>
  <c r="E122" i="5"/>
  <c r="G26" i="5"/>
  <c r="F10" i="5"/>
  <c r="E89" i="5"/>
  <c r="H116" i="5"/>
  <c r="I102" i="5"/>
  <c r="I83" i="5"/>
  <c r="I103" i="5"/>
  <c r="I34" i="5"/>
  <c r="I85" i="5"/>
  <c r="E65" i="5"/>
  <c r="H103" i="5"/>
  <c r="I32" i="5"/>
  <c r="H80" i="5"/>
  <c r="I117" i="5"/>
  <c r="F124" i="5"/>
  <c r="F89" i="5"/>
  <c r="I52" i="5"/>
  <c r="H12" i="5"/>
  <c r="H109" i="5"/>
  <c r="H62" i="5"/>
  <c r="E123" i="5"/>
  <c r="G47" i="5"/>
  <c r="F51" i="5"/>
  <c r="H59" i="5"/>
  <c r="H47" i="5"/>
  <c r="G68" i="5"/>
  <c r="G96" i="5"/>
  <c r="H126" i="5"/>
  <c r="E69" i="5"/>
  <c r="E82" i="5"/>
  <c r="I113" i="5"/>
  <c r="I49" i="5"/>
  <c r="H56" i="5"/>
  <c r="G4" i="5"/>
  <c r="G39" i="5"/>
  <c r="F28" i="5"/>
  <c r="I26" i="5"/>
  <c r="I8" i="5"/>
  <c r="E39" i="5"/>
  <c r="H73" i="5"/>
  <c r="G48" i="5"/>
  <c r="G85" i="5"/>
  <c r="H114" i="5"/>
  <c r="I59" i="5"/>
  <c r="E22" i="5"/>
  <c r="G60" i="5"/>
  <c r="H21" i="5"/>
  <c r="F42" i="5"/>
  <c r="H31" i="5"/>
  <c r="F55" i="5"/>
  <c r="E12" i="5"/>
  <c r="H51" i="5"/>
  <c r="I118" i="5"/>
  <c r="H87" i="5"/>
  <c r="I33" i="5"/>
  <c r="F122" i="5"/>
  <c r="H32" i="5"/>
  <c r="I65" i="5"/>
  <c r="G20" i="5"/>
  <c r="I84" i="5"/>
  <c r="I43" i="5"/>
  <c r="H86" i="5"/>
  <c r="E113" i="5"/>
  <c r="F14" i="5"/>
  <c r="E28" i="5"/>
  <c r="F80" i="5"/>
  <c r="H2" i="5"/>
  <c r="I101" i="5"/>
  <c r="E20" i="5"/>
  <c r="G3" i="5"/>
  <c r="I11" i="5"/>
  <c r="E54" i="5"/>
  <c r="G61" i="5"/>
  <c r="I10" i="5"/>
  <c r="F58" i="5"/>
  <c r="I15" i="5"/>
  <c r="H91" i="5"/>
  <c r="I96" i="5"/>
  <c r="G104" i="5"/>
  <c r="H82" i="5"/>
  <c r="I28" i="5"/>
  <c r="G31" i="5"/>
  <c r="I70" i="5"/>
  <c r="E96" i="5"/>
  <c r="I80" i="5"/>
  <c r="I37" i="5"/>
  <c r="E21" i="5"/>
  <c r="I95" i="5"/>
  <c r="I123" i="5"/>
  <c r="G74" i="5"/>
  <c r="I110" i="5"/>
  <c r="G66" i="5"/>
  <c r="G57" i="5"/>
  <c r="H19" i="5"/>
  <c r="I58" i="5"/>
  <c r="F3" i="5"/>
  <c r="H26" i="5"/>
  <c r="G18" i="5"/>
  <c r="F113" i="5"/>
  <c r="G83" i="5"/>
  <c r="G87" i="5"/>
  <c r="F27" i="5"/>
  <c r="H85" i="5"/>
  <c r="I89" i="5"/>
  <c r="F90" i="5"/>
  <c r="I53" i="5"/>
  <c r="E30" i="5"/>
  <c r="G115" i="5"/>
  <c r="I24" i="5"/>
  <c r="F105" i="5"/>
  <c r="F33" i="5"/>
  <c r="I42" i="5"/>
  <c r="F64" i="5"/>
  <c r="H25" i="5"/>
  <c r="F9" i="5"/>
  <c r="H90" i="5"/>
  <c r="F96" i="5"/>
  <c r="E91" i="5"/>
  <c r="E41" i="5"/>
  <c r="H43" i="5"/>
  <c r="H6" i="5"/>
  <c r="H24" i="5"/>
  <c r="I108" i="5"/>
  <c r="I50" i="5"/>
  <c r="E77" i="5"/>
  <c r="J1" i="5" a="1"/>
  <c r="G63" i="5"/>
  <c r="E6" i="5"/>
  <c r="I72" i="5"/>
  <c r="F59" i="5"/>
  <c r="E58" i="5"/>
  <c r="E35" i="5"/>
  <c r="H48" i="5"/>
  <c r="H99" i="5"/>
  <c r="E48" i="5"/>
  <c r="G91" i="5"/>
  <c r="G14" i="5"/>
  <c r="I3" i="5"/>
  <c r="E103" i="5"/>
  <c r="E118" i="5"/>
  <c r="E14" i="5"/>
  <c r="F63" i="5"/>
  <c r="E75" i="5"/>
  <c r="F12" i="5"/>
  <c r="H124" i="5"/>
  <c r="E63" i="5"/>
  <c r="F57" i="5"/>
  <c r="G6" i="5"/>
  <c r="H122" i="5"/>
  <c r="H78" i="5"/>
  <c r="G84" i="5"/>
  <c r="G54" i="5"/>
  <c r="E47" i="5"/>
  <c r="E9" i="5"/>
  <c r="G76" i="5"/>
  <c r="I51" i="5"/>
  <c r="G97" i="5"/>
  <c r="F19" i="5"/>
  <c r="G50" i="5"/>
  <c r="F114" i="5"/>
  <c r="I66" i="5"/>
  <c r="G75" i="5"/>
  <c r="F71" i="5"/>
  <c r="I19" i="5"/>
  <c r="G99" i="5"/>
  <c r="H28" i="5"/>
  <c r="H50" i="5"/>
  <c r="F54" i="5"/>
  <c r="H68" i="5"/>
  <c r="E49" i="5"/>
  <c r="G69" i="5"/>
  <c r="G11" i="5"/>
  <c r="E86" i="5"/>
  <c r="F38" i="5"/>
  <c r="H120" i="5"/>
  <c r="E104" i="5"/>
  <c r="I22" i="5"/>
  <c r="G9" i="5"/>
  <c r="H36" i="5"/>
  <c r="F83" i="5"/>
  <c r="F16" i="5"/>
  <c r="H5" i="5"/>
  <c r="G45" i="5"/>
  <c r="H44" i="5"/>
  <c r="H119" i="5"/>
  <c r="F110" i="5"/>
  <c r="F53" i="5"/>
  <c r="F41" i="5"/>
  <c r="E38" i="5"/>
  <c r="I6" i="5"/>
  <c r="H100" i="5"/>
  <c r="I5" i="5"/>
  <c r="E124" i="5"/>
  <c r="G17" i="5"/>
  <c r="I93" i="5"/>
  <c r="H7" i="5"/>
  <c r="G43" i="5"/>
  <c r="E37" i="5"/>
  <c r="E57" i="5"/>
  <c r="G65" i="5"/>
  <c r="F7" i="5"/>
  <c r="E61" i="5"/>
  <c r="H16" i="5"/>
  <c r="I64" i="5"/>
  <c r="E42" i="5"/>
  <c r="I100" i="5"/>
  <c r="E40" i="5"/>
  <c r="I14" i="5"/>
  <c r="G49" i="5"/>
  <c r="F104" i="5"/>
  <c r="H39" i="5"/>
  <c r="H23" i="5"/>
  <c r="E11" i="5"/>
  <c r="H93" i="5"/>
  <c r="H33" i="5"/>
  <c r="F45" i="5"/>
  <c r="G59" i="5"/>
  <c r="I41" i="5"/>
  <c r="H15" i="5"/>
  <c r="H55" i="5"/>
  <c r="G25" i="5"/>
  <c r="F116" i="5"/>
  <c r="E43" i="5"/>
  <c r="I124" i="5"/>
  <c r="G32" i="5"/>
  <c r="G117" i="5"/>
  <c r="E55" i="5"/>
  <c r="F91" i="5"/>
  <c r="I16" i="5"/>
  <c r="H65" i="5"/>
  <c r="G41" i="5"/>
  <c r="H42" i="5"/>
  <c r="I62" i="5"/>
  <c r="H58" i="5"/>
  <c r="E79" i="5"/>
  <c r="G118" i="5"/>
  <c r="F30" i="5"/>
  <c r="E50" i="5"/>
  <c r="G102" i="5"/>
  <c r="E116" i="5"/>
  <c r="G38" i="5"/>
  <c r="E84" i="5"/>
  <c r="G10" i="5"/>
  <c r="I61" i="5"/>
  <c r="G52" i="5"/>
  <c r="H69" i="5"/>
  <c r="E44" i="5"/>
  <c r="E29" i="5"/>
  <c r="E114" i="5"/>
  <c r="F4" i="5"/>
  <c r="E7" i="5"/>
  <c r="H118" i="5"/>
  <c r="F23" i="5"/>
  <c r="E90" i="5"/>
  <c r="E95" i="5"/>
  <c r="E74" i="5"/>
  <c r="H53" i="5"/>
  <c r="I20" i="5"/>
  <c r="G12" i="5"/>
  <c r="E80" i="5"/>
  <c r="I40" i="5"/>
  <c r="G70" i="5"/>
  <c r="E64" i="5"/>
  <c r="E97" i="5"/>
  <c r="F50" i="5"/>
  <c r="G37" i="5"/>
  <c r="I30" i="5"/>
  <c r="F5" i="5"/>
  <c r="I75" i="5"/>
  <c r="F88" i="5"/>
  <c r="I121" i="5"/>
  <c r="F100" i="5"/>
  <c r="H45" i="5"/>
  <c r="F82" i="5"/>
  <c r="I35" i="5"/>
  <c r="E119" i="5"/>
  <c r="E92" i="5"/>
  <c r="G111" i="5"/>
  <c r="E70" i="5"/>
  <c r="G55" i="5"/>
  <c r="H88" i="5"/>
  <c r="D14" i="6"/>
  <c r="H46" i="5"/>
  <c r="H61" i="5"/>
  <c r="E78" i="5"/>
  <c r="F87" i="5"/>
  <c r="G119" i="5"/>
  <c r="G62" i="5"/>
  <c r="G13" i="5"/>
  <c r="G36" i="5"/>
  <c r="G108" i="5"/>
  <c r="E107" i="5"/>
  <c r="G5" i="5"/>
  <c r="I81" i="5"/>
  <c r="F111" i="5"/>
  <c r="I29" i="5"/>
  <c r="H27" i="5"/>
  <c r="G78" i="5"/>
  <c r="H9" i="5"/>
  <c r="F94" i="5"/>
  <c r="G19" i="5"/>
  <c r="F26" i="5"/>
  <c r="G67" i="5"/>
  <c r="E85" i="5"/>
  <c r="F24" i="5"/>
  <c r="E53" i="5"/>
  <c r="E45" i="5"/>
  <c r="F76" i="5"/>
  <c r="H70" i="5"/>
  <c r="E59" i="5"/>
  <c r="G8" i="5"/>
  <c r="H67" i="5"/>
  <c r="E52" i="5"/>
  <c r="I60" i="5"/>
  <c r="G106" i="5"/>
  <c r="E98" i="5"/>
  <c r="E94" i="5"/>
  <c r="F34" i="5"/>
  <c r="I92" i="5"/>
  <c r="F43" i="5"/>
  <c r="G105" i="5"/>
  <c r="I48" i="5"/>
  <c r="E71" i="5"/>
  <c r="F125" i="5"/>
  <c r="G98" i="5"/>
  <c r="G44" i="5"/>
  <c r="F81" i="5"/>
  <c r="F123" i="5"/>
  <c r="H49" i="5"/>
  <c r="I126" i="5"/>
  <c r="I74" i="5"/>
  <c r="I73" i="5"/>
  <c r="G51" i="5"/>
  <c r="E102" i="5"/>
  <c r="I23" i="5"/>
  <c r="H72" i="5"/>
  <c r="H112" i="5"/>
  <c r="G81" i="5"/>
  <c r="G64" i="5"/>
  <c r="I17" i="5"/>
  <c r="E117" i="5"/>
  <c r="H83" i="5"/>
  <c r="G120" i="5"/>
  <c r="E17" i="5"/>
  <c r="I45" i="5"/>
  <c r="H104" i="5"/>
  <c r="F40" i="5"/>
  <c r="I114" i="5"/>
  <c r="F112" i="5"/>
  <c r="F79" i="5"/>
  <c r="H17" i="5"/>
  <c r="E106" i="5"/>
  <c r="E87" i="5"/>
  <c r="F120" i="5"/>
  <c r="G34" i="5"/>
  <c r="F25" i="5"/>
  <c r="F35" i="5"/>
  <c r="D27" i="6"/>
  <c r="C24" i="6"/>
  <c r="D25" i="6"/>
  <c r="D24" i="6"/>
  <c r="D23" i="6"/>
  <c r="D26" i="6"/>
  <c r="J14" i="5" l="1"/>
  <c r="J88" i="5"/>
  <c r="J30" i="5"/>
  <c r="J15" i="5"/>
  <c r="J98" i="5"/>
  <c r="J79" i="5"/>
  <c r="J105" i="5"/>
  <c r="J104" i="5"/>
  <c r="J75" i="5"/>
  <c r="J5" i="5"/>
  <c r="J91" i="5"/>
  <c r="J10" i="5"/>
  <c r="J126" i="5"/>
  <c r="J99" i="5"/>
  <c r="J18" i="5"/>
  <c r="J92" i="5"/>
  <c r="J76" i="5"/>
  <c r="J84" i="5"/>
  <c r="J52" i="5"/>
  <c r="J64" i="5"/>
  <c r="J39" i="5"/>
  <c r="J74" i="5"/>
  <c r="J103" i="5"/>
  <c r="J57" i="5"/>
  <c r="J86" i="5"/>
  <c r="J109" i="5"/>
  <c r="J120" i="5"/>
  <c r="J49" i="5"/>
  <c r="J81" i="5"/>
  <c r="J68" i="5"/>
  <c r="J48" i="5"/>
  <c r="J43" i="5"/>
  <c r="J69" i="5"/>
  <c r="J110" i="5"/>
  <c r="J85" i="5"/>
  <c r="J8" i="5"/>
  <c r="J13" i="5"/>
  <c r="J27" i="5"/>
  <c r="J65" i="5"/>
  <c r="J32" i="5"/>
  <c r="J19" i="5"/>
  <c r="J102" i="5"/>
  <c r="J38" i="5"/>
  <c r="J63" i="5"/>
  <c r="J82" i="5"/>
  <c r="J58" i="5"/>
  <c r="J29" i="5"/>
  <c r="J1" i="5"/>
  <c r="J28" i="5"/>
  <c r="J25" i="5"/>
  <c r="J125" i="5"/>
  <c r="J100" i="5"/>
  <c r="J26" i="5"/>
  <c r="J2" i="5"/>
  <c r="J70" i="5"/>
  <c r="J55" i="5"/>
  <c r="J89" i="5"/>
  <c r="J22" i="5"/>
  <c r="J117" i="5"/>
  <c r="J87" i="5"/>
  <c r="J111" i="5"/>
  <c r="J118" i="5"/>
  <c r="J16" i="5"/>
  <c r="J17" i="5"/>
  <c r="J78" i="5"/>
  <c r="J95" i="5"/>
  <c r="J124" i="5"/>
  <c r="J11" i="5"/>
  <c r="J51" i="5"/>
  <c r="J72" i="5"/>
  <c r="J60" i="5"/>
  <c r="J101" i="5"/>
  <c r="J90" i="5"/>
  <c r="J40" i="5"/>
  <c r="J37" i="5"/>
  <c r="J93" i="5"/>
  <c r="J106" i="5"/>
  <c r="J50" i="5"/>
  <c r="J83" i="5"/>
  <c r="J96" i="5"/>
  <c r="J108" i="5"/>
  <c r="J112" i="5"/>
  <c r="J20" i="5"/>
  <c r="J31" i="5"/>
  <c r="J56" i="5"/>
  <c r="J121" i="5"/>
  <c r="J21" i="5"/>
  <c r="J36" i="5"/>
  <c r="J114" i="5"/>
  <c r="J34" i="5"/>
  <c r="J97" i="5"/>
  <c r="J122" i="5"/>
  <c r="J47" i="5"/>
  <c r="J115" i="5"/>
  <c r="J54" i="5"/>
  <c r="J23" i="5"/>
  <c r="J119" i="5"/>
  <c r="J41" i="5"/>
  <c r="J53" i="5"/>
  <c r="J66" i="5"/>
  <c r="J3" i="5"/>
  <c r="J6" i="5"/>
  <c r="J73" i="5"/>
  <c r="J62" i="5"/>
  <c r="J67" i="5"/>
  <c r="J9" i="5"/>
  <c r="J80" i="5"/>
  <c r="J44" i="5"/>
  <c r="J61" i="5"/>
  <c r="J7" i="5"/>
  <c r="J77" i="5"/>
  <c r="J59" i="5"/>
  <c r="J35" i="5"/>
  <c r="J116" i="5"/>
  <c r="J4" i="5"/>
  <c r="J107" i="5"/>
  <c r="J33" i="5"/>
  <c r="J113" i="5"/>
  <c r="J45" i="5"/>
  <c r="J94" i="5"/>
  <c r="J12" i="5"/>
  <c r="J42" i="5"/>
  <c r="J71" i="5"/>
  <c r="J46" i="5"/>
  <c r="J123" i="5"/>
  <c r="J24" i="5"/>
  <c r="D86" i="5"/>
  <c r="D49" i="5"/>
  <c r="D122" i="5"/>
  <c r="D91" i="5"/>
  <c r="D112" i="5"/>
  <c r="D53" i="5"/>
  <c r="D88" i="5"/>
  <c r="D16" i="5"/>
  <c r="D4" i="5"/>
  <c r="D84" i="5"/>
  <c r="D81" i="5"/>
  <c r="D121" i="5"/>
  <c r="D15" i="5"/>
  <c r="D113" i="5"/>
  <c r="D21" i="5"/>
  <c r="D63" i="5"/>
  <c r="D109" i="5"/>
  <c r="D17" i="5"/>
  <c r="D40" i="5"/>
  <c r="D20" i="5"/>
  <c r="D68" i="5"/>
  <c r="D42" i="5"/>
  <c r="D119" i="5"/>
  <c r="D37" i="5"/>
  <c r="D22" i="5"/>
  <c r="D107" i="5"/>
  <c r="D54" i="5"/>
  <c r="D99" i="5"/>
  <c r="D52" i="5"/>
  <c r="D59" i="5"/>
  <c r="D46" i="5"/>
  <c r="D44" i="5"/>
  <c r="D19" i="5"/>
  <c r="D32" i="5"/>
  <c r="D23" i="5"/>
  <c r="D126" i="5"/>
  <c r="D76" i="5"/>
  <c r="D5" i="5"/>
  <c r="D35" i="5"/>
  <c r="D111" i="5"/>
  <c r="D82" i="5"/>
  <c r="D61" i="5"/>
  <c r="D56" i="5"/>
  <c r="D93" i="5"/>
  <c r="D117" i="5"/>
  <c r="D11" i="5"/>
  <c r="D102" i="5"/>
  <c r="D67" i="5"/>
  <c r="D55" i="5"/>
  <c r="D39" i="5"/>
  <c r="D74" i="5"/>
  <c r="D116" i="5"/>
  <c r="D18" i="5"/>
  <c r="D34" i="5"/>
  <c r="D50" i="5"/>
  <c r="D9" i="5"/>
  <c r="D51" i="5"/>
  <c r="D64" i="5"/>
  <c r="D123" i="5"/>
  <c r="D58" i="5"/>
  <c r="D24" i="5"/>
  <c r="D12" i="5"/>
  <c r="D30" i="5"/>
  <c r="D71" i="5"/>
  <c r="D2" i="5"/>
  <c r="D3" i="5"/>
  <c r="D90" i="5"/>
  <c r="D83" i="5"/>
  <c r="D27" i="5"/>
  <c r="D87" i="5"/>
  <c r="D78" i="5"/>
  <c r="D48" i="5"/>
  <c r="D26" i="5"/>
  <c r="D79" i="5"/>
  <c r="D80" i="5"/>
  <c r="D96" i="5"/>
  <c r="D95" i="5"/>
  <c r="D14" i="5"/>
  <c r="D114" i="5"/>
  <c r="D77" i="5"/>
  <c r="D106" i="5"/>
  <c r="D29" i="5"/>
  <c r="D65" i="5"/>
  <c r="D125" i="5"/>
  <c r="D36" i="5"/>
  <c r="D104" i="5"/>
  <c r="D45" i="5"/>
  <c r="D115" i="5"/>
  <c r="D38" i="5"/>
  <c r="D70" i="5"/>
  <c r="D31" i="5"/>
  <c r="D8" i="5"/>
  <c r="D62" i="5"/>
  <c r="D43" i="5"/>
  <c r="D92" i="5"/>
  <c r="D60" i="5"/>
  <c r="D25" i="5"/>
  <c r="D98" i="5"/>
  <c r="D75" i="5"/>
  <c r="D101" i="5"/>
  <c r="D124" i="5"/>
  <c r="D105" i="5"/>
  <c r="D7" i="5"/>
  <c r="D57" i="5"/>
  <c r="D103" i="5"/>
  <c r="D108" i="5"/>
  <c r="D10" i="5"/>
  <c r="D118" i="5"/>
  <c r="D33" i="5"/>
  <c r="D66" i="5"/>
  <c r="D47" i="5"/>
  <c r="D69" i="5"/>
  <c r="D28" i="5"/>
  <c r="D100" i="5"/>
  <c r="D13" i="5"/>
  <c r="D110" i="5"/>
  <c r="D94" i="5"/>
  <c r="D72" i="5"/>
  <c r="D6" i="5"/>
  <c r="D89" i="5"/>
  <c r="D41" i="5"/>
  <c r="D85" i="5"/>
  <c r="D73" i="5"/>
  <c r="D97" i="5"/>
  <c r="D120" i="5"/>
  <c r="G98" i="4"/>
  <c r="G99" i="4"/>
  <c r="G97" i="4"/>
  <c r="G89" i="4"/>
  <c r="G90" i="4"/>
  <c r="G77" i="4"/>
  <c r="G85" i="4"/>
  <c r="G94" i="4"/>
  <c r="G65" i="4"/>
  <c r="G86" i="4"/>
  <c r="G82" i="4"/>
  <c r="G73" i="4"/>
  <c r="G70" i="4"/>
  <c r="G69" i="4"/>
  <c r="G75" i="4"/>
  <c r="G96" i="4"/>
  <c r="G92" i="4"/>
  <c r="G64" i="4"/>
  <c r="G66" i="4"/>
  <c r="G79" i="4"/>
  <c r="G87" i="4"/>
  <c r="G81" i="4"/>
  <c r="G83" i="4"/>
  <c r="G76" i="4"/>
  <c r="G80" i="4"/>
  <c r="G71" i="4"/>
  <c r="G88" i="4"/>
  <c r="G93" i="4"/>
  <c r="G74" i="4"/>
  <c r="G72" i="4"/>
  <c r="G95" i="4"/>
  <c r="G84" i="4"/>
  <c r="G68" i="4"/>
  <c r="G78" i="4"/>
  <c r="G91" i="4"/>
  <c r="D15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<sst xmlns="http://schemas.openxmlformats.org/spreadsheetml/2006/main" count="639" uniqueCount="160">
  <si>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</si>
  <si>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</si>
  <si>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</si>
  <si>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</si>
  <si>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</si>
  <si>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</si>
  <si>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</si>
  <si>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</si>
  <si>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</si>
  <si>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</si>
  <si>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</si>
  <si>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</si>
  <si>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</si>
  <si>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</si>
  <si>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</si>
  <si>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</si>
  <si>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</si>
  <si>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</si>
  <si>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</si>
  <si>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</si>
  <si>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</si>
  <si>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</si>
  <si>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</si>
  <si>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</si>
  <si>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</si>
  <si>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</si>
  <si>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</si>
  <si>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</si>
  <si>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</si>
  <si>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</si>
  <si>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</si>
  <si>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</si>
  <si>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</si>
  <si>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</si>
  <si>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</si>
  <si>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</si>
  <si>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</si>
  <si>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exotic swap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</si>
  <si>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</si>
  <si>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</si>
  <si>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</si>
  <si>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</si>
  <si>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</si>
  <si>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</si>
  <si>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</si>
  <si>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</si>
  <si>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</si>
  <si>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</si>
  <si>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</si>
  <si>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</si>
  <si>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</si>
  <si>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</si>
  <si>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</si>
  <si>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</si>
  <si>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</si>
  <si>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</si>
  <si>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</si>
  <si>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</si>
  <si>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</si>
  <si>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</si>
  <si>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</si>
  <si>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</si>
  <si>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</si>
  <si>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</si>
  <si>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</si>
  <si>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</si>
  <si>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</si>
  <si>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</si>
  <si>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</si>
  <si>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</si>
  <si>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</si>
  <si>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</si>
  <si>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</si>
  <si>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</si>
  <si>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</si>
  <si>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</si>
  <si>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</si>
  <si>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</si>
  <si>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</si>
  <si>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</si>
  <si>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</si>
  <si>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</si>
  <si>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</si>
  <si>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</si>
  <si>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</si>
  <si>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</si>
  <si>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</si>
  <si>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</si>
  <si>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</si>
  <si>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</si>
  <si>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</si>
  <si>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</si>
  <si>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</si>
  <si>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</si>
  <si>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</si>
  <si>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</si>
  <si>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</si>
  <si>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</si>
  <si>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</si>
  <si>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</si>
  <si>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</si>
  <si>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</si>
  <si>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</si>
  <si>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</si>
  <si>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</si>
  <si>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</si>
  <si>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</si>
  <si>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</si>
  <si>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</si>
  <si>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</si>
  <si>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</si>
  <si>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</si>
  <si>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</si>
  <si>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</si>
  <si>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</si>
  <si>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</si>
  <si>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</si>
  <si>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30/360 (Bond Basis)</t>
  </si>
  <si>
    <t>BondBasisDayCounter</t>
  </si>
  <si>
    <t xml:space="preserve"> </t>
  </si>
  <si>
    <t>USDFedFunds</t>
  </si>
  <si>
    <t>Extrapolation</t>
  </si>
  <si>
    <t>Instruments</t>
  </si>
  <si>
    <t>Instruments Selected</t>
  </si>
  <si>
    <t>UnitedStates::Settlement</t>
  </si>
  <si>
    <t>TN</t>
  </si>
  <si>
    <t>SN</t>
  </si>
  <si>
    <t>2W</t>
  </si>
  <si>
    <t>3W</t>
  </si>
  <si>
    <t>4M</t>
  </si>
  <si>
    <t>5M</t>
  </si>
  <si>
    <t>7M</t>
  </si>
  <si>
    <t>8M</t>
  </si>
  <si>
    <t>9M</t>
  </si>
  <si>
    <t>10M</t>
  </si>
  <si>
    <t>11M</t>
  </si>
  <si>
    <t>_Mx</t>
  </si>
  <si>
    <t>fix days</t>
  </si>
  <si>
    <t>calendar</t>
  </si>
  <si>
    <t>bdc</t>
  </si>
  <si>
    <t>eom</t>
  </si>
  <si>
    <t>dc</t>
  </si>
  <si>
    <t>Following</t>
  </si>
  <si>
    <t>IMM Code</t>
  </si>
  <si>
    <t>Mx Convexity</t>
  </si>
  <si>
    <t>First used Imm Fut start Date</t>
  </si>
  <si>
    <t>Imm Code</t>
  </si>
  <si>
    <t>Stub End Date</t>
  </si>
  <si>
    <t>USDON</t>
  </si>
  <si>
    <t>Tenor</t>
  </si>
  <si>
    <t>Quote</t>
  </si>
  <si>
    <t>Quote Name</t>
  </si>
  <si>
    <t>USD3M</t>
  </si>
  <si>
    <t>US Calendar</t>
  </si>
  <si>
    <t>UK Calendar</t>
  </si>
  <si>
    <t>Join Calendar Rule</t>
  </si>
  <si>
    <t>Join Calendar</t>
  </si>
  <si>
    <t>JoinHolidays</t>
  </si>
  <si>
    <t>UnitedKingdom::Exchange</t>
  </si>
  <si>
    <t>HolidayCheck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</si>
</sst>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6" formatCode="&quot;£&quot;#,##0;[Red]\-&quot;£&quot;#,##0"/>
    <numFmt numFmtId="164" formatCode="ddd\,\ d\-mmm\-yyyy"/>
    <numFmt numFmtId="165" formatCode="0.0000%"/>
    <numFmt numFmtId="166" formatCode="0.0000"/>
    <numFmt numFmtId="167" formatCode="0.000000000"/>
    <numFmt numFmtId="168" formatCode="ddd\,\ dd\-mmm\-yyyy"/>
    <numFmt numFmtId="169" formatCode="ddd\,\ dd\-mmm\-yyyy\,\ hh:mm:ss"/>
    <numFmt numFmtId="170" formatCode="ddd\,\ d\-mmm\-yy"/>
    <numFmt numFmtId="171" formatCode="ddd\,\ d\-mmm\-yyyy\,\ hh:mm:ss"/>
    <numFmt numFmtId="172" formatCode="General_)"/>
    <numFmt numFmtId="173" formatCode="#,##0.0;#,##0.0"/>
    <numFmt numFmtId="174" formatCode="[$-409]d\-mmm\-yy;@"/>
    <numFmt numFmtId="175" formatCode="mm/dd/yy;@"/>
    <numFmt numFmtId="176" formatCode="0.000000"/>
    <numFmt numFmtId="177" formatCode="0.0E+00"/>
    <numFmt numFmtId="178" formatCode="0.E+00"/>
    <numFmt numFmtId="179" formatCode="0.00000000000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2" fontId="10" fillId="0" borderId="0"/>
    <xf numFmtId="173" fontId="11" fillId="9" borderId="0">
      <alignment horizontal="center" vertical="center"/>
    </xf>
    <xf numFmtId="6" fontId="9" fillId="0" borderId="0" applyFont="0" applyFill="0" applyBorder="0" applyAlignment="0" applyProtection="0"/>
    <xf numFmtId="6" fontId="9" fillId="0" borderId="0" applyFont="0" applyFill="0" applyBorder="0" applyAlignment="0" applyProtection="0"/>
  </cellStyleXfs>
  <cellXfs count="210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25" xfId="1" applyNumberFormat="1" applyFont="1" applyFill="1" applyBorder="1" applyAlignment="1">
      <alignment horizontal="right"/>
    </xf>
    <xf numFmtId="167" fontId="2" fillId="2" borderId="5" xfId="1" applyNumberFormat="1" applyFont="1" applyFill="1" applyBorder="1" applyAlignment="1">
      <alignment horizontal="center"/>
    </xf>
    <xf numFmtId="164" fontId="2" fillId="2" borderId="26" xfId="1" applyNumberFormat="1" applyFont="1" applyFill="1" applyBorder="1" applyAlignment="1">
      <alignment horizontal="right"/>
    </xf>
    <xf numFmtId="169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4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5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0" fontId="2" fillId="6" borderId="5" xfId="1" applyNumberFormat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0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4" xfId="1" applyFont="1" applyFill="1" applyBorder="1"/>
    <xf numFmtId="171" fontId="2" fillId="2" borderId="4" xfId="1" applyNumberFormat="1" applyFont="1" applyFill="1" applyBorder="1" applyAlignment="1">
      <alignment horizontal="center"/>
    </xf>
    <xf numFmtId="0" fontId="2" fillId="5" borderId="25" xfId="1" applyFont="1" applyFill="1" applyBorder="1"/>
    <xf numFmtId="0" fontId="2" fillId="5" borderId="25" xfId="3" applyFont="1" applyFill="1" applyBorder="1"/>
    <xf numFmtId="0" fontId="2" fillId="7" borderId="14" xfId="3" applyFont="1" applyFill="1" applyBorder="1"/>
    <xf numFmtId="0" fontId="2" fillId="2" borderId="5" xfId="3" applyFont="1" applyFill="1" applyBorder="1" applyAlignment="1">
      <alignment horizontal="center"/>
    </xf>
    <xf numFmtId="0" fontId="2" fillId="5" borderId="26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1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1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1" fontId="8" fillId="4" borderId="8" xfId="1" quotePrefix="1" applyNumberFormat="1" applyFont="1" applyFill="1" applyBorder="1" applyAlignment="1" applyProtection="1">
      <alignment horizontal="left"/>
    </xf>
    <xf numFmtId="0" fontId="2" fillId="2" borderId="24" xfId="1" applyFont="1" applyFill="1" applyBorder="1" applyAlignment="1">
      <alignment horizontal="center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2" xfId="1" applyFont="1" applyFill="1" applyBorder="1"/>
    <xf numFmtId="0" fontId="16" fillId="2" borderId="13" xfId="1" applyFont="1" applyFill="1" applyBorder="1"/>
    <xf numFmtId="174" fontId="17" fillId="4" borderId="8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5" fontId="16" fillId="2" borderId="24" xfId="1" applyNumberFormat="1" applyFont="1" applyFill="1" applyBorder="1" applyAlignment="1">
      <alignment horizontal="right"/>
    </xf>
    <xf numFmtId="0" fontId="18" fillId="2" borderId="9" xfId="1" applyFont="1" applyFill="1" applyBorder="1" applyAlignment="1">
      <alignment horizontal="center"/>
    </xf>
    <xf numFmtId="0" fontId="16" fillId="2" borderId="14" xfId="1" applyFont="1" applyFill="1" applyBorder="1" applyAlignment="1">
      <alignment horizontal="center"/>
    </xf>
    <xf numFmtId="174" fontId="17" fillId="4" borderId="1" xfId="1" applyNumberFormat="1" applyFont="1" applyFill="1" applyBorder="1" applyAlignment="1" applyProtection="1">
      <alignment horizontal="left"/>
    </xf>
    <xf numFmtId="0" fontId="18" fillId="2" borderId="3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6" fillId="4" borderId="8" xfId="1" applyNumberFormat="1" applyFont="1" applyFill="1" applyBorder="1" applyAlignment="1" applyProtection="1">
      <alignment horizontal="center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0" xfId="1" applyFill="1" applyBorder="1"/>
    <xf numFmtId="0" fontId="1" fillId="2" borderId="14" xfId="1" applyFill="1" applyBorder="1"/>
    <xf numFmtId="168" fontId="2" fillId="2" borderId="25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1" xfId="1" applyFont="1" applyFill="1" applyBorder="1" applyAlignment="1">
      <alignment horizontal="center" vertical="center" wrapText="1"/>
    </xf>
    <xf numFmtId="0" fontId="18" fillId="3" borderId="20" xfId="1" applyFont="1" applyFill="1" applyBorder="1" applyAlignment="1">
      <alignment horizontal="center" vertical="center" wrapText="1"/>
    </xf>
    <xf numFmtId="0" fontId="18" fillId="3" borderId="19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6" fillId="2" borderId="14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6" borderId="17" xfId="1" applyFont="1" applyFill="1" applyBorder="1" applyAlignment="1">
      <alignment horizontal="center"/>
    </xf>
    <xf numFmtId="0" fontId="17" fillId="4" borderId="15" xfId="1" applyFont="1" applyFill="1" applyBorder="1" applyAlignment="1">
      <alignment horizontal="left"/>
    </xf>
    <xf numFmtId="0" fontId="16" fillId="2" borderId="12" xfId="1" applyFont="1" applyFill="1" applyBorder="1" applyAlignment="1">
      <alignment horizontal="left"/>
    </xf>
    <xf numFmtId="165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8" fontId="16" fillId="2" borderId="0" xfId="1" applyNumberFormat="1" applyFont="1" applyFill="1" applyBorder="1" applyAlignment="1">
      <alignment horizontal="right"/>
    </xf>
    <xf numFmtId="168" fontId="16" fillId="2" borderId="13" xfId="1" applyNumberFormat="1" applyFont="1" applyFill="1" applyBorder="1" applyAlignment="1">
      <alignment horizontal="right"/>
    </xf>
    <xf numFmtId="168" fontId="16" fillId="2" borderId="11" xfId="1" applyNumberFormat="1" applyFont="1" applyFill="1" applyBorder="1" applyAlignment="1">
      <alignment horizontal="right"/>
    </xf>
    <xf numFmtId="168" fontId="16" fillId="2" borderId="10" xfId="1" applyNumberFormat="1" applyFont="1" applyFill="1" applyBorder="1" applyAlignment="1">
      <alignment horizontal="right"/>
    </xf>
    <xf numFmtId="0" fontId="2" fillId="10" borderId="13" xfId="3" applyFont="1" applyFill="1" applyBorder="1"/>
    <xf numFmtId="168" fontId="2" fillId="2" borderId="24" xfId="1" applyNumberFormat="1" applyFont="1" applyFill="1" applyBorder="1" applyAlignment="1">
      <alignment horizontal="right"/>
    </xf>
    <xf numFmtId="0" fontId="2" fillId="10" borderId="14" xfId="3" applyFont="1" applyFill="1" applyBorder="1"/>
    <xf numFmtId="168" fontId="2" fillId="2" borderId="6" xfId="1" applyNumberFormat="1" applyFont="1" applyFill="1" applyBorder="1" applyAlignment="1">
      <alignment horizontal="right"/>
    </xf>
    <xf numFmtId="0" fontId="2" fillId="10" borderId="0" xfId="3" applyFont="1" applyFill="1"/>
    <xf numFmtId="0" fontId="2" fillId="10" borderId="29" xfId="3" applyFont="1" applyFill="1" applyBorder="1"/>
    <xf numFmtId="0" fontId="2" fillId="11" borderId="28" xfId="3" applyFont="1" applyFill="1" applyBorder="1"/>
    <xf numFmtId="0" fontId="2" fillId="11" borderId="27" xfId="3" applyFont="1" applyFill="1" applyBorder="1"/>
    <xf numFmtId="0" fontId="2" fillId="11" borderId="14" xfId="3" applyFont="1" applyFill="1" applyBorder="1"/>
    <xf numFmtId="0" fontId="2" fillId="11" borderId="13" xfId="3" applyFont="1" applyFill="1" applyBorder="1"/>
    <xf numFmtId="0" fontId="2" fillId="11" borderId="12" xfId="3" applyFont="1" applyFill="1" applyBorder="1"/>
    <xf numFmtId="0" fontId="2" fillId="11" borderId="10" xfId="3" applyFont="1" applyFill="1" applyBorder="1"/>
    <xf numFmtId="0" fontId="20" fillId="8" borderId="28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14" fillId="8" borderId="27" xfId="1" applyFont="1" applyFill="1" applyBorder="1" applyAlignment="1">
      <alignment horizontal="centerContinuous"/>
    </xf>
    <xf numFmtId="0" fontId="8" fillId="2" borderId="28" xfId="1" applyFont="1" applyFill="1" applyBorder="1"/>
    <xf numFmtId="0" fontId="8" fillId="2" borderId="29" xfId="1" applyFont="1" applyFill="1" applyBorder="1"/>
    <xf numFmtId="0" fontId="8" fillId="2" borderId="27" xfId="1" applyFont="1" applyFill="1" applyBorder="1"/>
    <xf numFmtId="0" fontId="20" fillId="8" borderId="28" xfId="3" applyFont="1" applyFill="1" applyBorder="1" applyAlignment="1">
      <alignment horizontal="centerContinuous"/>
    </xf>
    <xf numFmtId="0" fontId="7" fillId="8" borderId="29" xfId="3" applyFont="1" applyFill="1" applyBorder="1" applyAlignment="1">
      <alignment horizontal="centerContinuous"/>
    </xf>
    <xf numFmtId="0" fontId="2" fillId="2" borderId="28" xfId="3" applyFont="1" applyFill="1" applyBorder="1"/>
    <xf numFmtId="0" fontId="3" fillId="2" borderId="29" xfId="3" applyFont="1" applyFill="1" applyBorder="1"/>
    <xf numFmtId="0" fontId="2" fillId="2" borderId="29" xfId="3" applyFont="1" applyFill="1" applyBorder="1"/>
    <xf numFmtId="0" fontId="2" fillId="2" borderId="27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0" fontId="16" fillId="2" borderId="6" xfId="1" applyNumberFormat="1" applyFont="1" applyFill="1" applyBorder="1" applyAlignment="1">
      <alignment horizontal="center"/>
    </xf>
    <xf numFmtId="166" fontId="16" fillId="2" borderId="0" xfId="1" applyNumberFormat="1" applyFont="1" applyFill="1" applyBorder="1" applyAlignment="1">
      <alignment horizontal="right"/>
    </xf>
    <xf numFmtId="166" fontId="16" fillId="2" borderId="2" xfId="1" applyNumberFormat="1" applyFont="1" applyFill="1" applyBorder="1" applyAlignment="1">
      <alignment horizontal="right"/>
    </xf>
    <xf numFmtId="10" fontId="15" fillId="0" borderId="0" xfId="1" applyNumberFormat="1" applyFont="1"/>
    <xf numFmtId="165" fontId="16" fillId="0" borderId="0" xfId="1" applyNumberFormat="1" applyFont="1"/>
    <xf numFmtId="0" fontId="16" fillId="0" borderId="29" xfId="1" applyFont="1" applyBorder="1" applyAlignment="1">
      <alignment horizontal="center"/>
    </xf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6" fillId="2" borderId="11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8" xfId="1" applyFont="1" applyFill="1" applyBorder="1" applyAlignment="1">
      <alignment horizontal="center" vertical="center" wrapText="1"/>
    </xf>
    <xf numFmtId="0" fontId="22" fillId="2" borderId="14" xfId="1" applyFont="1" applyFill="1" applyBorder="1"/>
    <xf numFmtId="0" fontId="16" fillId="2" borderId="24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5" fontId="16" fillId="2" borderId="24" xfId="2" applyNumberFormat="1" applyFont="1" applyFill="1" applyBorder="1" applyAlignment="1">
      <alignment horizontal="center"/>
    </xf>
    <xf numFmtId="174" fontId="15" fillId="0" borderId="0" xfId="1" applyNumberFormat="1" applyFont="1"/>
    <xf numFmtId="0" fontId="16" fillId="2" borderId="7" xfId="1" applyFont="1" applyFill="1" applyBorder="1" applyAlignment="1">
      <alignment horizontal="center"/>
    </xf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9" fillId="2" borderId="7" xfId="1" applyFont="1" applyFill="1" applyBorder="1" applyAlignment="1">
      <alignment horizontal="left" vertical="center"/>
    </xf>
    <xf numFmtId="0" fontId="16" fillId="4" borderId="7" xfId="1" applyNumberFormat="1" applyFont="1" applyFill="1" applyBorder="1" applyAlignment="1" applyProtection="1">
      <alignment horizontal="left" vertical="center"/>
    </xf>
    <xf numFmtId="0" fontId="23" fillId="2" borderId="13" xfId="1" applyFont="1" applyFill="1" applyBorder="1"/>
    <xf numFmtId="0" fontId="16" fillId="2" borderId="7" xfId="1" applyFont="1" applyFill="1" applyBorder="1"/>
    <xf numFmtId="174" fontId="17" fillId="4" borderId="7" xfId="1" applyNumberFormat="1" applyFont="1" applyFill="1" applyBorder="1" applyAlignment="1" applyProtection="1">
      <alignment horizontal="left"/>
    </xf>
    <xf numFmtId="0" fontId="16" fillId="2" borderId="7" xfId="1" applyNumberFormat="1" applyFont="1" applyFill="1" applyBorder="1" applyAlignment="1">
      <alignment horizontal="center"/>
    </xf>
    <xf numFmtId="165" fontId="16" fillId="2" borderId="7" xfId="1" applyNumberFormat="1" applyFont="1" applyFill="1" applyBorder="1" applyAlignment="1"/>
    <xf numFmtId="0" fontId="16" fillId="2" borderId="7" xfId="1" applyFont="1" applyFill="1" applyBorder="1" applyAlignment="1"/>
    <xf numFmtId="0" fontId="16" fillId="2" borderId="7" xfId="1" applyNumberFormat="1" applyFont="1" applyFill="1" applyBorder="1" applyAlignment="1"/>
    <xf numFmtId="0" fontId="16" fillId="0" borderId="28" xfId="1" applyFont="1" applyBorder="1"/>
    <xf numFmtId="0" fontId="16" fillId="0" borderId="27" xfId="1" applyFont="1" applyBorder="1" applyAlignment="1">
      <alignment horizontal="center"/>
    </xf>
    <xf numFmtId="0" fontId="16" fillId="2" borderId="24" xfId="1" applyFont="1" applyFill="1" applyBorder="1" applyAlignment="1"/>
    <xf numFmtId="0" fontId="16" fillId="0" borderId="14" xfId="1" applyFont="1" applyBorder="1"/>
    <xf numFmtId="0" fontId="16" fillId="0" borderId="0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0" borderId="12" xfId="1" applyFont="1" applyBorder="1"/>
    <xf numFmtId="0" fontId="16" fillId="0" borderId="11" xfId="1" applyFont="1" applyBorder="1" applyAlignment="1">
      <alignment horizontal="center"/>
    </xf>
    <xf numFmtId="0" fontId="16" fillId="0" borderId="10" xfId="1" applyFont="1" applyBorder="1" applyAlignment="1">
      <alignment horizontal="center"/>
    </xf>
    <xf numFmtId="0" fontId="16" fillId="2" borderId="10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8" xfId="1" applyFont="1" applyFill="1" applyBorder="1" applyAlignment="1">
      <alignment horizontal="center" vertical="center" wrapText="1"/>
    </xf>
    <xf numFmtId="0" fontId="18" fillId="3" borderId="23" xfId="1" applyFont="1" applyFill="1" applyBorder="1" applyAlignment="1">
      <alignment horizontal="center" vertical="center" wrapText="1"/>
    </xf>
    <xf numFmtId="0" fontId="16" fillId="2" borderId="31" xfId="1" applyFont="1" applyFill="1" applyBorder="1" applyAlignment="1">
      <alignment horizontal="center"/>
    </xf>
    <xf numFmtId="0" fontId="16" fillId="0" borderId="2" xfId="1" applyFont="1" applyBorder="1"/>
    <xf numFmtId="0" fontId="16" fillId="2" borderId="32" xfId="1" applyFont="1" applyFill="1" applyBorder="1"/>
    <xf numFmtId="175" fontId="16" fillId="12" borderId="24" xfId="1" applyNumberFormat="1" applyFont="1" applyFill="1" applyBorder="1" applyAlignment="1">
      <alignment horizontal="right"/>
    </xf>
    <xf numFmtId="0" fontId="16" fillId="12" borderId="1" xfId="1" applyNumberFormat="1" applyFont="1" applyFill="1" applyBorder="1" applyAlignment="1">
      <alignment horizontal="left"/>
    </xf>
    <xf numFmtId="0" fontId="18" fillId="2" borderId="3" xfId="1" applyFont="1" applyFill="1" applyBorder="1" applyAlignment="1">
      <alignment horizontal="right"/>
    </xf>
    <xf numFmtId="0" fontId="18" fillId="12" borderId="3" xfId="1" applyFont="1" applyFill="1" applyBorder="1" applyAlignment="1">
      <alignment horizontal="center"/>
    </xf>
    <xf numFmtId="0" fontId="18" fillId="12" borderId="3" xfId="1" applyFont="1" applyFill="1" applyBorder="1" applyAlignment="1">
      <alignment horizontal="right"/>
    </xf>
    <xf numFmtId="0" fontId="18" fillId="12" borderId="9" xfId="1" applyFont="1" applyFill="1" applyBorder="1" applyAlignment="1">
      <alignment horizontal="center"/>
    </xf>
    <xf numFmtId="10" fontId="16" fillId="0" borderId="0" xfId="1" applyNumberFormat="1" applyFont="1"/>
    <xf numFmtId="165" fontId="16" fillId="2" borderId="3" xfId="2" applyNumberFormat="1" applyFont="1" applyFill="1" applyBorder="1" applyAlignment="1">
      <alignment horizontal="center" vertical="center"/>
    </xf>
    <xf numFmtId="0" fontId="15" fillId="0" borderId="25" xfId="1" applyFont="1" applyBorder="1" applyAlignment="1">
      <alignment horizontal="center" vertical="center"/>
    </xf>
    <xf numFmtId="0" fontId="15" fillId="0" borderId="24" xfId="1" applyFont="1" applyBorder="1" applyAlignment="1">
      <alignment horizontal="center" vertical="center"/>
    </xf>
    <xf numFmtId="176" fontId="15" fillId="12" borderId="25" xfId="1" applyNumberFormat="1" applyFont="1" applyFill="1" applyBorder="1" applyAlignment="1">
      <alignment horizontal="center" vertical="center"/>
    </xf>
    <xf numFmtId="176" fontId="15" fillId="12" borderId="24" xfId="1" applyNumberFormat="1" applyFont="1" applyFill="1" applyBorder="1" applyAlignment="1">
      <alignment horizontal="center" vertical="center"/>
    </xf>
    <xf numFmtId="14" fontId="16" fillId="0" borderId="0" xfId="1" applyNumberFormat="1" applyFont="1"/>
    <xf numFmtId="16" fontId="16" fillId="0" borderId="0" xfId="1" applyNumberFormat="1" applyFont="1"/>
    <xf numFmtId="0" fontId="16" fillId="0" borderId="7" xfId="1" applyFont="1" applyBorder="1"/>
    <xf numFmtId="168" fontId="16" fillId="0" borderId="7" xfId="1" applyNumberFormat="1" applyFont="1" applyBorder="1"/>
    <xf numFmtId="0" fontId="19" fillId="2" borderId="0" xfId="1" applyFont="1" applyFill="1" applyBorder="1" applyAlignment="1">
      <alignment horizontal="left" vertical="center"/>
    </xf>
    <xf numFmtId="0" fontId="16" fillId="12" borderId="7" xfId="1" applyNumberFormat="1" applyFont="1" applyFill="1" applyBorder="1" applyAlignment="1"/>
    <xf numFmtId="0" fontId="16" fillId="0" borderId="33" xfId="1" applyFont="1" applyBorder="1"/>
    <xf numFmtId="0" fontId="16" fillId="2" borderId="6" xfId="1" applyFont="1" applyFill="1" applyBorder="1" applyAlignment="1">
      <alignment horizontal="left"/>
    </xf>
    <xf numFmtId="165" fontId="16" fillId="2" borderId="6" xfId="2" applyNumberFormat="1" applyFont="1" applyFill="1" applyBorder="1" applyAlignment="1">
      <alignment horizontal="right"/>
    </xf>
    <xf numFmtId="0" fontId="16" fillId="2" borderId="6" xfId="1" applyFont="1" applyFill="1" applyBorder="1" applyAlignment="1">
      <alignment horizontal="center"/>
    </xf>
    <xf numFmtId="164" fontId="16" fillId="2" borderId="6" xfId="1" applyNumberFormat="1" applyFont="1" applyFill="1" applyBorder="1" applyAlignment="1">
      <alignment horizontal="right"/>
    </xf>
    <xf numFmtId="164" fontId="16" fillId="2" borderId="5" xfId="1" applyNumberFormat="1" applyFont="1" applyFill="1" applyBorder="1" applyAlignment="1">
      <alignment horizontal="right"/>
    </xf>
    <xf numFmtId="0" fontId="16" fillId="0" borderId="34" xfId="1" applyFont="1" applyBorder="1"/>
    <xf numFmtId="0" fontId="16" fillId="0" borderId="3" xfId="1" applyFont="1" applyBorder="1"/>
    <xf numFmtId="177" fontId="16" fillId="0" borderId="0" xfId="1" applyNumberFormat="1" applyFont="1"/>
    <xf numFmtId="11" fontId="16" fillId="0" borderId="0" xfId="1" applyNumberFormat="1" applyFont="1"/>
    <xf numFmtId="177" fontId="0" fillId="0" borderId="0" xfId="0" applyNumberFormat="1"/>
    <xf numFmtId="178" fontId="16" fillId="0" borderId="0" xfId="1" applyNumberFormat="1" applyFont="1"/>
    <xf numFmtId="179" fontId="0" fillId="0" borderId="0" xfId="0" applyNumberFormat="1"/>
    <xf numFmtId="0" fontId="18" fillId="5" borderId="35" xfId="1" applyFont="1" applyFill="1" applyBorder="1" applyAlignment="1">
      <alignment horizontal="right"/>
    </xf>
    <xf numFmtId="3" fontId="16" fillId="6" borderId="36" xfId="1" applyNumberFormat="1" applyFont="1" applyFill="1" applyBorder="1" applyAlignment="1">
      <alignment horizontal="center"/>
    </xf>
    <xf numFmtId="0" fontId="18" fillId="5" borderId="16" xfId="1" applyFont="1" applyFill="1" applyBorder="1" applyAlignment="1">
      <alignment horizontal="right"/>
    </xf>
    <xf numFmtId="0" fontId="2" fillId="2" borderId="14" xfId="1" applyFont="1" applyFill="1" applyBorder="1"/>
    <xf numFmtId="0" fontId="2" fillId="5" borderId="7" xfId="1" applyNumberFormat="1" applyFont="1" applyFill="1" applyBorder="1"/>
    <xf numFmtId="171" fontId="2" fillId="4" borderId="8" xfId="1" quotePrefix="1" applyNumberFormat="1" applyFont="1" applyFill="1" applyBorder="1" applyAlignment="1" applyProtection="1">
      <alignment horizontal="center"/>
    </xf>
    <xf numFmtId="15" fontId="2" fillId="2" borderId="13" xfId="1" applyNumberFormat="1" applyFont="1" applyFill="1" applyBorder="1"/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  <sheetName val="MxQuotes"/>
      <sheetName val="Swap3M_Mx"/>
    </sheetNames>
    <sheetDataSet>
      <sheetData sheetId="0"/>
      <sheetData sheetId="1">
        <row r="13">
          <cell r="D13" t="str">
            <v>USDSTD#0000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16.85546875" style="2" customWidth="1"/>
    <col min="6" max="7" width="2.7109375" style="2" customWidth="1"/>
    <col min="8" max="8" width="4" style="2" bestFit="1" customWidth="1"/>
    <col min="9" max="9" width="3.28515625" style="2" bestFit="1" customWidth="1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e">
        <f ca="1">_xll.qlxlVersion(TRUE,Trigger)</f>
        <v>#NAME?</v>
      </c>
    </row>
    <row r="2" spans="1:33" s="3" customFormat="1" ht="19.5" customHeight="1" thickBot="1" x14ac:dyDescent="0.3">
      <c r="B2" s="104" t="s">
        <v>82</v>
      </c>
      <c r="C2" s="105"/>
      <c r="D2" s="105"/>
      <c r="E2" s="105"/>
      <c r="F2" s="105"/>
      <c r="G2" s="27"/>
      <c r="K2" s="98" t="s">
        <v>94</v>
      </c>
      <c r="L2" s="99"/>
      <c r="M2" s="99"/>
      <c r="N2" s="100"/>
    </row>
    <row r="3" spans="1:33" ht="12" thickBot="1" x14ac:dyDescent="0.25">
      <c r="A3" s="3"/>
      <c r="B3" s="106"/>
      <c r="C3" s="107"/>
      <c r="D3" s="108"/>
      <c r="E3" s="108"/>
      <c r="F3" s="109"/>
      <c r="G3" s="27"/>
      <c r="H3" s="3"/>
      <c r="I3" s="3"/>
      <c r="J3" s="3"/>
      <c r="K3" s="101"/>
      <c r="L3" s="102"/>
      <c r="M3" s="102"/>
      <c r="N3" s="10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29" t="s">
        <v>81</v>
      </c>
      <c r="D4" s="28" t="s">
        <v>70</v>
      </c>
      <c r="E4" s="4"/>
      <c r="F4" s="4"/>
      <c r="G4" s="27"/>
      <c r="H4" s="92" t="s">
        <v>80</v>
      </c>
      <c r="I4" s="93"/>
      <c r="J4" s="3"/>
      <c r="K4" s="41"/>
      <c r="L4" s="40" t="s">
        <v>93</v>
      </c>
      <c r="M4" s="35" t="b">
        <v>0</v>
      </c>
      <c r="N4" s="3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6" t="s">
        <v>79</v>
      </c>
      <c r="D5" s="6">
        <v>3</v>
      </c>
      <c r="E5" s="4"/>
      <c r="F5" s="4"/>
      <c r="G5" s="27"/>
      <c r="H5" s="94" t="s">
        <v>78</v>
      </c>
      <c r="I5" s="95" t="s">
        <v>77</v>
      </c>
      <c r="J5" s="3"/>
      <c r="K5" s="41"/>
      <c r="L5" s="40" t="s">
        <v>92</v>
      </c>
      <c r="M5" s="42"/>
      <c r="N5" s="3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6" t="s">
        <v>76</v>
      </c>
      <c r="D6" s="6" t="s">
        <v>75</v>
      </c>
      <c r="E6" s="4"/>
      <c r="F6" s="4"/>
      <c r="G6" s="27"/>
      <c r="H6" s="94" t="s">
        <v>74</v>
      </c>
      <c r="I6" s="95"/>
      <c r="J6" s="3"/>
      <c r="K6" s="41"/>
      <c r="L6" s="40" t="s">
        <v>91</v>
      </c>
      <c r="M6" s="32" t="b">
        <v>1</v>
      </c>
      <c r="N6" s="3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6" t="s">
        <v>73</v>
      </c>
      <c r="D7" s="6" t="str">
        <f>Months&amp;IF(UPPER(Currency)="EUR","E","L")</f>
        <v>3L</v>
      </c>
      <c r="E7" s="4"/>
      <c r="F7" s="4"/>
      <c r="G7" s="27"/>
      <c r="H7" s="94" t="s">
        <v>72</v>
      </c>
      <c r="I7" s="95"/>
      <c r="J7" s="3"/>
      <c r="K7" s="38"/>
      <c r="L7" s="37"/>
      <c r="M7" s="37"/>
      <c r="N7" s="3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6" t="s">
        <v>71</v>
      </c>
      <c r="D8" s="6" t="str">
        <f>VLOOKUP(Currency,H4:I8,2)</f>
        <v>AM</v>
      </c>
      <c r="E8" s="4"/>
      <c r="F8" s="4"/>
      <c r="G8" s="27"/>
      <c r="H8" s="96" t="s">
        <v>70</v>
      </c>
      <c r="I8" s="97" t="s">
        <v>69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6" t="s">
        <v>68</v>
      </c>
      <c r="D9" s="6" t="str">
        <f>Currency&amp;"_"&amp;$E$16&amp;"RH"</f>
        <v>USD_YCSTDRH</v>
      </c>
      <c r="E9" s="4"/>
      <c r="F9" s="4"/>
      <c r="G9" s="27"/>
      <c r="H9" s="3"/>
      <c r="I9" s="3"/>
      <c r="J9" s="3"/>
      <c r="K9" s="98" t="s">
        <v>90</v>
      </c>
      <c r="L9" s="99"/>
      <c r="M9" s="99"/>
      <c r="N9" s="100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5" t="s">
        <v>67</v>
      </c>
      <c r="D10" s="6" t="b">
        <v>1</v>
      </c>
      <c r="E10" s="4"/>
      <c r="F10" s="4"/>
      <c r="G10" s="27"/>
      <c r="H10" s="3"/>
      <c r="I10" s="3"/>
      <c r="J10" s="3"/>
      <c r="K10" s="101"/>
      <c r="L10" s="102"/>
      <c r="M10" s="102"/>
      <c r="N10" s="10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5" t="s">
        <v>66</v>
      </c>
      <c r="D11" s="24"/>
      <c r="E11" s="4"/>
      <c r="F11" s="4"/>
      <c r="G11" s="27"/>
      <c r="H11" s="3"/>
      <c r="I11" s="3"/>
      <c r="J11" s="3"/>
      <c r="K11" s="34"/>
      <c r="L11" s="33" t="s">
        <v>89</v>
      </c>
      <c r="M11" s="35" t="s">
        <v>88</v>
      </c>
      <c r="N11" s="3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3" t="s">
        <v>65</v>
      </c>
      <c r="D12" s="22" t="b">
        <v>1</v>
      </c>
      <c r="E12" s="4"/>
      <c r="F12" s="4"/>
      <c r="G12" s="27"/>
      <c r="H12" s="3"/>
      <c r="I12" s="3"/>
      <c r="J12" s="3"/>
      <c r="K12" s="34"/>
      <c r="L12" s="33" t="s">
        <v>87</v>
      </c>
      <c r="M12" s="32" t="s">
        <v>86</v>
      </c>
      <c r="N12" s="3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7"/>
      <c r="H13" s="3"/>
      <c r="I13" s="3"/>
      <c r="J13" s="3"/>
      <c r="K13" s="34"/>
      <c r="L13" s="33" t="s">
        <v>118</v>
      </c>
      <c r="M13" s="35" t="s">
        <v>117</v>
      </c>
      <c r="N13" s="3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19" t="s">
        <v>64</v>
      </c>
      <c r="D14" s="21" t="e">
        <f ca="1">_xll.qlPiecewiseYieldCurve(D16,NDays,Calendar,_xll.ohPack(Selected!D2:D126),,,,Accuracy,TraitsID,InterpolatorID,Permanent,,ObjectOverwrite)</f>
        <v>#NAME?</v>
      </c>
      <c r="E14" s="4"/>
      <c r="F14" s="4"/>
      <c r="G14" s="27"/>
      <c r="H14" s="3"/>
      <c r="I14" s="3"/>
      <c r="J14" s="3"/>
      <c r="K14" s="66"/>
      <c r="L14" s="33" t="s">
        <v>116</v>
      </c>
      <c r="M14" s="35" t="s">
        <v>115</v>
      </c>
      <c r="N14" s="65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47</v>
      </c>
      <c r="D15" s="20" t="e">
        <f ca="1">_xll.ohRangeRetrieveError(YieldCurve)</f>
        <v>#NAME?</v>
      </c>
      <c r="E15" s="4" t="s">
        <v>119</v>
      </c>
      <c r="F15" s="4"/>
      <c r="G15" s="27"/>
      <c r="H15" s="3"/>
      <c r="I15" s="3"/>
      <c r="J15" s="3"/>
      <c r="K15" s="30"/>
      <c r="L15" s="37"/>
      <c r="M15" s="37"/>
      <c r="N15" s="3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2" thickBot="1" x14ac:dyDescent="0.25">
      <c r="A16" s="3"/>
      <c r="B16" s="5"/>
      <c r="C16" s="19" t="s">
        <v>63</v>
      </c>
      <c r="D16" s="18" t="str">
        <f>"_"&amp;Currency&amp;$E$16</f>
        <v>_USDYCSTD</v>
      </c>
      <c r="E16" s="17" t="s">
        <v>62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9.5" thickBot="1" x14ac:dyDescent="0.3">
      <c r="A17" s="3"/>
      <c r="B17" s="5"/>
      <c r="C17" s="14" t="s">
        <v>61</v>
      </c>
      <c r="D17" s="16"/>
      <c r="E17" s="4"/>
      <c r="F17" s="4"/>
      <c r="G17" s="27"/>
      <c r="H17" s="3"/>
      <c r="I17" s="3"/>
      <c r="J17" s="3"/>
      <c r="K17" s="98" t="s">
        <v>90</v>
      </c>
      <c r="L17" s="99"/>
      <c r="M17" s="99"/>
      <c r="N17" s="100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60</v>
      </c>
      <c r="D18" s="16" t="e">
        <f ca="1">IF(HolidayCheck,JoinCalendar,LiborCalendar)</f>
        <v>#NAME?</v>
      </c>
      <c r="E18" s="4"/>
      <c r="F18" s="4"/>
      <c r="G18" s="27"/>
      <c r="H18" s="3"/>
      <c r="I18" s="3"/>
      <c r="J18" s="3"/>
      <c r="K18" s="101"/>
      <c r="L18" s="102"/>
      <c r="M18" s="102"/>
      <c r="N18" s="10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2.75" x14ac:dyDescent="0.2">
      <c r="A19" s="3"/>
      <c r="B19" s="5"/>
      <c r="C19" s="14" t="s">
        <v>59</v>
      </c>
      <c r="D19" s="15" t="e">
        <f>NA()</f>
        <v>#N/A</v>
      </c>
      <c r="E19" s="4"/>
      <c r="F19" s="4"/>
      <c r="G19" s="27"/>
      <c r="H19" s="3"/>
      <c r="I19" s="3"/>
      <c r="J19" s="3"/>
      <c r="K19" s="34"/>
      <c r="L19" s="33" t="s">
        <v>153</v>
      </c>
      <c r="M19" s="35" t="s">
        <v>124</v>
      </c>
      <c r="N19" s="3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2.75" x14ac:dyDescent="0.2">
      <c r="A20" s="3"/>
      <c r="B20" s="5"/>
      <c r="C20" s="14" t="s">
        <v>58</v>
      </c>
      <c r="D20" s="13" t="s">
        <v>57</v>
      </c>
      <c r="E20" s="4"/>
      <c r="F20" s="4"/>
      <c r="G20" s="27"/>
      <c r="H20" s="3"/>
      <c r="I20" s="3"/>
      <c r="J20" s="3"/>
      <c r="K20" s="34"/>
      <c r="L20" s="33" t="s">
        <v>154</v>
      </c>
      <c r="M20" s="35" t="s">
        <v>158</v>
      </c>
      <c r="N20" s="31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56</v>
      </c>
      <c r="D21" s="11" t="s">
        <v>55</v>
      </c>
      <c r="E21" s="4"/>
      <c r="F21" s="4"/>
      <c r="G21" s="27"/>
      <c r="H21" s="3"/>
      <c r="I21" s="3"/>
      <c r="J21" s="3"/>
      <c r="K21" s="204"/>
      <c r="L21" s="205" t="s">
        <v>159</v>
      </c>
      <c r="M21" s="206" t="e">
        <f ca="1">_xll.qlCalendarIsHoliday(LocalCalendar,_xll.qlCalendarAdvance(LiborCalendar,_xll.qlSettingsEvaluationDate(Trigger),2&amp;"D","f",FALSE,Trigger))</f>
        <v>#NAME?</v>
      </c>
      <c r="N21" s="207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41"/>
      <c r="L22" s="40" t="s">
        <v>155</v>
      </c>
      <c r="M22" s="35" t="s">
        <v>157</v>
      </c>
      <c r="N22" s="39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x14ac:dyDescent="0.2">
      <c r="A23" s="3"/>
      <c r="B23" s="5"/>
      <c r="C23" s="9" t="e">
        <f ca="1">_xll.qlTermStructureReferenceDate(YieldCurve)</f>
        <v>#NAME?</v>
      </c>
      <c r="D23" s="8" t="e">
        <f ca="1">MAX(_xll.ohPack(Selected!J1:J126))</f>
        <v>#NAME?</v>
      </c>
      <c r="E23" s="4"/>
      <c r="F23" s="4"/>
      <c r="G23" s="27"/>
      <c r="H23" s="3"/>
      <c r="I23" s="3"/>
      <c r="J23" s="3"/>
      <c r="K23" s="41"/>
      <c r="L23" s="40" t="s">
        <v>156</v>
      </c>
      <c r="M23" s="32" t="str">
        <f>M22&amp;"("&amp;LocalCalendar&amp;","&amp;LiborCalendar&amp;")"</f>
        <v>JoinHolidays(UnitedStates::Settlement,UnitedKingdom::Exchange)</v>
      </c>
      <c r="N23" s="39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2" thickBot="1" x14ac:dyDescent="0.25">
      <c r="A24" s="3"/>
      <c r="B24" s="5"/>
      <c r="C24" s="7" t="e">
        <f ca="1">MAX(_xll.ohPack(Selected!I2:I126))</f>
        <v>#NAME?</v>
      </c>
      <c r="D24" s="6" t="e">
        <f ca="1">MIN(_xll.ohPack(Selected!J1:J126))</f>
        <v>#NAME?</v>
      </c>
      <c r="E24" s="4"/>
      <c r="F24" s="4"/>
      <c r="G24" s="27"/>
      <c r="H24" s="3"/>
      <c r="I24" s="3"/>
      <c r="J24" s="3"/>
      <c r="K24" s="38"/>
      <c r="L24" s="37"/>
      <c r="M24" s="37"/>
      <c r="N24" s="36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67" t="s">
        <v>47</v>
      </c>
      <c r="D25" s="68" t="e">
        <f ca="1">_xll.ohRangeRetrieveError(Selected!J1)</f>
        <v>#NAME?</v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[1]Libor!$D$13</f>
        <v>USDSTD#0000</v>
      </c>
      <c r="D26" s="6" t="e">
        <f ca="1">_xll.qlRelinkableHandleLinkTo(C26,YieldCurve)</f>
        <v>#NAME?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86"/>
      <c r="B27" s="4"/>
      <c r="C27" s="87" t="s">
        <v>121</v>
      </c>
      <c r="D27" s="43" t="e">
        <f ca="1">_xll.qlExtrapolatorEnableExtrapolation(YieldCurve,TRUE)</f>
        <v>#NAME?</v>
      </c>
      <c r="E27" s="4"/>
      <c r="F27" s="4"/>
      <c r="G27" s="8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86"/>
      <c r="B28" s="4"/>
      <c r="C28" s="89"/>
      <c r="D28" s="1"/>
      <c r="E28" s="4"/>
      <c r="F28" s="4"/>
      <c r="G28" s="8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90"/>
      <c r="B29" s="91"/>
      <c r="C29" s="91"/>
      <c r="D29" s="91"/>
      <c r="E29" s="91"/>
      <c r="F29" s="91"/>
      <c r="G29" s="90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8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M19:M20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M22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36"/>
  <sheetViews>
    <sheetView topLeftCell="D1" workbookViewId="0">
      <selection activeCell="D1" sqref="D1"/>
    </sheetView>
  </sheetViews>
  <sheetFormatPr defaultRowHeight="13.5" outlineLevelCol="1" x14ac:dyDescent="0.25"/>
  <cols>
    <col min="1" max="1" width="6" style="60" hidden="1" customWidth="1" outlineLevel="1"/>
    <col min="2" max="2" width="4" style="81" hidden="1" customWidth="1" outlineLevel="1"/>
    <col min="3" max="3" width="15.140625" style="81" hidden="1" customWidth="1" outlineLevel="1"/>
    <col min="4" max="4" width="27.5703125" style="81" bestFit="1" customWidth="1" collapsed="1"/>
    <col min="5" max="7" width="8" style="81" bestFit="1" customWidth="1"/>
    <col min="8" max="9" width="9" style="81" bestFit="1" customWidth="1"/>
    <col min="10" max="11" width="17.28515625" style="81" bestFit="1" customWidth="1"/>
    <col min="12" max="12" width="3" style="44" bestFit="1" customWidth="1"/>
    <col min="13" max="13" width="12" style="60" bestFit="1" customWidth="1"/>
    <col min="14" max="14" width="28.140625" style="60" bestFit="1" customWidth="1"/>
    <col min="15" max="15" width="10" style="60" bestFit="1" customWidth="1"/>
    <col min="16" max="16" width="9.140625" style="60"/>
    <col min="17" max="17" width="13.140625" style="60" bestFit="1" customWidth="1"/>
    <col min="18" max="16384" width="9.140625" style="60"/>
  </cols>
  <sheetData>
    <row r="1" spans="2:13" ht="33.75" x14ac:dyDescent="0.25">
      <c r="B1" s="165"/>
      <c r="C1" s="110" t="s">
        <v>46</v>
      </c>
      <c r="D1" s="110" t="s">
        <v>122</v>
      </c>
      <c r="E1" s="110" t="s">
        <v>45</v>
      </c>
      <c r="F1" s="110" t="s">
        <v>44</v>
      </c>
      <c r="G1" s="110" t="s">
        <v>43</v>
      </c>
      <c r="H1" s="110" t="s">
        <v>42</v>
      </c>
      <c r="I1" s="110" t="s">
        <v>41</v>
      </c>
      <c r="J1" s="110" t="s">
        <v>40</v>
      </c>
      <c r="K1" s="110" t="s">
        <v>39</v>
      </c>
    </row>
    <row r="2" spans="2:13" ht="11.25" customHeight="1" x14ac:dyDescent="0.2">
      <c r="B2" s="112" t="str">
        <f>Deposits!B3</f>
        <v>ON</v>
      </c>
      <c r="C2" s="112" t="e">
        <f ca="1">Deposits!J3</f>
        <v>#NAME?</v>
      </c>
      <c r="D2" s="112" t="e">
        <f ca="1">_xll.qlRateHelperQuoteName(C2)</f>
        <v>#NAME?</v>
      </c>
      <c r="E2" s="113" t="e">
        <f ca="1">_xll.qlRateHelperQuoteValue($C2,Trigger)</f>
        <v>#NAME?</v>
      </c>
      <c r="F2" s="113"/>
      <c r="G2" s="62" t="b">
        <v>1</v>
      </c>
      <c r="H2" s="62">
        <v>10</v>
      </c>
      <c r="I2" s="62">
        <v>1</v>
      </c>
      <c r="J2" s="114" t="e">
        <f ca="1">_xll.qlRateHelperEarliestDate($C2,Trigger)</f>
        <v>#NAME?</v>
      </c>
      <c r="K2" s="115" t="e">
        <f ca="1">_xll.qlRateHelperLatestDate($C2,Trigger)</f>
        <v>#NAME?</v>
      </c>
      <c r="L2" s="60">
        <v>10</v>
      </c>
      <c r="M2" s="60" t="s">
        <v>38</v>
      </c>
    </row>
    <row r="3" spans="2:13" ht="11.25" customHeight="1" x14ac:dyDescent="0.2">
      <c r="B3" s="112" t="str">
        <f>Deposits!B4</f>
        <v>TN</v>
      </c>
      <c r="C3" s="112" t="e">
        <f ca="1">Deposits!J4</f>
        <v>#NAME?</v>
      </c>
      <c r="D3" s="112" t="e">
        <f ca="1">_xll.qlRateHelperQuoteName(C3)</f>
        <v>#NAME?</v>
      </c>
      <c r="E3" s="113" t="e">
        <f ca="1">_xll.qlRateHelperQuoteValue($C3,Trigger)</f>
        <v>#NAME?</v>
      </c>
      <c r="F3" s="113"/>
      <c r="G3" s="62" t="b">
        <v>1</v>
      </c>
      <c r="H3" s="62">
        <v>10</v>
      </c>
      <c r="I3" s="62">
        <v>1</v>
      </c>
      <c r="J3" s="114" t="e">
        <f ca="1">_xll.qlRateHelperEarliestDate($C3,Trigger)</f>
        <v>#NAME?</v>
      </c>
      <c r="K3" s="115" t="e">
        <f ca="1">_xll.qlRateHelperLatestDate($C3,Trigger)</f>
        <v>#NAME?</v>
      </c>
      <c r="L3" s="60">
        <v>40</v>
      </c>
      <c r="M3" s="60" t="s">
        <v>37</v>
      </c>
    </row>
    <row r="4" spans="2:13" ht="11.25" customHeight="1" x14ac:dyDescent="0.25">
      <c r="B4" s="112" t="str">
        <f>Deposits!B5</f>
        <v>SN</v>
      </c>
      <c r="C4" s="112" t="e">
        <f ca="1">Deposits!J5</f>
        <v>#NAME?</v>
      </c>
      <c r="D4" s="112" t="e">
        <f ca="1">_xll.qlRateHelperQuoteName(C4)</f>
        <v>#NAME?</v>
      </c>
      <c r="E4" s="113" t="e">
        <f ca="1">_xll.qlRateHelperQuoteValue($C4,Trigger)</f>
        <v>#NAME?</v>
      </c>
      <c r="F4" s="113"/>
      <c r="G4" s="62" t="b">
        <v>1</v>
      </c>
      <c r="H4" s="62">
        <v>10</v>
      </c>
      <c r="I4" s="62">
        <v>1</v>
      </c>
      <c r="J4" s="114" t="e">
        <f ca="1">_xll.qlRateHelperEarliestDate($C4,Trigger)</f>
        <v>#NAME?</v>
      </c>
      <c r="K4" s="115" t="e">
        <f ca="1">_xll.qlRateHelperLatestDate($C4,Trigger)</f>
        <v>#NAME?</v>
      </c>
    </row>
    <row r="5" spans="2:13" ht="11.25" customHeight="1" x14ac:dyDescent="0.25">
      <c r="B5" s="112" t="str">
        <f>Deposits!B6</f>
        <v>SW</v>
      </c>
      <c r="C5" s="112" t="e">
        <f ca="1">Deposits!J6</f>
        <v>#NAME?</v>
      </c>
      <c r="D5" s="112" t="e">
        <f ca="1">_xll.qlRateHelperQuoteName(C5)</f>
        <v>#NAME?</v>
      </c>
      <c r="E5" s="113" t="e">
        <f ca="1">_xll.qlRateHelperQuoteValue($C5,Trigger)</f>
        <v>#NAME?</v>
      </c>
      <c r="F5" s="113"/>
      <c r="G5" s="62" t="b">
        <v>1</v>
      </c>
      <c r="H5" s="62">
        <v>10</v>
      </c>
      <c r="I5" s="62">
        <v>1</v>
      </c>
      <c r="J5" s="114" t="e">
        <f ca="1">_xll.qlRateHelperEarliestDate($C5,Trigger)</f>
        <v>#NAME?</v>
      </c>
      <c r="K5" s="115" t="e">
        <f ca="1">_xll.qlRateHelperLatestDate($C5,Trigger)</f>
        <v>#NAME?</v>
      </c>
    </row>
    <row r="6" spans="2:13" ht="11.25" customHeight="1" x14ac:dyDescent="0.25">
      <c r="B6" s="112" t="str">
        <f>Deposits!B7</f>
        <v>2W</v>
      </c>
      <c r="C6" s="112" t="e">
        <f ca="1">Deposits!J7</f>
        <v>#NAME?</v>
      </c>
      <c r="D6" s="112" t="e">
        <f ca="1">_xll.qlRateHelperQuoteName(C6)</f>
        <v>#NAME?</v>
      </c>
      <c r="E6" s="113" t="e">
        <f ca="1">_xll.qlRateHelperQuoteValue($C6,Trigger)</f>
        <v>#NAME?</v>
      </c>
      <c r="F6" s="113"/>
      <c r="G6" s="62" t="b">
        <v>1</v>
      </c>
      <c r="H6" s="62">
        <v>10</v>
      </c>
      <c r="I6" s="62">
        <v>1</v>
      </c>
      <c r="J6" s="114" t="e">
        <f ca="1">_xll.qlRateHelperEarliestDate($C6,Trigger)</f>
        <v>#NAME?</v>
      </c>
      <c r="K6" s="115" t="e">
        <f ca="1">_xll.qlRateHelperLatestDate($C6,Trigger)</f>
        <v>#NAME?</v>
      </c>
    </row>
    <row r="7" spans="2:13" ht="11.25" customHeight="1" x14ac:dyDescent="0.25">
      <c r="B7" s="112" t="str">
        <f>Deposits!B8</f>
        <v>3W</v>
      </c>
      <c r="C7" s="112" t="e">
        <f ca="1">Deposits!J8</f>
        <v>#NAME?</v>
      </c>
      <c r="D7" s="112" t="e">
        <f ca="1">_xll.qlRateHelperQuoteName(C7)</f>
        <v>#NAME?</v>
      </c>
      <c r="E7" s="113" t="e">
        <f ca="1">_xll.qlRateHelperQuoteValue($C7,Trigger)</f>
        <v>#NAME?</v>
      </c>
      <c r="F7" s="113"/>
      <c r="G7" s="62" t="b">
        <v>1</v>
      </c>
      <c r="H7" s="62">
        <v>10</v>
      </c>
      <c r="I7" s="62">
        <v>1</v>
      </c>
      <c r="J7" s="114" t="e">
        <f ca="1">_xll.qlRateHelperEarliestDate($C7,Trigger)</f>
        <v>#NAME?</v>
      </c>
      <c r="K7" s="115" t="e">
        <f ca="1">_xll.qlRateHelperLatestDate($C7,Trigger)</f>
        <v>#NAME?</v>
      </c>
    </row>
    <row r="8" spans="2:13" ht="11.25" customHeight="1" x14ac:dyDescent="0.25">
      <c r="B8" s="112" t="str">
        <f>Deposits!B9</f>
        <v>1M</v>
      </c>
      <c r="C8" s="112" t="e">
        <f ca="1">Deposits!J9</f>
        <v>#NAME?</v>
      </c>
      <c r="D8" s="112" t="e">
        <f ca="1">_xll.qlRateHelperQuoteName(C8)</f>
        <v>#NAME?</v>
      </c>
      <c r="E8" s="113" t="e">
        <f ca="1">_xll.qlRateHelperQuoteValue($C8,Trigger)</f>
        <v>#NAME?</v>
      </c>
      <c r="F8" s="113"/>
      <c r="G8" s="62" t="b">
        <v>1</v>
      </c>
      <c r="H8" s="62">
        <v>10</v>
      </c>
      <c r="I8" s="62">
        <v>1</v>
      </c>
      <c r="J8" s="114" t="e">
        <f ca="1">_xll.qlRateHelperEarliestDate($C8,Trigger)</f>
        <v>#NAME?</v>
      </c>
      <c r="K8" s="115" t="e">
        <f ca="1">_xll.qlRateHelperLatestDate($C8,Trigger)</f>
        <v>#NAME?</v>
      </c>
    </row>
    <row r="9" spans="2:13" ht="11.25" customHeight="1" x14ac:dyDescent="0.25">
      <c r="B9" s="112" t="str">
        <f>Deposits!B10</f>
        <v>2M</v>
      </c>
      <c r="C9" s="112" t="e">
        <f ca="1">Deposits!J10</f>
        <v>#NAME?</v>
      </c>
      <c r="D9" s="112" t="e">
        <f ca="1">_xll.qlRateHelperQuoteName(C9)</f>
        <v>#NAME?</v>
      </c>
      <c r="E9" s="113" t="e">
        <f ca="1">_xll.qlRateHelperQuoteValue($C9,Trigger)</f>
        <v>#NAME?</v>
      </c>
      <c r="F9" s="113"/>
      <c r="G9" s="62" t="b">
        <v>1</v>
      </c>
      <c r="H9" s="62">
        <v>10</v>
      </c>
      <c r="I9" s="62">
        <v>1</v>
      </c>
      <c r="J9" s="114" t="e">
        <f ca="1">_xll.qlRateHelperEarliestDate($C9,Trigger)</f>
        <v>#NAME?</v>
      </c>
      <c r="K9" s="115" t="e">
        <f ca="1">_xll.qlRateHelperLatestDate($C9,Trigger)</f>
        <v>#NAME?</v>
      </c>
    </row>
    <row r="10" spans="2:13" ht="11.25" customHeight="1" x14ac:dyDescent="0.25">
      <c r="B10" s="112" t="str">
        <f>Deposits!B11</f>
        <v>3M</v>
      </c>
      <c r="C10" s="112" t="e">
        <f ca="1">Deposits!J11</f>
        <v>#NAME?</v>
      </c>
      <c r="D10" s="112" t="e">
        <f ca="1">_xll.qlRateHelperQuoteName(C10)</f>
        <v>#NAME?</v>
      </c>
      <c r="E10" s="113" t="e">
        <f ca="1">_xll.qlRateHelperQuoteValue($C10,Trigger)</f>
        <v>#NAME?</v>
      </c>
      <c r="F10" s="113"/>
      <c r="G10" s="62" t="b">
        <v>1</v>
      </c>
      <c r="H10" s="62">
        <v>10</v>
      </c>
      <c r="I10" s="62">
        <v>1</v>
      </c>
      <c r="J10" s="114" t="e">
        <f ca="1">_xll.qlRateHelperEarliestDate($C10,Trigger)</f>
        <v>#NAME?</v>
      </c>
      <c r="K10" s="115" t="e">
        <f ca="1">_xll.qlRateHelperLatestDate($C10,Trigger)</f>
        <v>#NAME?</v>
      </c>
    </row>
    <row r="11" spans="2:13" ht="11.25" customHeight="1" x14ac:dyDescent="0.25">
      <c r="B11" s="112" t="str">
        <f>Deposits!B12</f>
        <v>4M</v>
      </c>
      <c r="C11" s="112" t="e">
        <f ca="1">Deposits!J12</f>
        <v>#NAME?</v>
      </c>
      <c r="D11" s="112" t="e">
        <f ca="1">_xll.qlRateHelperQuoteName(C11)</f>
        <v>#NAME?</v>
      </c>
      <c r="E11" s="113" t="e">
        <f ca="1">_xll.qlRateHelperQuoteValue($C11,Trigger)</f>
        <v>#NAME?</v>
      </c>
      <c r="F11" s="113"/>
      <c r="G11" s="62" t="b">
        <v>1</v>
      </c>
      <c r="H11" s="62">
        <v>10</v>
      </c>
      <c r="I11" s="62">
        <v>1</v>
      </c>
      <c r="J11" s="114" t="e">
        <f ca="1">_xll.qlRateHelperEarliestDate($C11,Trigger)</f>
        <v>#NAME?</v>
      </c>
      <c r="K11" s="115" t="e">
        <f ca="1">_xll.qlRateHelperLatestDate($C11,Trigger)</f>
        <v>#NAME?</v>
      </c>
    </row>
    <row r="12" spans="2:13" ht="11.25" customHeight="1" x14ac:dyDescent="0.25">
      <c r="B12" s="112" t="str">
        <f>Deposits!B13</f>
        <v>5M</v>
      </c>
      <c r="C12" s="112" t="e">
        <f ca="1">Deposits!J13</f>
        <v>#NAME?</v>
      </c>
      <c r="D12" s="112" t="e">
        <f ca="1">_xll.qlRateHelperQuoteName(C12)</f>
        <v>#NAME?</v>
      </c>
      <c r="E12" s="113" t="e">
        <f ca="1">_xll.qlRateHelperQuoteValue($C12,Trigger)</f>
        <v>#NAME?</v>
      </c>
      <c r="F12" s="113"/>
      <c r="G12" s="62" t="b">
        <v>1</v>
      </c>
      <c r="H12" s="62">
        <v>10</v>
      </c>
      <c r="I12" s="62">
        <v>1</v>
      </c>
      <c r="J12" s="114" t="e">
        <f ca="1">_xll.qlRateHelperEarliestDate($C12,Trigger)</f>
        <v>#NAME?</v>
      </c>
      <c r="K12" s="115" t="e">
        <f ca="1">_xll.qlRateHelperLatestDate($C12,Trigger)</f>
        <v>#NAME?</v>
      </c>
    </row>
    <row r="13" spans="2:13" ht="11.25" customHeight="1" x14ac:dyDescent="0.25">
      <c r="B13" s="112" t="str">
        <f>Deposits!B14</f>
        <v>6M</v>
      </c>
      <c r="C13" s="112" t="e">
        <f ca="1">Deposits!J14</f>
        <v>#NAME?</v>
      </c>
      <c r="D13" s="112" t="e">
        <f ca="1">_xll.qlRateHelperQuoteName(C13)</f>
        <v>#NAME?</v>
      </c>
      <c r="E13" s="113" t="e">
        <f ca="1">_xll.qlRateHelperQuoteValue($C13,Trigger)</f>
        <v>#NAME?</v>
      </c>
      <c r="F13" s="113"/>
      <c r="G13" s="62" t="b">
        <v>1</v>
      </c>
      <c r="H13" s="62">
        <v>10</v>
      </c>
      <c r="I13" s="62">
        <v>1</v>
      </c>
      <c r="J13" s="114" t="e">
        <f ca="1">_xll.qlRateHelperEarliestDate($C13,Trigger)</f>
        <v>#NAME?</v>
      </c>
      <c r="K13" s="115" t="e">
        <f ca="1">_xll.qlRateHelperLatestDate($C13,Trigger)</f>
        <v>#NAME?</v>
      </c>
    </row>
    <row r="14" spans="2:13" ht="11.25" customHeight="1" x14ac:dyDescent="0.25">
      <c r="B14" s="112" t="str">
        <f>Deposits!B15</f>
        <v>7M</v>
      </c>
      <c r="C14" s="112" t="e">
        <f ca="1">Deposits!J15</f>
        <v>#NAME?</v>
      </c>
      <c r="D14" s="112" t="e">
        <f ca="1">_xll.qlRateHelperQuoteName(C14)</f>
        <v>#NAME?</v>
      </c>
      <c r="E14" s="113" t="e">
        <f ca="1">_xll.qlRateHelperQuoteValue($C14,Trigger)</f>
        <v>#NAME?</v>
      </c>
      <c r="F14" s="113"/>
      <c r="G14" s="62" t="b">
        <v>1</v>
      </c>
      <c r="H14" s="62">
        <v>10</v>
      </c>
      <c r="I14" s="62">
        <v>1</v>
      </c>
      <c r="J14" s="114" t="e">
        <f ca="1">_xll.qlRateHelperEarliestDate($C14,Trigger)</f>
        <v>#NAME?</v>
      </c>
      <c r="K14" s="115" t="e">
        <f ca="1">_xll.qlRateHelperLatestDate($C14,Trigger)</f>
        <v>#NAME?</v>
      </c>
    </row>
    <row r="15" spans="2:13" ht="11.25" customHeight="1" x14ac:dyDescent="0.25">
      <c r="B15" s="112" t="str">
        <f>Deposits!B16</f>
        <v>8M</v>
      </c>
      <c r="C15" s="112" t="e">
        <f ca="1">Deposits!J16</f>
        <v>#NAME?</v>
      </c>
      <c r="D15" s="112" t="e">
        <f ca="1">_xll.qlRateHelperQuoteName(C15)</f>
        <v>#NAME?</v>
      </c>
      <c r="E15" s="113" t="e">
        <f ca="1">_xll.qlRateHelperQuoteValue($C15,Trigger)</f>
        <v>#NAME?</v>
      </c>
      <c r="F15" s="113"/>
      <c r="G15" s="62" t="b">
        <v>1</v>
      </c>
      <c r="H15" s="62">
        <v>10</v>
      </c>
      <c r="I15" s="62">
        <v>1</v>
      </c>
      <c r="J15" s="114" t="e">
        <f ca="1">_xll.qlRateHelperEarliestDate($C15,Trigger)</f>
        <v>#NAME?</v>
      </c>
      <c r="K15" s="115" t="e">
        <f ca="1">_xll.qlRateHelperLatestDate($C15,Trigger)</f>
        <v>#NAME?</v>
      </c>
    </row>
    <row r="16" spans="2:13" ht="11.25" customHeight="1" x14ac:dyDescent="0.25">
      <c r="B16" s="112" t="str">
        <f>Deposits!B17</f>
        <v>9M</v>
      </c>
      <c r="C16" s="112" t="e">
        <f ca="1">Deposits!J17</f>
        <v>#NAME?</v>
      </c>
      <c r="D16" s="112" t="e">
        <f ca="1">_xll.qlRateHelperQuoteName(C16)</f>
        <v>#NAME?</v>
      </c>
      <c r="E16" s="113" t="e">
        <f ca="1">_xll.qlRateHelperQuoteValue($C16,Trigger)</f>
        <v>#NAME?</v>
      </c>
      <c r="F16" s="113"/>
      <c r="G16" s="62" t="b">
        <v>1</v>
      </c>
      <c r="H16" s="62">
        <v>10</v>
      </c>
      <c r="I16" s="62">
        <v>1</v>
      </c>
      <c r="J16" s="114" t="e">
        <f ca="1">_xll.qlRateHelperEarliestDate($C16,Trigger)</f>
        <v>#NAME?</v>
      </c>
      <c r="K16" s="115" t="e">
        <f ca="1">_xll.qlRateHelperLatestDate($C16,Trigger)</f>
        <v>#NAME?</v>
      </c>
    </row>
    <row r="17" spans="1:11" ht="11.25" customHeight="1" x14ac:dyDescent="0.25">
      <c r="B17" s="112" t="str">
        <f>Deposits!B18</f>
        <v>10M</v>
      </c>
      <c r="C17" s="112" t="e">
        <f ca="1">Deposits!J18</f>
        <v>#NAME?</v>
      </c>
      <c r="D17" s="112" t="e">
        <f ca="1">_xll.qlRateHelperQuoteName(C17)</f>
        <v>#NAME?</v>
      </c>
      <c r="E17" s="113" t="e">
        <f ca="1">_xll.qlRateHelperQuoteValue($C17,Trigger)</f>
        <v>#NAME?</v>
      </c>
      <c r="F17" s="113"/>
      <c r="G17" s="62" t="b">
        <v>1</v>
      </c>
      <c r="H17" s="62">
        <v>10</v>
      </c>
      <c r="I17" s="62">
        <v>1</v>
      </c>
      <c r="J17" s="114" t="e">
        <f ca="1">_xll.qlRateHelperEarliestDate($C17,Trigger)</f>
        <v>#NAME?</v>
      </c>
      <c r="K17" s="115" t="e">
        <f ca="1">_xll.qlRateHelperLatestDate($C17,Trigger)</f>
        <v>#NAME?</v>
      </c>
    </row>
    <row r="18" spans="1:11" ht="11.25" customHeight="1" x14ac:dyDescent="0.25">
      <c r="B18" s="112" t="str">
        <f>Deposits!B19</f>
        <v>11M</v>
      </c>
      <c r="C18" s="112" t="e">
        <f ca="1">Deposits!J19</f>
        <v>#NAME?</v>
      </c>
      <c r="D18" s="112" t="e">
        <f ca="1">_xll.qlRateHelperQuoteName(C18)</f>
        <v>#NAME?</v>
      </c>
      <c r="E18" s="113" t="e">
        <f ca="1">_xll.qlRateHelperQuoteValue($C18,Trigger)</f>
        <v>#NAME?</v>
      </c>
      <c r="F18" s="113"/>
      <c r="G18" s="62" t="b">
        <v>1</v>
      </c>
      <c r="H18" s="62">
        <v>10</v>
      </c>
      <c r="I18" s="62">
        <v>1</v>
      </c>
      <c r="J18" s="114" t="e">
        <f ca="1">_xll.qlRateHelperEarliestDate($C18,Trigger)</f>
        <v>#NAME?</v>
      </c>
      <c r="K18" s="115" t="e">
        <f ca="1">_xll.qlRateHelperLatestDate($C18,Trigger)</f>
        <v>#NAME?</v>
      </c>
    </row>
    <row r="19" spans="1:11" ht="11.25" customHeight="1" x14ac:dyDescent="0.25">
      <c r="B19" s="112" t="str">
        <f>Deposits!B20</f>
        <v>1Y</v>
      </c>
      <c r="C19" s="112" t="e">
        <f ca="1">Deposits!J20</f>
        <v>#NAME?</v>
      </c>
      <c r="D19" s="112" t="e">
        <f ca="1">_xll.qlRateHelperQuoteName(C19)</f>
        <v>#NAME?</v>
      </c>
      <c r="E19" s="113" t="e">
        <f ca="1">_xll.qlRateHelperQuoteValue($C19,Trigger)</f>
        <v>#NAME?</v>
      </c>
      <c r="F19" s="113"/>
      <c r="G19" s="62" t="b">
        <v>1</v>
      </c>
      <c r="H19" s="62">
        <v>10</v>
      </c>
      <c r="I19" s="62">
        <v>1</v>
      </c>
      <c r="J19" s="114" t="e">
        <f ca="1">_xll.qlRateHelperEarliestDate($C19,Trigger)</f>
        <v>#NAME?</v>
      </c>
      <c r="K19" s="115" t="e">
        <f ca="1">_xll.qlRateHelperLatestDate($C19,Trigger)</f>
        <v>#NAME?</v>
      </c>
    </row>
    <row r="20" spans="1:11" ht="11.25" customHeight="1" x14ac:dyDescent="0.25">
      <c r="B20" s="117" t="e">
        <f ca="1">Deposits!B21</f>
        <v>#NAME?</v>
      </c>
      <c r="C20" s="117" t="e">
        <f ca="1">Deposits!J21</f>
        <v>#NAME?</v>
      </c>
      <c r="D20" s="117" t="e">
        <f ca="1">_xll.qlRateHelperQuoteName(C20)</f>
        <v>#NAME?</v>
      </c>
      <c r="E20" s="118" t="e">
        <f ca="1">_xll.qlRateHelperQuoteValue($C20,Trigger)</f>
        <v>#NAME?</v>
      </c>
      <c r="F20" s="118"/>
      <c r="G20" s="119" t="b">
        <v>1</v>
      </c>
      <c r="H20" s="119">
        <v>10</v>
      </c>
      <c r="I20" s="119">
        <v>1</v>
      </c>
      <c r="J20" s="120" t="e">
        <f ca="1">_xll.qlRateHelperEarliestDate($C20,Trigger)</f>
        <v>#NAME?</v>
      </c>
      <c r="K20" s="121" t="e">
        <f ca="1">_xll.qlRateHelperLatestDate($C20,Trigger)</f>
        <v>#NAME?</v>
      </c>
    </row>
    <row r="21" spans="1:11" ht="11.25" customHeight="1" x14ac:dyDescent="0.25">
      <c r="A21" s="122" t="b">
        <v>0</v>
      </c>
      <c r="B21" s="112" t="e">
        <f t="array" aca="1" ref="B21:B62" ca="1">_xll.qlIMMNextCodes(_xll.qlSettingsEvaluationDate(Trigger)-1,$A21:$A62)</f>
        <v>#NAME?</v>
      </c>
      <c r="C21" s="112" t="e">
        <f ca="1">Futures!H3</f>
        <v>#NAME?</v>
      </c>
      <c r="D21" s="112" t="e">
        <f ca="1">_xll.qlRateHelperQuoteName(C21)</f>
        <v>#NAME?</v>
      </c>
      <c r="E21" s="123" t="e">
        <f ca="1">_xll.qlRateHelperQuoteValue($C21,Trigger)</f>
        <v>#NAME?</v>
      </c>
      <c r="F21" s="113" t="e">
        <f ca="1">_xll.qlFuturesRateHelperConvexityAdjustment($C21,Trigger)</f>
        <v>#NAME?</v>
      </c>
      <c r="G21" s="62" t="b">
        <v>0</v>
      </c>
      <c r="H21" s="62">
        <v>60</v>
      </c>
      <c r="I21" s="62">
        <v>1</v>
      </c>
      <c r="J21" s="114" t="e">
        <f ca="1">_xll.qlRateHelperEarliestDate($C21,Trigger)</f>
        <v>#NAME?</v>
      </c>
      <c r="K21" s="115" t="e">
        <f ca="1">_xll.qlRateHelperLatestDate($C21,Trigger)</f>
        <v>#NAME?</v>
      </c>
    </row>
    <row r="22" spans="1:11" ht="11.25" customHeight="1" x14ac:dyDescent="0.25">
      <c r="A22" s="111" t="b">
        <v>0</v>
      </c>
      <c r="B22" s="112" t="e">
        <f ca="1"/>
        <v>#NAME?</v>
      </c>
      <c r="C22" s="112" t="e">
        <f ca="1">Futures!H4</f>
        <v>#NAME?</v>
      </c>
      <c r="D22" s="112" t="e">
        <f ca="1">_xll.qlRateHelperQuoteName(C22)</f>
        <v>#NAME?</v>
      </c>
      <c r="E22" s="123" t="e">
        <f ca="1">_xll.qlRateHelperQuoteValue($C22,Trigger)</f>
        <v>#NAME?</v>
      </c>
      <c r="F22" s="113" t="e">
        <f ca="1">_xll.qlFuturesRateHelperConvexityAdjustment($C22,Trigger)</f>
        <v>#NAME?</v>
      </c>
      <c r="G22" s="62" t="b">
        <v>0</v>
      </c>
      <c r="H22" s="62">
        <v>60</v>
      </c>
      <c r="I22" s="62">
        <v>1</v>
      </c>
      <c r="J22" s="114" t="e">
        <f ca="1">_xll.qlRateHelperEarliestDate($C22,Trigger)</f>
        <v>#NAME?</v>
      </c>
      <c r="K22" s="115" t="e">
        <f ca="1">_xll.qlRateHelperLatestDate($C22,Trigger)</f>
        <v>#NAME?</v>
      </c>
    </row>
    <row r="23" spans="1:11" ht="11.25" customHeight="1" x14ac:dyDescent="0.25">
      <c r="A23" s="111" t="b">
        <v>0</v>
      </c>
      <c r="B23" s="112" t="e">
        <f ca="1"/>
        <v>#NAME?</v>
      </c>
      <c r="C23" s="112" t="e">
        <f ca="1">Futures!H5</f>
        <v>#NAME?</v>
      </c>
      <c r="D23" s="112" t="e">
        <f ca="1">_xll.qlRateHelperQuoteName(C23)</f>
        <v>#NAME?</v>
      </c>
      <c r="E23" s="123" t="e">
        <f ca="1">_xll.qlRateHelperQuoteValue($C23,Trigger)</f>
        <v>#NAME?</v>
      </c>
      <c r="F23" s="113" t="e">
        <f ca="1">_xll.qlFuturesRateHelperConvexityAdjustment($C23,Trigger)</f>
        <v>#NAME?</v>
      </c>
      <c r="G23" s="62" t="b">
        <v>0</v>
      </c>
      <c r="H23" s="62">
        <v>60</v>
      </c>
      <c r="I23" s="62">
        <v>1</v>
      </c>
      <c r="J23" s="114" t="e">
        <f ca="1">_xll.qlRateHelperEarliestDate($C23,Trigger)</f>
        <v>#NAME?</v>
      </c>
      <c r="K23" s="115" t="e">
        <f ca="1">_xll.qlRateHelperLatestDate($C23,Trigger)</f>
        <v>#NAME?</v>
      </c>
    </row>
    <row r="24" spans="1:11" ht="11.25" customHeight="1" x14ac:dyDescent="0.25">
      <c r="A24" s="111" t="b">
        <v>0</v>
      </c>
      <c r="B24" s="112" t="e">
        <f ca="1"/>
        <v>#NAME?</v>
      </c>
      <c r="C24" s="112" t="e">
        <f ca="1">Futures!H6</f>
        <v>#NAME?</v>
      </c>
      <c r="D24" s="112" t="e">
        <f ca="1">_xll.qlRateHelperQuoteName(C24)</f>
        <v>#NAME?</v>
      </c>
      <c r="E24" s="123" t="e">
        <f ca="1">_xll.qlRateHelperQuoteValue($C24,Trigger)</f>
        <v>#NAME?</v>
      </c>
      <c r="F24" s="113" t="e">
        <f ca="1">_xll.qlFuturesRateHelperConvexityAdjustment($C24,Trigger)</f>
        <v>#NAME?</v>
      </c>
      <c r="G24" s="62" t="b">
        <v>0</v>
      </c>
      <c r="H24" s="62">
        <v>60</v>
      </c>
      <c r="I24" s="62">
        <v>1</v>
      </c>
      <c r="J24" s="114" t="e">
        <f ca="1">_xll.qlRateHelperEarliestDate($C24,Trigger)</f>
        <v>#NAME?</v>
      </c>
      <c r="K24" s="115" t="e">
        <f ca="1">_xll.qlRateHelperLatestDate($C24,Trigger)</f>
        <v>#NAME?</v>
      </c>
    </row>
    <row r="25" spans="1:11" ht="11.25" customHeight="1" x14ac:dyDescent="0.25">
      <c r="A25" s="111" t="b">
        <v>0</v>
      </c>
      <c r="B25" s="112" t="e">
        <f ca="1"/>
        <v>#NAME?</v>
      </c>
      <c r="C25" s="112" t="e">
        <f ca="1">Futures!H7</f>
        <v>#NAME?</v>
      </c>
      <c r="D25" s="112" t="e">
        <f ca="1">_xll.qlRateHelperQuoteName(C25)</f>
        <v>#NAME?</v>
      </c>
      <c r="E25" s="123" t="e">
        <f ca="1">_xll.qlRateHelperQuoteValue($C25,Trigger)</f>
        <v>#NAME?</v>
      </c>
      <c r="F25" s="113" t="e">
        <f ca="1">_xll.qlFuturesRateHelperConvexityAdjustment($C25,Trigger)</f>
        <v>#NAME?</v>
      </c>
      <c r="G25" s="62" t="b">
        <v>0</v>
      </c>
      <c r="H25" s="62">
        <v>60</v>
      </c>
      <c r="I25" s="62">
        <v>1</v>
      </c>
      <c r="J25" s="114" t="e">
        <f ca="1">_xll.qlRateHelperEarliestDate($C25,Trigger)</f>
        <v>#NAME?</v>
      </c>
      <c r="K25" s="115" t="e">
        <f ca="1">_xll.qlRateHelperLatestDate($C25,Trigger)</f>
        <v>#NAME?</v>
      </c>
    </row>
    <row r="26" spans="1:11" ht="11.25" customHeight="1" x14ac:dyDescent="0.25">
      <c r="A26" s="111" t="b">
        <v>0</v>
      </c>
      <c r="B26" s="112" t="e">
        <f ca="1"/>
        <v>#NAME?</v>
      </c>
      <c r="C26" s="112" t="e">
        <f ca="1">Futures!H8</f>
        <v>#NAME?</v>
      </c>
      <c r="D26" s="112" t="e">
        <f ca="1">_xll.qlRateHelperQuoteName(C26)</f>
        <v>#NAME?</v>
      </c>
      <c r="E26" s="123" t="e">
        <f ca="1">_xll.qlRateHelperQuoteValue($C26,Trigger)</f>
        <v>#NAME?</v>
      </c>
      <c r="F26" s="113" t="e">
        <f ca="1">_xll.qlFuturesRateHelperConvexityAdjustment($C26,Trigger)</f>
        <v>#NAME?</v>
      </c>
      <c r="G26" s="62" t="b">
        <v>0</v>
      </c>
      <c r="H26" s="62">
        <v>60</v>
      </c>
      <c r="I26" s="62">
        <v>1</v>
      </c>
      <c r="J26" s="114" t="e">
        <f ca="1">_xll.qlRateHelperEarliestDate($C26,Trigger)</f>
        <v>#NAME?</v>
      </c>
      <c r="K26" s="115" t="e">
        <f ca="1">_xll.qlRateHelperLatestDate($C26,Trigger)</f>
        <v>#NAME?</v>
      </c>
    </row>
    <row r="27" spans="1:11" ht="11.25" customHeight="1" x14ac:dyDescent="0.25">
      <c r="A27" s="111" t="b">
        <v>0</v>
      </c>
      <c r="B27" s="112" t="e">
        <f ca="1"/>
        <v>#NAME?</v>
      </c>
      <c r="C27" s="112" t="e">
        <f ca="1">Futures!H9</f>
        <v>#NAME?</v>
      </c>
      <c r="D27" s="112" t="e">
        <f ca="1">_xll.qlRateHelperQuoteName(C27)</f>
        <v>#NAME?</v>
      </c>
      <c r="E27" s="123" t="e">
        <f ca="1">_xll.qlRateHelperQuoteValue($C27,Trigger)</f>
        <v>#NAME?</v>
      </c>
      <c r="F27" s="113" t="e">
        <f ca="1">_xll.qlFuturesRateHelperConvexityAdjustment($C27,Trigger)</f>
        <v>#NAME?</v>
      </c>
      <c r="G27" s="62" t="b">
        <v>1</v>
      </c>
      <c r="H27" s="62">
        <v>60</v>
      </c>
      <c r="I27" s="62">
        <v>1</v>
      </c>
      <c r="J27" s="114" t="e">
        <f ca="1">_xll.qlRateHelperEarliestDate($C27,Trigger)</f>
        <v>#NAME?</v>
      </c>
      <c r="K27" s="115" t="e">
        <f ca="1">_xll.qlRateHelperLatestDate($C27,Trigger)</f>
        <v>#NAME?</v>
      </c>
    </row>
    <row r="28" spans="1:11" ht="11.25" customHeight="1" x14ac:dyDescent="0.25">
      <c r="A28" s="111" t="b">
        <v>0</v>
      </c>
      <c r="B28" s="112" t="e">
        <f ca="1"/>
        <v>#NAME?</v>
      </c>
      <c r="C28" s="112" t="e">
        <f ca="1">Futures!H10</f>
        <v>#NAME?</v>
      </c>
      <c r="D28" s="112" t="e">
        <f ca="1">_xll.qlRateHelperQuoteName(C28)</f>
        <v>#NAME?</v>
      </c>
      <c r="E28" s="123" t="e">
        <f ca="1">_xll.qlRateHelperQuoteValue($C28,Trigger)</f>
        <v>#NAME?</v>
      </c>
      <c r="F28" s="113" t="e">
        <f ca="1">_xll.qlFuturesRateHelperConvexityAdjustment($C28,Trigger)</f>
        <v>#NAME?</v>
      </c>
      <c r="G28" s="62" t="b">
        <v>1</v>
      </c>
      <c r="H28" s="62">
        <v>60</v>
      </c>
      <c r="I28" s="62">
        <v>1</v>
      </c>
      <c r="J28" s="114" t="e">
        <f ca="1">_xll.qlRateHelperEarliestDate($C28,Trigger)</f>
        <v>#NAME?</v>
      </c>
      <c r="K28" s="115" t="e">
        <f ca="1">_xll.qlRateHelperLatestDate($C28,Trigger)</f>
        <v>#NAME?</v>
      </c>
    </row>
    <row r="29" spans="1:11" ht="11.25" customHeight="1" x14ac:dyDescent="0.25">
      <c r="A29" s="111" t="b">
        <v>0</v>
      </c>
      <c r="B29" s="112" t="e">
        <f ca="1"/>
        <v>#NAME?</v>
      </c>
      <c r="C29" s="112" t="e">
        <f ca="1">Futures!H11</f>
        <v>#NAME?</v>
      </c>
      <c r="D29" s="112" t="e">
        <f ca="1">_xll.qlRateHelperQuoteName(C29)</f>
        <v>#NAME?</v>
      </c>
      <c r="E29" s="123" t="e">
        <f ca="1">_xll.qlRateHelperQuoteValue($C29,Trigger)</f>
        <v>#NAME?</v>
      </c>
      <c r="F29" s="113" t="e">
        <f ca="1">_xll.qlFuturesRateHelperConvexityAdjustment($C29,Trigger)</f>
        <v>#NAME?</v>
      </c>
      <c r="G29" s="62" t="b">
        <v>1</v>
      </c>
      <c r="H29" s="62">
        <v>60</v>
      </c>
      <c r="I29" s="62">
        <v>1</v>
      </c>
      <c r="J29" s="114" t="e">
        <f ca="1">_xll.qlRateHelperEarliestDate($C29,Trigger)</f>
        <v>#NAME?</v>
      </c>
      <c r="K29" s="115" t="e">
        <f ca="1">_xll.qlRateHelperLatestDate($C29,Trigger)</f>
        <v>#NAME?</v>
      </c>
    </row>
    <row r="30" spans="1:11" ht="11.25" customHeight="1" x14ac:dyDescent="0.25">
      <c r="A30" s="111" t="b">
        <v>0</v>
      </c>
      <c r="B30" s="112" t="e">
        <f ca="1"/>
        <v>#NAME?</v>
      </c>
      <c r="C30" s="112" t="e">
        <f ca="1">Futures!H12</f>
        <v>#NAME?</v>
      </c>
      <c r="D30" s="112" t="e">
        <f ca="1">_xll.qlRateHelperQuoteName(C30)</f>
        <v>#NAME?</v>
      </c>
      <c r="E30" s="123" t="e">
        <f ca="1">_xll.qlRateHelperQuoteValue($C30,Trigger)</f>
        <v>#NAME?</v>
      </c>
      <c r="F30" s="113" t="e">
        <f ca="1">_xll.qlFuturesRateHelperConvexityAdjustment($C30,Trigger)</f>
        <v>#NAME?</v>
      </c>
      <c r="G30" s="62" t="b">
        <v>1</v>
      </c>
      <c r="H30" s="62">
        <v>60</v>
      </c>
      <c r="I30" s="62">
        <v>1</v>
      </c>
      <c r="J30" s="114" t="e">
        <f ca="1">_xll.qlRateHelperEarliestDate($C30,Trigger)</f>
        <v>#NAME?</v>
      </c>
      <c r="K30" s="115" t="e">
        <f ca="1">_xll.qlRateHelperLatestDate($C30,Trigger)</f>
        <v>#NAME?</v>
      </c>
    </row>
    <row r="31" spans="1:11" ht="11.25" customHeight="1" x14ac:dyDescent="0.25">
      <c r="A31" s="111" t="b">
        <v>0</v>
      </c>
      <c r="B31" s="112" t="e">
        <f ca="1"/>
        <v>#NAME?</v>
      </c>
      <c r="C31" s="112" t="e">
        <f ca="1">Futures!H13</f>
        <v>#NAME?</v>
      </c>
      <c r="D31" s="112" t="e">
        <f ca="1">_xll.qlRateHelperQuoteName(C31)</f>
        <v>#NAME?</v>
      </c>
      <c r="E31" s="123" t="e">
        <f ca="1">_xll.qlRateHelperQuoteValue($C31,Trigger)</f>
        <v>#NAME?</v>
      </c>
      <c r="F31" s="113" t="e">
        <f ca="1">_xll.qlFuturesRateHelperConvexityAdjustment($C31,Trigger)</f>
        <v>#NAME?</v>
      </c>
      <c r="G31" s="62" t="b">
        <v>1</v>
      </c>
      <c r="H31" s="62">
        <v>60</v>
      </c>
      <c r="I31" s="62">
        <v>1</v>
      </c>
      <c r="J31" s="114" t="e">
        <f ca="1">_xll.qlRateHelperEarliestDate($C31,Trigger)</f>
        <v>#NAME?</v>
      </c>
      <c r="K31" s="115" t="e">
        <f ca="1">_xll.qlRateHelperLatestDate($C31,Trigger)</f>
        <v>#NAME?</v>
      </c>
    </row>
    <row r="32" spans="1:11" ht="11.25" customHeight="1" x14ac:dyDescent="0.25">
      <c r="A32" s="111" t="b">
        <v>0</v>
      </c>
      <c r="B32" s="112" t="e">
        <f ca="1"/>
        <v>#NAME?</v>
      </c>
      <c r="C32" s="112" t="e">
        <f ca="1">Futures!H14</f>
        <v>#NAME?</v>
      </c>
      <c r="D32" s="112" t="e">
        <f ca="1">_xll.qlRateHelperQuoteName(C32)</f>
        <v>#NAME?</v>
      </c>
      <c r="E32" s="123" t="e">
        <f ca="1">_xll.qlRateHelperQuoteValue($C32,Trigger)</f>
        <v>#NAME?</v>
      </c>
      <c r="F32" s="113" t="e">
        <f ca="1">_xll.qlFuturesRateHelperConvexityAdjustment($C32,Trigger)</f>
        <v>#NAME?</v>
      </c>
      <c r="G32" s="62" t="b">
        <v>1</v>
      </c>
      <c r="H32" s="62">
        <v>60</v>
      </c>
      <c r="I32" s="62">
        <v>1</v>
      </c>
      <c r="J32" s="114" t="e">
        <f ca="1">_xll.qlRateHelperEarliestDate($C32,Trigger)</f>
        <v>#NAME?</v>
      </c>
      <c r="K32" s="115" t="e">
        <f ca="1">_xll.qlRateHelperLatestDate($C32,Trigger)</f>
        <v>#NAME?</v>
      </c>
    </row>
    <row r="33" spans="1:11" ht="11.25" customHeight="1" x14ac:dyDescent="0.25">
      <c r="A33" s="111" t="b">
        <v>1</v>
      </c>
      <c r="B33" s="112" t="e">
        <f ca="1"/>
        <v>#NAME?</v>
      </c>
      <c r="C33" s="112" t="e">
        <f ca="1">Futures!H15</f>
        <v>#NAME?</v>
      </c>
      <c r="D33" s="112" t="e">
        <f ca="1">_xll.qlRateHelperQuoteName(C33)</f>
        <v>#NAME?</v>
      </c>
      <c r="E33" s="123" t="e">
        <f ca="1">_xll.qlRateHelperQuoteValue($C33,Trigger)</f>
        <v>#NAME?</v>
      </c>
      <c r="F33" s="113" t="e">
        <f ca="1">_xll.qlFuturesRateHelperConvexityAdjustment($C33,Trigger)</f>
        <v>#NAME?</v>
      </c>
      <c r="G33" s="62" t="b">
        <v>1</v>
      </c>
      <c r="H33" s="62">
        <v>60</v>
      </c>
      <c r="I33" s="62">
        <v>1</v>
      </c>
      <c r="J33" s="114" t="e">
        <f ca="1">_xll.qlRateHelperEarliestDate($C33,Trigger)</f>
        <v>#NAME?</v>
      </c>
      <c r="K33" s="115" t="e">
        <f ca="1">_xll.qlRateHelperLatestDate($C33,Trigger)</f>
        <v>#NAME?</v>
      </c>
    </row>
    <row r="34" spans="1:11" ht="11.25" customHeight="1" x14ac:dyDescent="0.25">
      <c r="A34" s="111" t="b">
        <v>1</v>
      </c>
      <c r="B34" s="112" t="e">
        <f ca="1"/>
        <v>#NAME?</v>
      </c>
      <c r="C34" s="112" t="e">
        <f ca="1">Futures!H16</f>
        <v>#NAME?</v>
      </c>
      <c r="D34" s="112" t="e">
        <f ca="1">_xll.qlRateHelperQuoteName(C34)</f>
        <v>#NAME?</v>
      </c>
      <c r="E34" s="123" t="e">
        <f ca="1">_xll.qlRateHelperQuoteValue($C34,Trigger)</f>
        <v>#NAME?</v>
      </c>
      <c r="F34" s="113" t="e">
        <f ca="1">_xll.qlFuturesRateHelperConvexityAdjustment($C34,Trigger)</f>
        <v>#NAME?</v>
      </c>
      <c r="G34" s="62" t="b">
        <v>1</v>
      </c>
      <c r="H34" s="62">
        <v>60</v>
      </c>
      <c r="I34" s="62">
        <v>1</v>
      </c>
      <c r="J34" s="114" t="e">
        <f ca="1">_xll.qlRateHelperEarliestDate($C34,Trigger)</f>
        <v>#NAME?</v>
      </c>
      <c r="K34" s="115" t="e">
        <f ca="1">_xll.qlRateHelperLatestDate($C34,Trigger)</f>
        <v>#NAME?</v>
      </c>
    </row>
    <row r="35" spans="1:11" ht="11.25" customHeight="1" x14ac:dyDescent="0.25">
      <c r="A35" s="111" t="b">
        <v>1</v>
      </c>
      <c r="B35" s="112" t="e">
        <f ca="1"/>
        <v>#NAME?</v>
      </c>
      <c r="C35" s="112" t="e">
        <f ca="1">Futures!H17</f>
        <v>#NAME?</v>
      </c>
      <c r="D35" s="112" t="e">
        <f ca="1">_xll.qlRateHelperQuoteName(C35)</f>
        <v>#NAME?</v>
      </c>
      <c r="E35" s="123" t="e">
        <f ca="1">_xll.qlRateHelperQuoteValue($C35,Trigger)</f>
        <v>#NAME?</v>
      </c>
      <c r="F35" s="113" t="e">
        <f ca="1">_xll.qlFuturesRateHelperConvexityAdjustment($C35,Trigger)</f>
        <v>#NAME?</v>
      </c>
      <c r="G35" s="62" t="b">
        <v>1</v>
      </c>
      <c r="H35" s="62">
        <v>60</v>
      </c>
      <c r="I35" s="62">
        <v>1</v>
      </c>
      <c r="J35" s="114" t="e">
        <f ca="1">_xll.qlRateHelperEarliestDate($C35,Trigger)</f>
        <v>#NAME?</v>
      </c>
      <c r="K35" s="115" t="e">
        <f ca="1">_xll.qlRateHelperLatestDate($C35,Trigger)</f>
        <v>#NAME?</v>
      </c>
    </row>
    <row r="36" spans="1:11" ht="11.25" customHeight="1" x14ac:dyDescent="0.25">
      <c r="A36" s="111" t="b">
        <v>1</v>
      </c>
      <c r="B36" s="112" t="e">
        <f ca="1"/>
        <v>#NAME?</v>
      </c>
      <c r="C36" s="112" t="e">
        <f ca="1">Futures!H18</f>
        <v>#NAME?</v>
      </c>
      <c r="D36" s="112" t="e">
        <f ca="1">_xll.qlRateHelperQuoteName(C36)</f>
        <v>#NAME?</v>
      </c>
      <c r="E36" s="123" t="e">
        <f ca="1">_xll.qlRateHelperQuoteValue($C36,Trigger)</f>
        <v>#NAME?</v>
      </c>
      <c r="F36" s="113" t="e">
        <f ca="1">_xll.qlFuturesRateHelperConvexityAdjustment($C36,Trigger)</f>
        <v>#NAME?</v>
      </c>
      <c r="G36" s="62" t="b">
        <v>1</v>
      </c>
      <c r="H36" s="62">
        <v>60</v>
      </c>
      <c r="I36" s="62">
        <v>1</v>
      </c>
      <c r="J36" s="114" t="e">
        <f ca="1">_xll.qlRateHelperEarliestDate($C36,Trigger)</f>
        <v>#NAME?</v>
      </c>
      <c r="K36" s="115" t="e">
        <f ca="1">_xll.qlRateHelperLatestDate($C36,Trigger)</f>
        <v>#NAME?</v>
      </c>
    </row>
    <row r="37" spans="1:11" ht="11.25" customHeight="1" x14ac:dyDescent="0.25">
      <c r="A37" s="111" t="b">
        <v>1</v>
      </c>
      <c r="B37" s="112" t="e">
        <f ca="1"/>
        <v>#NAME?</v>
      </c>
      <c r="C37" s="112" t="e">
        <f ca="1">Futures!H19</f>
        <v>#NAME?</v>
      </c>
      <c r="D37" s="112" t="e">
        <f ca="1">_xll.qlRateHelperQuoteName(C37)</f>
        <v>#NAME?</v>
      </c>
      <c r="E37" s="123" t="e">
        <f ca="1">_xll.qlRateHelperQuoteValue($C37,Trigger)</f>
        <v>#NAME?</v>
      </c>
      <c r="F37" s="113" t="e">
        <f ca="1">_xll.qlFuturesRateHelperConvexityAdjustment($C37,Trigger)</f>
        <v>#NAME?</v>
      </c>
      <c r="G37" s="62" t="b">
        <v>1</v>
      </c>
      <c r="H37" s="62">
        <v>60</v>
      </c>
      <c r="I37" s="62">
        <v>1</v>
      </c>
      <c r="J37" s="114" t="e">
        <f ca="1">_xll.qlRateHelperEarliestDate($C37,Trigger)</f>
        <v>#NAME?</v>
      </c>
      <c r="K37" s="115" t="e">
        <f ca="1">_xll.qlRateHelperLatestDate($C37,Trigger)</f>
        <v>#NAME?</v>
      </c>
    </row>
    <row r="38" spans="1:11" ht="11.25" customHeight="1" x14ac:dyDescent="0.25">
      <c r="A38" s="111" t="b">
        <v>1</v>
      </c>
      <c r="B38" s="112" t="e">
        <f ca="1"/>
        <v>#NAME?</v>
      </c>
      <c r="C38" s="112" t="e">
        <f ca="1">Futures!H20</f>
        <v>#NAME?</v>
      </c>
      <c r="D38" s="112" t="e">
        <f ca="1">_xll.qlRateHelperQuoteName(C38)</f>
        <v>#NAME?</v>
      </c>
      <c r="E38" s="123" t="e">
        <f ca="1">_xll.qlRateHelperQuoteValue($C38,Trigger)</f>
        <v>#NAME?</v>
      </c>
      <c r="F38" s="113" t="e">
        <f ca="1">_xll.qlFuturesRateHelperConvexityAdjustment($C38,Trigger)</f>
        <v>#NAME?</v>
      </c>
      <c r="G38" s="62" t="b">
        <v>1</v>
      </c>
      <c r="H38" s="62">
        <v>30</v>
      </c>
      <c r="I38" s="62">
        <v>1</v>
      </c>
      <c r="J38" s="114" t="e">
        <f ca="1">_xll.qlRateHelperEarliestDate($C38,Trigger)</f>
        <v>#NAME?</v>
      </c>
      <c r="K38" s="115" t="e">
        <f ca="1">_xll.qlRateHelperLatestDate($C38,Trigger)</f>
        <v>#NAME?</v>
      </c>
    </row>
    <row r="39" spans="1:11" ht="11.25" customHeight="1" x14ac:dyDescent="0.25">
      <c r="A39" s="111" t="b">
        <v>1</v>
      </c>
      <c r="B39" s="112" t="e">
        <f ca="1"/>
        <v>#NAME?</v>
      </c>
      <c r="C39" s="112" t="e">
        <f ca="1">Futures!H21</f>
        <v>#NAME?</v>
      </c>
      <c r="D39" s="112" t="e">
        <f ca="1">_xll.qlRateHelperQuoteName(C39)</f>
        <v>#NAME?</v>
      </c>
      <c r="E39" s="123" t="e">
        <f ca="1">_xll.qlRateHelperQuoteValue($C39,Trigger)</f>
        <v>#NAME?</v>
      </c>
      <c r="F39" s="113" t="e">
        <f ca="1">_xll.qlFuturesRateHelperConvexityAdjustment($C39,Trigger)</f>
        <v>#NAME?</v>
      </c>
      <c r="G39" s="62" t="b">
        <v>1</v>
      </c>
      <c r="H39" s="62">
        <v>30</v>
      </c>
      <c r="I39" s="62">
        <v>1</v>
      </c>
      <c r="J39" s="114" t="e">
        <f ca="1">_xll.qlRateHelperEarliestDate($C39,Trigger)</f>
        <v>#NAME?</v>
      </c>
      <c r="K39" s="115" t="e">
        <f ca="1">_xll.qlRateHelperLatestDate($C39,Trigger)</f>
        <v>#NAME?</v>
      </c>
    </row>
    <row r="40" spans="1:11" ht="11.25" customHeight="1" x14ac:dyDescent="0.25">
      <c r="A40" s="111" t="b">
        <v>1</v>
      </c>
      <c r="B40" s="112" t="e">
        <f ca="1"/>
        <v>#NAME?</v>
      </c>
      <c r="C40" s="112" t="e">
        <f ca="1">Futures!H22</f>
        <v>#NAME?</v>
      </c>
      <c r="D40" s="112" t="e">
        <f ca="1">_xll.qlRateHelperQuoteName(C40)</f>
        <v>#NAME?</v>
      </c>
      <c r="E40" s="123" t="e">
        <f ca="1">_xll.qlRateHelperQuoteValue($C40,Trigger)</f>
        <v>#NAME?</v>
      </c>
      <c r="F40" s="113" t="e">
        <f ca="1">_xll.qlFuturesRateHelperConvexityAdjustment($C40,Trigger)</f>
        <v>#NAME?</v>
      </c>
      <c r="G40" s="62" t="b">
        <v>1</v>
      </c>
      <c r="H40" s="62">
        <v>30</v>
      </c>
      <c r="I40" s="62">
        <v>1</v>
      </c>
      <c r="J40" s="114" t="e">
        <f ca="1">_xll.qlRateHelperEarliestDate($C40,Trigger)</f>
        <v>#NAME?</v>
      </c>
      <c r="K40" s="115" t="e">
        <f ca="1">_xll.qlRateHelperLatestDate($C40,Trigger)</f>
        <v>#NAME?</v>
      </c>
    </row>
    <row r="41" spans="1:11" ht="11.25" customHeight="1" x14ac:dyDescent="0.25">
      <c r="A41" s="111" t="b">
        <v>1</v>
      </c>
      <c r="B41" s="112" t="e">
        <f ca="1"/>
        <v>#NAME?</v>
      </c>
      <c r="C41" s="112" t="e">
        <f ca="1">Futures!H23</f>
        <v>#NAME?</v>
      </c>
      <c r="D41" s="112" t="e">
        <f ca="1">_xll.qlRateHelperQuoteName(C41)</f>
        <v>#NAME?</v>
      </c>
      <c r="E41" s="123" t="e">
        <f ca="1">_xll.qlRateHelperQuoteValue($C41,Trigger)</f>
        <v>#NAME?</v>
      </c>
      <c r="F41" s="113" t="e">
        <f ca="1">_xll.qlFuturesRateHelperConvexityAdjustment($C41,Trigger)</f>
        <v>#NAME?</v>
      </c>
      <c r="G41" s="62" t="b">
        <v>1</v>
      </c>
      <c r="H41" s="62">
        <v>30</v>
      </c>
      <c r="I41" s="62">
        <v>1</v>
      </c>
      <c r="J41" s="114" t="e">
        <f ca="1">_xll.qlRateHelperEarliestDate($C41,Trigger)</f>
        <v>#NAME?</v>
      </c>
      <c r="K41" s="115" t="e">
        <f ca="1">_xll.qlRateHelperLatestDate($C41,Trigger)</f>
        <v>#NAME?</v>
      </c>
    </row>
    <row r="42" spans="1:11" ht="11.25" customHeight="1" x14ac:dyDescent="0.25">
      <c r="A42" s="111" t="b">
        <v>1</v>
      </c>
      <c r="B42" s="112" t="e">
        <f ca="1"/>
        <v>#NAME?</v>
      </c>
      <c r="C42" s="112" t="e">
        <f ca="1">Futures!H24</f>
        <v>#NAME?</v>
      </c>
      <c r="D42" s="112" t="e">
        <f ca="1">_xll.qlRateHelperQuoteName(C42)</f>
        <v>#NAME?</v>
      </c>
      <c r="E42" s="123" t="e">
        <f ca="1">_xll.qlRateHelperQuoteValue($C42,Trigger)</f>
        <v>#NAME?</v>
      </c>
      <c r="F42" s="113" t="e">
        <f ca="1">_xll.qlFuturesRateHelperConvexityAdjustment($C42,Trigger)</f>
        <v>#NAME?</v>
      </c>
      <c r="G42" s="62" t="b">
        <v>1</v>
      </c>
      <c r="H42" s="62">
        <v>30</v>
      </c>
      <c r="I42" s="62">
        <v>1</v>
      </c>
      <c r="J42" s="114" t="e">
        <f ca="1">_xll.qlRateHelperEarliestDate($C42,Trigger)</f>
        <v>#NAME?</v>
      </c>
      <c r="K42" s="115" t="e">
        <f ca="1">_xll.qlRateHelperLatestDate($C42,Trigger)</f>
        <v>#NAME?</v>
      </c>
    </row>
    <row r="43" spans="1:11" ht="11.25" customHeight="1" x14ac:dyDescent="0.25">
      <c r="A43" s="111" t="b">
        <v>1</v>
      </c>
      <c r="B43" s="112" t="e">
        <f ca="1"/>
        <v>#NAME?</v>
      </c>
      <c r="C43" s="112" t="e">
        <f ca="1">Futures!H25</f>
        <v>#NAME?</v>
      </c>
      <c r="D43" s="112" t="e">
        <f ca="1">_xll.qlRateHelperQuoteName(C43)</f>
        <v>#NAME?</v>
      </c>
      <c r="E43" s="123" t="e">
        <f ca="1">_xll.qlRateHelperQuoteValue($C43,Trigger)</f>
        <v>#NAME?</v>
      </c>
      <c r="F43" s="113" t="e">
        <f ca="1">_xll.qlFuturesRateHelperConvexityAdjustment($C43,Trigger)</f>
        <v>#NAME?</v>
      </c>
      <c r="G43" s="62" t="b">
        <v>1</v>
      </c>
      <c r="H43" s="62">
        <v>30</v>
      </c>
      <c r="I43" s="62">
        <v>1</v>
      </c>
      <c r="J43" s="114" t="e">
        <f ca="1">_xll.qlRateHelperEarliestDate($C43,Trigger)</f>
        <v>#NAME?</v>
      </c>
      <c r="K43" s="115" t="e">
        <f ca="1">_xll.qlRateHelperLatestDate($C43,Trigger)</f>
        <v>#NAME?</v>
      </c>
    </row>
    <row r="44" spans="1:11" ht="11.25" customHeight="1" x14ac:dyDescent="0.25">
      <c r="A44" s="111" t="b">
        <v>1</v>
      </c>
      <c r="B44" s="112" t="e">
        <f ca="1"/>
        <v>#NAME?</v>
      </c>
      <c r="C44" s="112" t="e">
        <f ca="1">Futures!H26</f>
        <v>#NAME?</v>
      </c>
      <c r="D44" s="112" t="e">
        <f ca="1">_xll.qlRateHelperQuoteName(C44)</f>
        <v>#NAME?</v>
      </c>
      <c r="E44" s="123" t="e">
        <f ca="1">_xll.qlRateHelperQuoteValue($C44,Trigger)</f>
        <v>#NAME?</v>
      </c>
      <c r="F44" s="113" t="e">
        <f ca="1">_xll.qlFuturesRateHelperConvexityAdjustment($C44,Trigger)</f>
        <v>#NAME?</v>
      </c>
      <c r="G44" s="62" t="b">
        <v>1</v>
      </c>
      <c r="H44" s="62">
        <v>30</v>
      </c>
      <c r="I44" s="62">
        <v>1</v>
      </c>
      <c r="J44" s="114" t="e">
        <f ca="1">_xll.qlRateHelperEarliestDate($C44,Trigger)</f>
        <v>#NAME?</v>
      </c>
      <c r="K44" s="115" t="e">
        <f ca="1">_xll.qlRateHelperLatestDate($C44,Trigger)</f>
        <v>#NAME?</v>
      </c>
    </row>
    <row r="45" spans="1:11" ht="11.25" customHeight="1" x14ac:dyDescent="0.25">
      <c r="A45" s="111" t="b">
        <v>1</v>
      </c>
      <c r="B45" s="112" t="e">
        <f ca="1"/>
        <v>#NAME?</v>
      </c>
      <c r="C45" s="112" t="e">
        <f ca="1">Futures!H27</f>
        <v>#NAME?</v>
      </c>
      <c r="D45" s="112" t="e">
        <f ca="1">_xll.qlRateHelperQuoteName(C45)</f>
        <v>#NAME?</v>
      </c>
      <c r="E45" s="123" t="e">
        <f ca="1">_xll.qlRateHelperQuoteValue($C45,Trigger)</f>
        <v>#NAME?</v>
      </c>
      <c r="F45" s="113" t="e">
        <f ca="1">_xll.qlFuturesRateHelperConvexityAdjustment($C45,Trigger)</f>
        <v>#NAME?</v>
      </c>
      <c r="G45" s="62" t="b">
        <v>1</v>
      </c>
      <c r="H45" s="62">
        <v>30</v>
      </c>
      <c r="I45" s="62">
        <v>1</v>
      </c>
      <c r="J45" s="114" t="e">
        <f ca="1">_xll.qlRateHelperEarliestDate($C45,Trigger)</f>
        <v>#NAME?</v>
      </c>
      <c r="K45" s="115" t="e">
        <f ca="1">_xll.qlRateHelperLatestDate($C45,Trigger)</f>
        <v>#NAME?</v>
      </c>
    </row>
    <row r="46" spans="1:11" ht="11.25" customHeight="1" x14ac:dyDescent="0.25">
      <c r="A46" s="111" t="b">
        <v>1</v>
      </c>
      <c r="B46" s="112" t="e">
        <f ca="1"/>
        <v>#NAME?</v>
      </c>
      <c r="C46" s="112" t="e">
        <f ca="1">Futures!H28</f>
        <v>#NAME?</v>
      </c>
      <c r="D46" s="112" t="e">
        <f ca="1">_xll.qlRateHelperQuoteName(C46)</f>
        <v>#NAME?</v>
      </c>
      <c r="E46" s="123" t="e">
        <f ca="1">_xll.qlRateHelperQuoteValue($C46,Trigger)</f>
        <v>#NAME?</v>
      </c>
      <c r="F46" s="113" t="e">
        <f ca="1">_xll.qlFuturesRateHelperConvexityAdjustment($C46,Trigger)</f>
        <v>#NAME?</v>
      </c>
      <c r="G46" s="62" t="b">
        <v>1</v>
      </c>
      <c r="H46" s="62">
        <v>30</v>
      </c>
      <c r="I46" s="62">
        <v>1</v>
      </c>
      <c r="J46" s="114" t="e">
        <f ca="1">_xll.qlRateHelperEarliestDate($C46,Trigger)</f>
        <v>#NAME?</v>
      </c>
      <c r="K46" s="115" t="e">
        <f ca="1">_xll.qlRateHelperLatestDate($C46,Trigger)</f>
        <v>#NAME?</v>
      </c>
    </row>
    <row r="47" spans="1:11" ht="11.25" customHeight="1" x14ac:dyDescent="0.25">
      <c r="A47" s="111" t="b">
        <v>1</v>
      </c>
      <c r="B47" s="112" t="e">
        <f ca="1"/>
        <v>#NAME?</v>
      </c>
      <c r="C47" s="112" t="e">
        <f ca="1">Futures!H29</f>
        <v>#NAME?</v>
      </c>
      <c r="D47" s="112" t="e">
        <f ca="1">_xll.qlRateHelperQuoteName(C47)</f>
        <v>#NAME?</v>
      </c>
      <c r="E47" s="123" t="e">
        <f ca="1">_xll.qlRateHelperQuoteValue($C47,Trigger)</f>
        <v>#NAME?</v>
      </c>
      <c r="F47" s="113" t="e">
        <f ca="1">_xll.qlFuturesRateHelperConvexityAdjustment($C47,Trigger)</f>
        <v>#NAME?</v>
      </c>
      <c r="G47" s="62" t="b">
        <v>1</v>
      </c>
      <c r="H47" s="62">
        <v>30</v>
      </c>
      <c r="I47" s="62">
        <v>1</v>
      </c>
      <c r="J47" s="114" t="e">
        <f ca="1">_xll.qlRateHelperEarliestDate($C47,Trigger)</f>
        <v>#NAME?</v>
      </c>
      <c r="K47" s="115" t="e">
        <f ca="1">_xll.qlRateHelperLatestDate($C47,Trigger)</f>
        <v>#NAME?</v>
      </c>
    </row>
    <row r="48" spans="1:11" ht="11.25" customHeight="1" x14ac:dyDescent="0.25">
      <c r="A48" s="111" t="b">
        <v>1</v>
      </c>
      <c r="B48" s="112" t="e">
        <f ca="1"/>
        <v>#NAME?</v>
      </c>
      <c r="C48" s="112" t="e">
        <f ca="1">Futures!H30</f>
        <v>#NAME?</v>
      </c>
      <c r="D48" s="112" t="e">
        <f ca="1">_xll.qlRateHelperQuoteName(C48)</f>
        <v>#NAME?</v>
      </c>
      <c r="E48" s="123" t="e">
        <f ca="1">_xll.qlRateHelperQuoteValue($C48,Trigger)</f>
        <v>#NAME?</v>
      </c>
      <c r="F48" s="113" t="e">
        <f ca="1">_xll.qlFuturesRateHelperConvexityAdjustment($C48,Trigger)</f>
        <v>#NAME?</v>
      </c>
      <c r="G48" s="62" t="b">
        <v>1</v>
      </c>
      <c r="H48" s="62">
        <v>30</v>
      </c>
      <c r="I48" s="62">
        <v>1</v>
      </c>
      <c r="J48" s="114" t="e">
        <f ca="1">_xll.qlRateHelperEarliestDate($C48,Trigger)</f>
        <v>#NAME?</v>
      </c>
      <c r="K48" s="115" t="e">
        <f ca="1">_xll.qlRateHelperLatestDate($C48,Trigger)</f>
        <v>#NAME?</v>
      </c>
    </row>
    <row r="49" spans="1:13" ht="11.25" customHeight="1" x14ac:dyDescent="0.25">
      <c r="A49" s="111" t="b">
        <v>1</v>
      </c>
      <c r="B49" s="112" t="e">
        <f ca="1"/>
        <v>#NAME?</v>
      </c>
      <c r="C49" s="112" t="e">
        <f ca="1">Futures!H31</f>
        <v>#NAME?</v>
      </c>
      <c r="D49" s="112" t="e">
        <f ca="1">_xll.qlRateHelperQuoteName(C49)</f>
        <v>#NAME?</v>
      </c>
      <c r="E49" s="123" t="e">
        <f ca="1">_xll.qlRateHelperQuoteValue($C49,Trigger)</f>
        <v>#NAME?</v>
      </c>
      <c r="F49" s="113" t="e">
        <f ca="1">_xll.qlFuturesRateHelperConvexityAdjustment($C49,Trigger)</f>
        <v>#NAME?</v>
      </c>
      <c r="G49" s="62" t="b">
        <v>1</v>
      </c>
      <c r="H49" s="62">
        <v>30</v>
      </c>
      <c r="I49" s="62">
        <v>1</v>
      </c>
      <c r="J49" s="114" t="e">
        <f ca="1">_xll.qlRateHelperEarliestDate($C49,Trigger)</f>
        <v>#NAME?</v>
      </c>
      <c r="K49" s="115" t="e">
        <f ca="1">_xll.qlRateHelperLatestDate($C49,Trigger)</f>
        <v>#NAME?</v>
      </c>
    </row>
    <row r="50" spans="1:13" ht="11.25" customHeight="1" x14ac:dyDescent="0.25">
      <c r="A50" s="111" t="b">
        <v>1</v>
      </c>
      <c r="B50" s="112" t="e">
        <f ca="1"/>
        <v>#NAME?</v>
      </c>
      <c r="C50" s="112" t="e">
        <f ca="1">Futures!H32</f>
        <v>#NAME?</v>
      </c>
      <c r="D50" s="112" t="e">
        <f ca="1">_xll.qlRateHelperQuoteName(C50)</f>
        <v>#NAME?</v>
      </c>
      <c r="E50" s="123" t="e">
        <f ca="1">_xll.qlRateHelperQuoteValue($C50,Trigger)</f>
        <v>#NAME?</v>
      </c>
      <c r="F50" s="113" t="e">
        <f ca="1">_xll.qlFuturesRateHelperConvexityAdjustment($C50,Trigger)</f>
        <v>#NAME?</v>
      </c>
      <c r="G50" s="62" t="b">
        <v>1</v>
      </c>
      <c r="H50" s="62">
        <v>30</v>
      </c>
      <c r="I50" s="62">
        <v>1</v>
      </c>
      <c r="J50" s="114" t="e">
        <f ca="1">_xll.qlRateHelperEarliestDate($C50,Trigger)</f>
        <v>#NAME?</v>
      </c>
      <c r="K50" s="115" t="e">
        <f ca="1">_xll.qlRateHelperLatestDate($C50,Trigger)</f>
        <v>#NAME?</v>
      </c>
    </row>
    <row r="51" spans="1:13" ht="11.25" customHeight="1" x14ac:dyDescent="0.25">
      <c r="A51" s="111" t="b">
        <v>1</v>
      </c>
      <c r="B51" s="112" t="e">
        <f ca="1"/>
        <v>#NAME?</v>
      </c>
      <c r="C51" s="112" t="e">
        <f ca="1">Futures!H33</f>
        <v>#NAME?</v>
      </c>
      <c r="D51" s="112" t="e">
        <f ca="1">_xll.qlRateHelperQuoteName(C51)</f>
        <v>#NAME?</v>
      </c>
      <c r="E51" s="123" t="e">
        <f ca="1">_xll.qlRateHelperQuoteValue($C51,Trigger)</f>
        <v>#NAME?</v>
      </c>
      <c r="F51" s="113" t="e">
        <f ca="1">_xll.qlFuturesRateHelperConvexityAdjustment($C51,Trigger)</f>
        <v>#NAME?</v>
      </c>
      <c r="G51" s="62" t="b">
        <v>1</v>
      </c>
      <c r="H51" s="62">
        <v>30</v>
      </c>
      <c r="I51" s="62">
        <v>1</v>
      </c>
      <c r="J51" s="114" t="e">
        <f ca="1">_xll.qlRateHelperEarliestDate($C51,Trigger)</f>
        <v>#NAME?</v>
      </c>
      <c r="K51" s="115" t="e">
        <f ca="1">_xll.qlRateHelperLatestDate($C51,Trigger)</f>
        <v>#NAME?</v>
      </c>
    </row>
    <row r="52" spans="1:13" ht="11.25" customHeight="1" x14ac:dyDescent="0.25">
      <c r="A52" s="111" t="b">
        <v>1</v>
      </c>
      <c r="B52" s="112" t="e">
        <f ca="1"/>
        <v>#NAME?</v>
      </c>
      <c r="C52" s="112" t="e">
        <f ca="1">Futures!H34</f>
        <v>#NAME?</v>
      </c>
      <c r="D52" s="112" t="e">
        <f ca="1">_xll.qlRateHelperQuoteName(C52)</f>
        <v>#NAME?</v>
      </c>
      <c r="E52" s="123" t="e">
        <f ca="1">_xll.qlRateHelperQuoteValue($C52,Trigger)</f>
        <v>#NAME?</v>
      </c>
      <c r="F52" s="113" t="e">
        <f ca="1">_xll.qlFuturesRateHelperConvexityAdjustment($C52,Trigger)</f>
        <v>#NAME?</v>
      </c>
      <c r="G52" s="62" t="b">
        <v>1</v>
      </c>
      <c r="H52" s="62">
        <v>30</v>
      </c>
      <c r="I52" s="62">
        <v>1</v>
      </c>
      <c r="J52" s="114" t="e">
        <f ca="1">_xll.qlRateHelperEarliestDate($C52,Trigger)</f>
        <v>#NAME?</v>
      </c>
      <c r="K52" s="115" t="e">
        <f ca="1">_xll.qlRateHelperLatestDate($C52,Trigger)</f>
        <v>#NAME?</v>
      </c>
    </row>
    <row r="53" spans="1:13" ht="11.25" customHeight="1" x14ac:dyDescent="0.25">
      <c r="A53" s="111" t="b">
        <v>1</v>
      </c>
      <c r="B53" s="112" t="e">
        <f ca="1"/>
        <v>#NAME?</v>
      </c>
      <c r="C53" s="112" t="e">
        <f ca="1">Futures!H35</f>
        <v>#NAME?</v>
      </c>
      <c r="D53" s="112" t="e">
        <f ca="1">_xll.qlRateHelperQuoteName(C53)</f>
        <v>#NAME?</v>
      </c>
      <c r="E53" s="123" t="e">
        <f ca="1">_xll.qlRateHelperQuoteValue($C53,Trigger)</f>
        <v>#NAME?</v>
      </c>
      <c r="F53" s="113" t="e">
        <f ca="1">_xll.qlFuturesRateHelperConvexityAdjustment($C53,Trigger)</f>
        <v>#NAME?</v>
      </c>
      <c r="G53" s="62" t="b">
        <v>1</v>
      </c>
      <c r="H53" s="62">
        <v>30</v>
      </c>
      <c r="I53" s="62">
        <v>1</v>
      </c>
      <c r="J53" s="114" t="e">
        <f ca="1">_xll.qlRateHelperEarliestDate($C53,Trigger)</f>
        <v>#NAME?</v>
      </c>
      <c r="K53" s="115" t="e">
        <f ca="1">_xll.qlRateHelperLatestDate($C53,Trigger)</f>
        <v>#NAME?</v>
      </c>
    </row>
    <row r="54" spans="1:13" ht="11.25" customHeight="1" x14ac:dyDescent="0.25">
      <c r="A54" s="111" t="b">
        <v>1</v>
      </c>
      <c r="B54" s="112" t="e">
        <f ca="1"/>
        <v>#NAME?</v>
      </c>
      <c r="C54" s="112" t="e">
        <f ca="1">Futures!H36</f>
        <v>#NAME?</v>
      </c>
      <c r="D54" s="112" t="e">
        <f ca="1">_xll.qlRateHelperQuoteName(C54)</f>
        <v>#NAME?</v>
      </c>
      <c r="E54" s="123" t="e">
        <f ca="1">_xll.qlRateHelperQuoteValue($C54,Trigger)</f>
        <v>#NAME?</v>
      </c>
      <c r="F54" s="113" t="e">
        <f ca="1">_xll.qlFuturesRateHelperConvexityAdjustment($C54,Trigger)</f>
        <v>#NAME?</v>
      </c>
      <c r="G54" s="62" t="b">
        <v>1</v>
      </c>
      <c r="H54" s="62">
        <v>30</v>
      </c>
      <c r="I54" s="62">
        <v>1</v>
      </c>
      <c r="J54" s="114" t="e">
        <f ca="1">_xll.qlRateHelperEarliestDate($C54,Trigger)</f>
        <v>#NAME?</v>
      </c>
      <c r="K54" s="115" t="e">
        <f ca="1">_xll.qlRateHelperLatestDate($C54,Trigger)</f>
        <v>#NAME?</v>
      </c>
    </row>
    <row r="55" spans="1:13" ht="11.25" customHeight="1" x14ac:dyDescent="0.25">
      <c r="A55" s="111" t="b">
        <v>1</v>
      </c>
      <c r="B55" s="112" t="e">
        <f ca="1"/>
        <v>#NAME?</v>
      </c>
      <c r="C55" s="112" t="e">
        <f ca="1">Futures!H37</f>
        <v>#NAME?</v>
      </c>
      <c r="D55" s="112" t="e">
        <f ca="1">_xll.qlRateHelperQuoteName(C55)</f>
        <v>#NAME?</v>
      </c>
      <c r="E55" s="123" t="e">
        <f ca="1">_xll.qlRateHelperQuoteValue($C55,Trigger)</f>
        <v>#NAME?</v>
      </c>
      <c r="F55" s="113" t="e">
        <f ca="1">_xll.qlFuturesRateHelperConvexityAdjustment($C55,Trigger)</f>
        <v>#NAME?</v>
      </c>
      <c r="G55" s="62" t="b">
        <v>1</v>
      </c>
      <c r="H55" s="62">
        <v>30</v>
      </c>
      <c r="I55" s="62">
        <v>1</v>
      </c>
      <c r="J55" s="114" t="e">
        <f ca="1">_xll.qlRateHelperEarliestDate($C55,Trigger)</f>
        <v>#NAME?</v>
      </c>
      <c r="K55" s="115" t="e">
        <f ca="1">_xll.qlRateHelperLatestDate($C55,Trigger)</f>
        <v>#NAME?</v>
      </c>
    </row>
    <row r="56" spans="1:13" ht="11.25" customHeight="1" x14ac:dyDescent="0.25">
      <c r="A56" s="111" t="b">
        <v>1</v>
      </c>
      <c r="B56" s="112" t="e">
        <f ca="1"/>
        <v>#NAME?</v>
      </c>
      <c r="C56" s="112" t="e">
        <f ca="1">Futures!H38</f>
        <v>#NAME?</v>
      </c>
      <c r="D56" s="112" t="e">
        <f ca="1">_xll.qlRateHelperQuoteName(C56)</f>
        <v>#NAME?</v>
      </c>
      <c r="E56" s="123" t="e">
        <f ca="1">_xll.qlRateHelperQuoteValue($C56,Trigger)</f>
        <v>#NAME?</v>
      </c>
      <c r="F56" s="113" t="e">
        <f ca="1">_xll.qlFuturesRateHelperConvexityAdjustment($C56,Trigger)</f>
        <v>#NAME?</v>
      </c>
      <c r="G56" s="62" t="b">
        <v>1</v>
      </c>
      <c r="H56" s="62">
        <v>30</v>
      </c>
      <c r="I56" s="62">
        <v>1</v>
      </c>
      <c r="J56" s="114" t="e">
        <f ca="1">_xll.qlRateHelperEarliestDate($C56,Trigger)</f>
        <v>#NAME?</v>
      </c>
      <c r="K56" s="115" t="e">
        <f ca="1">_xll.qlRateHelperLatestDate($C56,Trigger)</f>
        <v>#NAME?</v>
      </c>
    </row>
    <row r="57" spans="1:13" ht="11.25" customHeight="1" x14ac:dyDescent="0.25">
      <c r="A57" s="111" t="b">
        <v>1</v>
      </c>
      <c r="B57" s="112" t="e">
        <f ca="1"/>
        <v>#NAME?</v>
      </c>
      <c r="C57" s="112" t="e">
        <f ca="1">Futures!H39</f>
        <v>#NAME?</v>
      </c>
      <c r="D57" s="112" t="e">
        <f ca="1">_xll.qlRateHelperQuoteName(C57)</f>
        <v>#NAME?</v>
      </c>
      <c r="E57" s="123" t="e">
        <f ca="1">_xll.qlRateHelperQuoteValue($C57,Trigger)</f>
        <v>#NAME?</v>
      </c>
      <c r="F57" s="113" t="e">
        <f ca="1">_xll.qlFuturesRateHelperConvexityAdjustment($C57,Trigger)</f>
        <v>#NAME?</v>
      </c>
      <c r="G57" s="62" t="b">
        <v>1</v>
      </c>
      <c r="H57" s="62">
        <v>30</v>
      </c>
      <c r="I57" s="62">
        <v>1</v>
      </c>
      <c r="J57" s="114" t="e">
        <f ca="1">_xll.qlRateHelperEarliestDate($C57,Trigger)</f>
        <v>#NAME?</v>
      </c>
      <c r="K57" s="115" t="e">
        <f ca="1">_xll.qlRateHelperLatestDate($C57,Trigger)</f>
        <v>#NAME?</v>
      </c>
    </row>
    <row r="58" spans="1:13" ht="11.25" customHeight="1" x14ac:dyDescent="0.25">
      <c r="A58" s="111" t="b">
        <v>1</v>
      </c>
      <c r="B58" s="112" t="e">
        <f ca="1"/>
        <v>#NAME?</v>
      </c>
      <c r="C58" s="112" t="e">
        <f ca="1">Futures!H40</f>
        <v>#NAME?</v>
      </c>
      <c r="D58" s="112" t="e">
        <f ca="1">_xll.qlRateHelperQuoteName(C58)</f>
        <v>#NAME?</v>
      </c>
      <c r="E58" s="123" t="e">
        <f ca="1">_xll.qlRateHelperQuoteValue($C58,Trigger)</f>
        <v>#NAME?</v>
      </c>
      <c r="F58" s="113" t="e">
        <f ca="1">_xll.qlFuturesRateHelperConvexityAdjustment($C58,Trigger)</f>
        <v>#NAME?</v>
      </c>
      <c r="G58" s="62" t="b">
        <v>1</v>
      </c>
      <c r="H58" s="62">
        <v>30</v>
      </c>
      <c r="I58" s="62">
        <v>1</v>
      </c>
      <c r="J58" s="114" t="e">
        <f ca="1">_xll.qlRateHelperEarliestDate($C58,Trigger)</f>
        <v>#NAME?</v>
      </c>
      <c r="K58" s="115" t="e">
        <f ca="1">_xll.qlRateHelperLatestDate($C58,Trigger)</f>
        <v>#NAME?</v>
      </c>
    </row>
    <row r="59" spans="1:13" ht="11.25" customHeight="1" x14ac:dyDescent="0.25">
      <c r="A59" s="111" t="b">
        <v>1</v>
      </c>
      <c r="B59" s="112" t="e">
        <f ca="1"/>
        <v>#NAME?</v>
      </c>
      <c r="C59" s="112" t="e">
        <f ca="1">Futures!H41</f>
        <v>#NAME?</v>
      </c>
      <c r="D59" s="112" t="e">
        <f ca="1">_xll.qlRateHelperQuoteName(C59)</f>
        <v>#NAME?</v>
      </c>
      <c r="E59" s="123" t="e">
        <f ca="1">_xll.qlRateHelperQuoteValue($C59,Trigger)</f>
        <v>#NAME?</v>
      </c>
      <c r="F59" s="113" t="e">
        <f ca="1">_xll.qlFuturesRateHelperConvexityAdjustment($C59,Trigger)</f>
        <v>#NAME?</v>
      </c>
      <c r="G59" s="62" t="b">
        <v>1</v>
      </c>
      <c r="H59" s="62">
        <v>30</v>
      </c>
      <c r="I59" s="62">
        <v>1</v>
      </c>
      <c r="J59" s="114" t="e">
        <f ca="1">_xll.qlRateHelperEarliestDate($C59,Trigger)</f>
        <v>#NAME?</v>
      </c>
      <c r="K59" s="115" t="e">
        <f ca="1">_xll.qlRateHelperLatestDate($C59,Trigger)</f>
        <v>#NAME?</v>
      </c>
    </row>
    <row r="60" spans="1:13" ht="11.25" customHeight="1" x14ac:dyDescent="0.25">
      <c r="A60" s="111" t="b">
        <v>1</v>
      </c>
      <c r="B60" s="112" t="e">
        <f ca="1"/>
        <v>#NAME?</v>
      </c>
      <c r="C60" s="112" t="e">
        <f ca="1">Futures!H42</f>
        <v>#NAME?</v>
      </c>
      <c r="D60" s="112" t="e">
        <f ca="1">_xll.qlRateHelperQuoteName(C60)</f>
        <v>#NAME?</v>
      </c>
      <c r="E60" s="123" t="e">
        <f ca="1">_xll.qlRateHelperQuoteValue($C60,Trigger)</f>
        <v>#NAME?</v>
      </c>
      <c r="F60" s="113" t="e">
        <f ca="1">_xll.qlFuturesRateHelperConvexityAdjustment($C60,Trigger)</f>
        <v>#NAME?</v>
      </c>
      <c r="G60" s="62" t="b">
        <v>1</v>
      </c>
      <c r="H60" s="62">
        <v>30</v>
      </c>
      <c r="I60" s="62">
        <v>1</v>
      </c>
      <c r="J60" s="114" t="e">
        <f ca="1">_xll.qlRateHelperEarliestDate($C60,Trigger)</f>
        <v>#NAME?</v>
      </c>
      <c r="K60" s="115" t="e">
        <f ca="1">_xll.qlRateHelperLatestDate($C60,Trigger)</f>
        <v>#NAME?</v>
      </c>
    </row>
    <row r="61" spans="1:13" ht="11.25" customHeight="1" x14ac:dyDescent="0.25">
      <c r="A61" s="111" t="b">
        <v>1</v>
      </c>
      <c r="B61" s="112" t="e">
        <f ca="1"/>
        <v>#NAME?</v>
      </c>
      <c r="C61" s="112" t="e">
        <f ca="1">Futures!H43</f>
        <v>#NAME?</v>
      </c>
      <c r="D61" s="112" t="e">
        <f ca="1">_xll.qlRateHelperQuoteName(C61)</f>
        <v>#NAME?</v>
      </c>
      <c r="E61" s="123" t="e">
        <f ca="1">_xll.qlRateHelperQuoteValue($C61,Trigger)</f>
        <v>#NAME?</v>
      </c>
      <c r="F61" s="113" t="e">
        <f ca="1">_xll.qlFuturesRateHelperConvexityAdjustment($C61,Trigger)</f>
        <v>#NAME?</v>
      </c>
      <c r="G61" s="62" t="b">
        <v>1</v>
      </c>
      <c r="H61" s="62">
        <v>30</v>
      </c>
      <c r="I61" s="62">
        <v>1</v>
      </c>
      <c r="J61" s="114" t="e">
        <f ca="1">_xll.qlRateHelperEarliestDate($C61,Trigger)</f>
        <v>#NAME?</v>
      </c>
      <c r="K61" s="115" t="e">
        <f ca="1">_xll.qlRateHelperLatestDate($C61,Trigger)</f>
        <v>#NAME?</v>
      </c>
    </row>
    <row r="62" spans="1:13" ht="11.25" customHeight="1" x14ac:dyDescent="0.25">
      <c r="A62" s="116" t="b">
        <v>1</v>
      </c>
      <c r="B62" s="117" t="e">
        <f ca="1"/>
        <v>#NAME?</v>
      </c>
      <c r="C62" s="117" t="e">
        <f ca="1">Futures!H44</f>
        <v>#NAME?</v>
      </c>
      <c r="D62" s="117" t="e">
        <f ca="1">_xll.qlRateHelperQuoteName(C62)</f>
        <v>#NAME?</v>
      </c>
      <c r="E62" s="124" t="e">
        <f ca="1">_xll.qlRateHelperQuoteValue($C62,Trigger)</f>
        <v>#NAME?</v>
      </c>
      <c r="F62" s="118" t="e">
        <f ca="1">_xll.qlFuturesRateHelperConvexityAdjustment($C62,Trigger)</f>
        <v>#NAME?</v>
      </c>
      <c r="G62" s="119" t="b">
        <v>1</v>
      </c>
      <c r="H62" s="119">
        <v>30</v>
      </c>
      <c r="I62" s="119">
        <v>1</v>
      </c>
      <c r="J62" s="120" t="e">
        <f ca="1">_xll.qlRateHelperEarliestDate($C62,Trigger)</f>
        <v>#NAME?</v>
      </c>
      <c r="K62" s="121" t="e">
        <f ca="1">_xll.qlRateHelperLatestDate($C62,Trigger)</f>
        <v>#NAME?</v>
      </c>
      <c r="L62" s="125"/>
    </row>
    <row r="63" spans="1:13" ht="11.25" customHeight="1" x14ac:dyDescent="0.25">
      <c r="A63" s="188"/>
      <c r="B63" s="189" t="s">
        <v>36</v>
      </c>
      <c r="C63" s="189" t="e">
        <f ca="1">Swaps!K5</f>
        <v>#NAME?</v>
      </c>
      <c r="D63" s="189" t="e">
        <f ca="1">_xll.qlRateHelperQuoteName(C63)</f>
        <v>#NAME?</v>
      </c>
      <c r="E63" s="190" t="e">
        <f ca="1">_xll.qlRateHelperQuoteValue($C63,Trigger)</f>
        <v>#NAME?</v>
      </c>
      <c r="F63" s="190" t="e">
        <f ca="1">_xll.qlSwapRateHelperSpread($C63,Trigger)</f>
        <v>#NAME?</v>
      </c>
      <c r="G63" s="62" t="b">
        <v>0</v>
      </c>
      <c r="H63" s="191">
        <v>60</v>
      </c>
      <c r="I63" s="191">
        <v>1</v>
      </c>
      <c r="J63" s="192" t="e">
        <f ca="1">_xll.qlRateHelperEarliestDate($C63,Trigger)</f>
        <v>#NAME?</v>
      </c>
      <c r="K63" s="193" t="e">
        <f ca="1">_xll.qlRateHelperLatestDate($C63,Trigger)</f>
        <v>#NAME?</v>
      </c>
      <c r="M63" s="126"/>
    </row>
    <row r="64" spans="1:13" ht="11.25" customHeight="1" x14ac:dyDescent="0.25">
      <c r="A64" s="194"/>
      <c r="B64" s="112" t="s">
        <v>35</v>
      </c>
      <c r="C64" s="112" t="e">
        <f ca="1">Swaps!K6</f>
        <v>#NAME?</v>
      </c>
      <c r="D64" s="112" t="e">
        <f ca="1">_xll.qlRateHelperQuoteName(C64)</f>
        <v>#NAME?</v>
      </c>
      <c r="E64" s="113" t="e">
        <f ca="1">_xll.qlRateHelperQuoteValue($C64,Trigger)</f>
        <v>#NAME?</v>
      </c>
      <c r="F64" s="113" t="e">
        <f ca="1">_xll.qlSwapRateHelperSpread($C64,Trigger)</f>
        <v>#NAME?</v>
      </c>
      <c r="G64" s="62" t="b">
        <f t="shared" ref="G64:G127" ca="1" si="0">IF(ISERROR(E64),FALSE,TRUE)</f>
        <v>0</v>
      </c>
      <c r="H64" s="62">
        <v>60</v>
      </c>
      <c r="I64" s="62">
        <v>1</v>
      </c>
      <c r="J64" s="114" t="e">
        <f ca="1">_xll.qlRateHelperEarliestDate($C64,Trigger)</f>
        <v>#NAME?</v>
      </c>
      <c r="K64" s="115" t="e">
        <f ca="1">_xll.qlRateHelperLatestDate($C64,Trigger)</f>
        <v>#NAME?</v>
      </c>
      <c r="M64" s="126"/>
    </row>
    <row r="65" spans="1:15" ht="11.25" customHeight="1" x14ac:dyDescent="0.25">
      <c r="A65" s="194"/>
      <c r="B65" s="112" t="s">
        <v>34</v>
      </c>
      <c r="C65" s="112" t="e">
        <f ca="1">Swaps!K7</f>
        <v>#NAME?</v>
      </c>
      <c r="D65" s="112" t="e">
        <f ca="1">_xll.qlRateHelperQuoteName(C65)</f>
        <v>#NAME?</v>
      </c>
      <c r="E65" s="113" t="e">
        <f ca="1">_xll.qlRateHelperQuoteValue($C65,Trigger)</f>
        <v>#NAME?</v>
      </c>
      <c r="F65" s="113" t="e">
        <f ca="1">_xll.qlSwapRateHelperSpread($C65,Trigger)</f>
        <v>#NAME?</v>
      </c>
      <c r="G65" s="62" t="b">
        <f t="shared" ca="1" si="0"/>
        <v>0</v>
      </c>
      <c r="H65" s="62">
        <v>60</v>
      </c>
      <c r="I65" s="62">
        <v>1</v>
      </c>
      <c r="J65" s="114" t="e">
        <f ca="1">_xll.qlRateHelperEarliestDate($C65,Trigger)</f>
        <v>#NAME?</v>
      </c>
      <c r="K65" s="115" t="e">
        <f ca="1">_xll.qlRateHelperLatestDate($C65,Trigger)</f>
        <v>#NAME?</v>
      </c>
      <c r="M65" s="126"/>
    </row>
    <row r="66" spans="1:15" ht="11.25" customHeight="1" x14ac:dyDescent="0.25">
      <c r="A66" s="194"/>
      <c r="B66" s="112" t="s">
        <v>33</v>
      </c>
      <c r="C66" s="112" t="e">
        <f ca="1">Swaps!K8</f>
        <v>#NAME?</v>
      </c>
      <c r="D66" s="112" t="e">
        <f ca="1">_xll.qlRateHelperQuoteName(C66)</f>
        <v>#NAME?</v>
      </c>
      <c r="E66" s="113" t="e">
        <f ca="1">_xll.qlRateHelperQuoteValue($C66,Trigger)</f>
        <v>#NAME?</v>
      </c>
      <c r="F66" s="113" t="e">
        <f ca="1">_xll.qlSwapRateHelperSpread($C66,Trigger)</f>
        <v>#NAME?</v>
      </c>
      <c r="G66" s="62" t="b">
        <f t="shared" ca="1" si="0"/>
        <v>0</v>
      </c>
      <c r="H66" s="62">
        <v>60</v>
      </c>
      <c r="I66" s="62">
        <v>1</v>
      </c>
      <c r="J66" s="114" t="e">
        <f ca="1">_xll.qlRateHelperEarliestDate($C66,Trigger)</f>
        <v>#NAME?</v>
      </c>
      <c r="K66" s="115" t="e">
        <f ca="1">_xll.qlRateHelperLatestDate($C66,Trigger)</f>
        <v>#NAME?</v>
      </c>
      <c r="M66" s="126"/>
    </row>
    <row r="67" spans="1:15" ht="11.25" customHeight="1" x14ac:dyDescent="0.25">
      <c r="A67" s="194"/>
      <c r="B67" s="112" t="s">
        <v>32</v>
      </c>
      <c r="C67" s="112" t="e">
        <f ca="1">Swaps!K9</f>
        <v>#NAME?</v>
      </c>
      <c r="D67" s="112" t="e">
        <f ca="1">_xll.qlRateHelperQuoteName(C67)</f>
        <v>#NAME?</v>
      </c>
      <c r="E67" s="113" t="e">
        <f ca="1">_xll.qlRateHelperQuoteValue($C67,Trigger)</f>
        <v>#NAME?</v>
      </c>
      <c r="F67" s="113" t="e">
        <f ca="1">_xll.qlSwapRateHelperSpread($C67,Trigger)</f>
        <v>#NAME?</v>
      </c>
      <c r="G67" s="62" t="b">
        <v>0</v>
      </c>
      <c r="H67" s="62">
        <v>60</v>
      </c>
      <c r="I67" s="62">
        <v>1</v>
      </c>
      <c r="J67" s="114" t="e">
        <f ca="1">_xll.qlRateHelperEarliestDate($C67,Trigger)</f>
        <v>#NAME?</v>
      </c>
      <c r="K67" s="115" t="e">
        <f ca="1">_xll.qlRateHelperLatestDate($C67,Trigger)</f>
        <v>#NAME?</v>
      </c>
      <c r="M67" s="126"/>
    </row>
    <row r="68" spans="1:15" ht="11.25" customHeight="1" x14ac:dyDescent="0.25">
      <c r="A68" s="194"/>
      <c r="B68" s="112" t="s">
        <v>31</v>
      </c>
      <c r="C68" s="112" t="e">
        <f ca="1">Swaps!K10</f>
        <v>#NAME?</v>
      </c>
      <c r="D68" s="112" t="e">
        <f ca="1">_xll.qlRateHelperQuoteName(C68)</f>
        <v>#NAME?</v>
      </c>
      <c r="E68" s="113" t="e">
        <f ca="1">_xll.qlRateHelperQuoteValue($C68,Trigger)</f>
        <v>#NAME?</v>
      </c>
      <c r="F68" s="113" t="e">
        <f ca="1">_xll.qlSwapRateHelperSpread($C68,Trigger)</f>
        <v>#NAME?</v>
      </c>
      <c r="G68" s="62" t="b">
        <f t="shared" ca="1" si="0"/>
        <v>0</v>
      </c>
      <c r="H68" s="62">
        <v>60</v>
      </c>
      <c r="I68" s="62">
        <v>1</v>
      </c>
      <c r="J68" s="114" t="e">
        <f ca="1">_xll.qlRateHelperEarliestDate($C68,Trigger)</f>
        <v>#NAME?</v>
      </c>
      <c r="K68" s="115" t="e">
        <f ca="1">_xll.qlRateHelperLatestDate($C68,Trigger)</f>
        <v>#NAME?</v>
      </c>
      <c r="M68" s="126"/>
      <c r="O68" s="197"/>
    </row>
    <row r="69" spans="1:15" ht="11.25" customHeight="1" x14ac:dyDescent="0.25">
      <c r="A69" s="194"/>
      <c r="B69" s="112" t="s">
        <v>30</v>
      </c>
      <c r="C69" s="112" t="e">
        <f ca="1">Swaps!K11</f>
        <v>#NAME?</v>
      </c>
      <c r="D69" s="112" t="e">
        <f ca="1">_xll.qlRateHelperQuoteName(C69)</f>
        <v>#NAME?</v>
      </c>
      <c r="E69" s="113" t="e">
        <f ca="1">_xll.qlRateHelperQuoteValue($C69,Trigger)</f>
        <v>#NAME?</v>
      </c>
      <c r="F69" s="113" t="e">
        <f ca="1">_xll.qlSwapRateHelperSpread($C69,Trigger)</f>
        <v>#NAME?</v>
      </c>
      <c r="G69" s="62" t="b">
        <f t="shared" ca="1" si="0"/>
        <v>0</v>
      </c>
      <c r="H69" s="62">
        <v>60</v>
      </c>
      <c r="I69" s="62">
        <v>1</v>
      </c>
      <c r="J69" s="114" t="e">
        <f ca="1">_xll.qlRateHelperEarliestDate($C69,Trigger)</f>
        <v>#NAME?</v>
      </c>
      <c r="K69" s="115" t="e">
        <f ca="1">_xll.qlRateHelperLatestDate($C69,Trigger)</f>
        <v>#NAME?</v>
      </c>
      <c r="M69" s="126"/>
      <c r="O69" s="197"/>
    </row>
    <row r="70" spans="1:15" ht="11.25" customHeight="1" x14ac:dyDescent="0.25">
      <c r="A70" s="194"/>
      <c r="B70" s="112" t="s">
        <v>29</v>
      </c>
      <c r="C70" s="112" t="e">
        <f ca="1">Swaps!K12</f>
        <v>#NAME?</v>
      </c>
      <c r="D70" s="112" t="e">
        <f ca="1">_xll.qlRateHelperQuoteName(C70)</f>
        <v>#NAME?</v>
      </c>
      <c r="E70" s="113" t="e">
        <f ca="1">_xll.qlRateHelperQuoteValue($C70,Trigger)</f>
        <v>#NAME?</v>
      </c>
      <c r="F70" s="113" t="e">
        <f ca="1">_xll.qlSwapRateHelperSpread($C70,Trigger)</f>
        <v>#NAME?</v>
      </c>
      <c r="G70" s="62" t="b">
        <f t="shared" ca="1" si="0"/>
        <v>0</v>
      </c>
      <c r="H70" s="62">
        <v>60</v>
      </c>
      <c r="I70" s="62">
        <v>1</v>
      </c>
      <c r="J70" s="114" t="e">
        <f ca="1">_xll.qlRateHelperEarliestDate($C70,Trigger)</f>
        <v>#NAME?</v>
      </c>
      <c r="K70" s="115" t="e">
        <f ca="1">_xll.qlRateHelperLatestDate($C70,Trigger)</f>
        <v>#NAME?</v>
      </c>
      <c r="M70" s="126"/>
      <c r="O70" s="197"/>
    </row>
    <row r="71" spans="1:15" ht="11.25" customHeight="1" x14ac:dyDescent="0.25">
      <c r="A71" s="194"/>
      <c r="B71" s="112" t="s">
        <v>28</v>
      </c>
      <c r="C71" s="112" t="e">
        <f ca="1">Swaps!K13</f>
        <v>#NAME?</v>
      </c>
      <c r="D71" s="112" t="e">
        <f ca="1">_xll.qlRateHelperQuoteName(C71)</f>
        <v>#NAME?</v>
      </c>
      <c r="E71" s="113" t="e">
        <f ca="1">_xll.qlRateHelperQuoteValue($C71,Trigger)</f>
        <v>#NAME?</v>
      </c>
      <c r="F71" s="113" t="e">
        <f ca="1">_xll.qlSwapRateHelperSpread($C71,Trigger)</f>
        <v>#NAME?</v>
      </c>
      <c r="G71" s="62" t="b">
        <f t="shared" ca="1" si="0"/>
        <v>0</v>
      </c>
      <c r="H71" s="62">
        <v>60</v>
      </c>
      <c r="I71" s="62">
        <v>1</v>
      </c>
      <c r="J71" s="114" t="e">
        <f ca="1">_xll.qlRateHelperEarliestDate($C71,Trigger)</f>
        <v>#NAME?</v>
      </c>
      <c r="K71" s="115" t="e">
        <f ca="1">_xll.qlRateHelperLatestDate($C71,Trigger)</f>
        <v>#NAME?</v>
      </c>
      <c r="M71" s="126"/>
      <c r="O71" s="197"/>
    </row>
    <row r="72" spans="1:15" ht="11.25" customHeight="1" x14ac:dyDescent="0.25">
      <c r="A72" s="194"/>
      <c r="B72" s="112" t="s">
        <v>27</v>
      </c>
      <c r="C72" s="112" t="e">
        <f ca="1">Swaps!K14</f>
        <v>#NAME?</v>
      </c>
      <c r="D72" s="112" t="e">
        <f ca="1">_xll.qlRateHelperQuoteName(C72)</f>
        <v>#NAME?</v>
      </c>
      <c r="E72" s="113" t="e">
        <f ca="1">_xll.qlRateHelperQuoteValue($C72,Trigger)</f>
        <v>#NAME?</v>
      </c>
      <c r="F72" s="113" t="e">
        <f ca="1">_xll.qlSwapRateHelperSpread($C72,Trigger)</f>
        <v>#NAME?</v>
      </c>
      <c r="G72" s="62" t="b">
        <f t="shared" ca="1" si="0"/>
        <v>0</v>
      </c>
      <c r="H72" s="62">
        <v>60</v>
      </c>
      <c r="I72" s="62">
        <v>1</v>
      </c>
      <c r="J72" s="114" t="e">
        <f ca="1">_xll.qlRateHelperEarliestDate($C72,Trigger)</f>
        <v>#NAME?</v>
      </c>
      <c r="K72" s="115" t="e">
        <f ca="1">_xll.qlRateHelperLatestDate($C72,Trigger)</f>
        <v>#NAME?</v>
      </c>
      <c r="M72" s="126"/>
      <c r="O72" s="197"/>
    </row>
    <row r="73" spans="1:15" ht="11.25" customHeight="1" x14ac:dyDescent="0.25">
      <c r="A73" s="194"/>
      <c r="B73" s="112" t="s">
        <v>26</v>
      </c>
      <c r="C73" s="112" t="e">
        <f ca="1">Swaps!K15</f>
        <v>#NAME?</v>
      </c>
      <c r="D73" s="112" t="e">
        <f ca="1">_xll.qlRateHelperQuoteName(C73)</f>
        <v>#NAME?</v>
      </c>
      <c r="E73" s="113" t="e">
        <f ca="1">_xll.qlRateHelperQuoteValue($C73,Trigger)</f>
        <v>#NAME?</v>
      </c>
      <c r="F73" s="113" t="e">
        <f ca="1">_xll.qlSwapRateHelperSpread($C73,Trigger)</f>
        <v>#NAME?</v>
      </c>
      <c r="G73" s="62" t="b">
        <f t="shared" ca="1" si="0"/>
        <v>0</v>
      </c>
      <c r="H73" s="62">
        <v>60</v>
      </c>
      <c r="I73" s="62">
        <v>1</v>
      </c>
      <c r="J73" s="114" t="e">
        <f ca="1">_xll.qlRateHelperEarliestDate($C73,Trigger)</f>
        <v>#NAME?</v>
      </c>
      <c r="K73" s="115" t="e">
        <f ca="1">_xll.qlRateHelperLatestDate($C73,Trigger)</f>
        <v>#NAME?</v>
      </c>
      <c r="M73" s="126"/>
      <c r="O73" s="197"/>
    </row>
    <row r="74" spans="1:15" ht="11.25" customHeight="1" x14ac:dyDescent="0.25">
      <c r="A74" s="194"/>
      <c r="B74" s="112" t="s">
        <v>25</v>
      </c>
      <c r="C74" s="112" t="e">
        <f ca="1">Swaps!K16</f>
        <v>#NAME?</v>
      </c>
      <c r="D74" s="112" t="e">
        <f ca="1">_xll.qlRateHelperQuoteName(C74)</f>
        <v>#NAME?</v>
      </c>
      <c r="E74" s="113" t="e">
        <f ca="1">_xll.qlRateHelperQuoteValue($C74,Trigger)</f>
        <v>#NAME?</v>
      </c>
      <c r="F74" s="113" t="e">
        <f ca="1">_xll.qlSwapRateHelperSpread($C74,Trigger)</f>
        <v>#NAME?</v>
      </c>
      <c r="G74" s="62" t="b">
        <f t="shared" ca="1" si="0"/>
        <v>0</v>
      </c>
      <c r="H74" s="62">
        <v>60</v>
      </c>
      <c r="I74" s="62">
        <v>1</v>
      </c>
      <c r="J74" s="114" t="e">
        <f ca="1">_xll.qlRateHelperEarliestDate($C74,Trigger)</f>
        <v>#NAME?</v>
      </c>
      <c r="K74" s="115" t="e">
        <f ca="1">_xll.qlRateHelperLatestDate($C74,Trigger)</f>
        <v>#NAME?</v>
      </c>
      <c r="M74" s="126"/>
      <c r="O74" s="197"/>
    </row>
    <row r="75" spans="1:15" ht="11.25" customHeight="1" x14ac:dyDescent="0.25">
      <c r="A75" s="194"/>
      <c r="B75" s="112" t="s">
        <v>24</v>
      </c>
      <c r="C75" s="112" t="e">
        <f ca="1">Swaps!K17</f>
        <v>#NAME?</v>
      </c>
      <c r="D75" s="112" t="e">
        <f ca="1">_xll.qlRateHelperQuoteName(C75)</f>
        <v>#NAME?</v>
      </c>
      <c r="E75" s="113" t="e">
        <f ca="1">_xll.qlRateHelperQuoteValue($C75,Trigger)</f>
        <v>#NAME?</v>
      </c>
      <c r="F75" s="113" t="e">
        <f ca="1">_xll.qlSwapRateHelperSpread($C75,Trigger)</f>
        <v>#NAME?</v>
      </c>
      <c r="G75" s="62" t="b">
        <f t="shared" ca="1" si="0"/>
        <v>0</v>
      </c>
      <c r="H75" s="62">
        <v>60</v>
      </c>
      <c r="I75" s="62">
        <v>1</v>
      </c>
      <c r="J75" s="114" t="e">
        <f ca="1">_xll.qlRateHelperEarliestDate($C75,Trigger)</f>
        <v>#NAME?</v>
      </c>
      <c r="K75" s="115" t="e">
        <f ca="1">_xll.qlRateHelperLatestDate($C75,Trigger)</f>
        <v>#NAME?</v>
      </c>
      <c r="M75" s="126"/>
      <c r="O75" s="197"/>
    </row>
    <row r="76" spans="1:15" ht="11.25" customHeight="1" x14ac:dyDescent="0.25">
      <c r="A76" s="194"/>
      <c r="B76" s="112" t="s">
        <v>23</v>
      </c>
      <c r="C76" s="112" t="e">
        <f ca="1">Swaps!K18</f>
        <v>#NAME?</v>
      </c>
      <c r="D76" s="112" t="e">
        <f ca="1">_xll.qlRateHelperQuoteName(C76)</f>
        <v>#NAME?</v>
      </c>
      <c r="E76" s="113" t="e">
        <f ca="1">_xll.qlRateHelperQuoteValue($C76,Trigger)</f>
        <v>#NAME?</v>
      </c>
      <c r="F76" s="113" t="e">
        <f ca="1">_xll.qlSwapRateHelperSpread($C76,Trigger)</f>
        <v>#NAME?</v>
      </c>
      <c r="G76" s="62" t="b">
        <f t="shared" ca="1" si="0"/>
        <v>0</v>
      </c>
      <c r="H76" s="62">
        <v>60</v>
      </c>
      <c r="I76" s="62">
        <v>1</v>
      </c>
      <c r="J76" s="114" t="e">
        <f ca="1">_xll.qlRateHelperEarliestDate($C76,Trigger)</f>
        <v>#NAME?</v>
      </c>
      <c r="K76" s="115" t="e">
        <f ca="1">_xll.qlRateHelperLatestDate($C76,Trigger)</f>
        <v>#NAME?</v>
      </c>
      <c r="M76" s="126"/>
      <c r="O76" s="197"/>
    </row>
    <row r="77" spans="1:15" ht="11.25" customHeight="1" x14ac:dyDescent="0.25">
      <c r="A77" s="194"/>
      <c r="B77" s="112" t="s">
        <v>22</v>
      </c>
      <c r="C77" s="112" t="e">
        <f ca="1">Swaps!K19</f>
        <v>#NAME?</v>
      </c>
      <c r="D77" s="112" t="e">
        <f ca="1">_xll.qlRateHelperQuoteName(C77)</f>
        <v>#NAME?</v>
      </c>
      <c r="E77" s="113" t="e">
        <f ca="1">_xll.qlRateHelperQuoteValue($C77,Trigger)</f>
        <v>#NAME?</v>
      </c>
      <c r="F77" s="113" t="e">
        <f ca="1">_xll.qlSwapRateHelperSpread($C77,Trigger)</f>
        <v>#NAME?</v>
      </c>
      <c r="G77" s="62" t="b">
        <f t="shared" ca="1" si="0"/>
        <v>0</v>
      </c>
      <c r="H77" s="62">
        <v>60</v>
      </c>
      <c r="I77" s="62">
        <v>1</v>
      </c>
      <c r="J77" s="114" t="e">
        <f ca="1">_xll.qlRateHelperEarliestDate($C77,Trigger)</f>
        <v>#NAME?</v>
      </c>
      <c r="K77" s="115" t="e">
        <f ca="1">_xll.qlRateHelperLatestDate($C77,Trigger)</f>
        <v>#NAME?</v>
      </c>
      <c r="M77" s="126"/>
      <c r="O77" s="197"/>
    </row>
    <row r="78" spans="1:15" ht="11.25" customHeight="1" x14ac:dyDescent="0.25">
      <c r="A78" s="194"/>
      <c r="B78" s="112" t="s">
        <v>21</v>
      </c>
      <c r="C78" s="112" t="e">
        <f ca="1">Swaps!K20</f>
        <v>#NAME?</v>
      </c>
      <c r="D78" s="112" t="e">
        <f ca="1">_xll.qlRateHelperQuoteName(C78)</f>
        <v>#NAME?</v>
      </c>
      <c r="E78" s="113" t="e">
        <f ca="1">_xll.qlRateHelperQuoteValue($C78,Trigger)</f>
        <v>#NAME?</v>
      </c>
      <c r="F78" s="113" t="e">
        <f ca="1">_xll.qlSwapRateHelperSpread($C78,Trigger)</f>
        <v>#NAME?</v>
      </c>
      <c r="G78" s="62" t="b">
        <f t="shared" ca="1" si="0"/>
        <v>0</v>
      </c>
      <c r="H78" s="62">
        <v>60</v>
      </c>
      <c r="I78" s="62">
        <v>1</v>
      </c>
      <c r="J78" s="114" t="e">
        <f ca="1">_xll.qlRateHelperEarliestDate($C78,Trigger)</f>
        <v>#NAME?</v>
      </c>
      <c r="K78" s="115" t="e">
        <f ca="1">_xll.qlRateHelperLatestDate($C78,Trigger)</f>
        <v>#NAME?</v>
      </c>
      <c r="M78" s="126"/>
      <c r="O78" s="197"/>
    </row>
    <row r="79" spans="1:15" ht="11.25" customHeight="1" x14ac:dyDescent="0.25">
      <c r="A79" s="194"/>
      <c r="B79" s="112" t="s">
        <v>20</v>
      </c>
      <c r="C79" s="112" t="e">
        <f ca="1">Swaps!K21</f>
        <v>#NAME?</v>
      </c>
      <c r="D79" s="112" t="e">
        <f ca="1">_xll.qlRateHelperQuoteName(C79)</f>
        <v>#NAME?</v>
      </c>
      <c r="E79" s="113" t="e">
        <f ca="1">_xll.qlRateHelperQuoteValue($C79,Trigger)</f>
        <v>#NAME?</v>
      </c>
      <c r="F79" s="113" t="e">
        <f ca="1">_xll.qlSwapRateHelperSpread($C79,Trigger)</f>
        <v>#NAME?</v>
      </c>
      <c r="G79" s="62" t="b">
        <f t="shared" ca="1" si="0"/>
        <v>0</v>
      </c>
      <c r="H79" s="62">
        <v>60</v>
      </c>
      <c r="I79" s="62">
        <v>1</v>
      </c>
      <c r="J79" s="114" t="e">
        <f ca="1">_xll.qlRateHelperEarliestDate($C79,Trigger)</f>
        <v>#NAME?</v>
      </c>
      <c r="K79" s="115" t="e">
        <f ca="1">_xll.qlRateHelperLatestDate($C79,Trigger)</f>
        <v>#NAME?</v>
      </c>
      <c r="M79" s="126"/>
      <c r="O79" s="197"/>
    </row>
    <row r="80" spans="1:15" ht="11.25" customHeight="1" x14ac:dyDescent="0.25">
      <c r="A80" s="194"/>
      <c r="B80" s="112" t="s">
        <v>19</v>
      </c>
      <c r="C80" s="112" t="e">
        <f ca="1">Swaps!K22</f>
        <v>#NAME?</v>
      </c>
      <c r="D80" s="112" t="e">
        <f ca="1">_xll.qlRateHelperQuoteName(C80)</f>
        <v>#NAME?</v>
      </c>
      <c r="E80" s="113" t="e">
        <f ca="1">_xll.qlRateHelperQuoteValue($C80,Trigger)</f>
        <v>#NAME?</v>
      </c>
      <c r="F80" s="113" t="e">
        <f ca="1">_xll.qlSwapRateHelperSpread($C80,Trigger)</f>
        <v>#NAME?</v>
      </c>
      <c r="G80" s="62" t="b">
        <f t="shared" ca="1" si="0"/>
        <v>0</v>
      </c>
      <c r="H80" s="62">
        <v>60</v>
      </c>
      <c r="I80" s="62">
        <v>1</v>
      </c>
      <c r="J80" s="114" t="e">
        <f ca="1">_xll.qlRateHelperEarliestDate($C80,Trigger)</f>
        <v>#NAME?</v>
      </c>
      <c r="K80" s="115" t="e">
        <f ca="1">_xll.qlRateHelperLatestDate($C80,Trigger)</f>
        <v>#NAME?</v>
      </c>
      <c r="M80" s="126"/>
      <c r="O80" s="197"/>
    </row>
    <row r="81" spans="1:15" ht="11.25" customHeight="1" x14ac:dyDescent="0.25">
      <c r="A81" s="194"/>
      <c r="B81" s="112" t="s">
        <v>18</v>
      </c>
      <c r="C81" s="112" t="e">
        <f ca="1">Swaps!K23</f>
        <v>#NAME?</v>
      </c>
      <c r="D81" s="112" t="e">
        <f ca="1">_xll.qlRateHelperQuoteName(C81)</f>
        <v>#NAME?</v>
      </c>
      <c r="E81" s="113" t="e">
        <f ca="1">_xll.qlRateHelperQuoteValue($C81,Trigger)</f>
        <v>#NAME?</v>
      </c>
      <c r="F81" s="113" t="e">
        <f ca="1">_xll.qlSwapRateHelperSpread($C81,Trigger)</f>
        <v>#NAME?</v>
      </c>
      <c r="G81" s="62" t="b">
        <f t="shared" ca="1" si="0"/>
        <v>0</v>
      </c>
      <c r="H81" s="62">
        <v>60</v>
      </c>
      <c r="I81" s="62">
        <v>1</v>
      </c>
      <c r="J81" s="114" t="e">
        <f ca="1">_xll.qlRateHelperEarliestDate($C81,Trigger)</f>
        <v>#NAME?</v>
      </c>
      <c r="K81" s="115" t="e">
        <f ca="1">_xll.qlRateHelperLatestDate($C81,Trigger)</f>
        <v>#NAME?</v>
      </c>
      <c r="M81" s="126"/>
      <c r="O81" s="197"/>
    </row>
    <row r="82" spans="1:15" ht="11.25" customHeight="1" x14ac:dyDescent="0.25">
      <c r="A82" s="194"/>
      <c r="B82" s="112" t="s">
        <v>17</v>
      </c>
      <c r="C82" s="112" t="e">
        <f ca="1">Swaps!K24</f>
        <v>#NAME?</v>
      </c>
      <c r="D82" s="112" t="e">
        <f ca="1">_xll.qlRateHelperQuoteName(C82)</f>
        <v>#NAME?</v>
      </c>
      <c r="E82" s="113" t="e">
        <f ca="1">_xll.qlRateHelperQuoteValue($C82,Trigger)</f>
        <v>#NAME?</v>
      </c>
      <c r="F82" s="113" t="e">
        <f ca="1">_xll.qlSwapRateHelperSpread($C82,Trigger)</f>
        <v>#NAME?</v>
      </c>
      <c r="G82" s="62" t="b">
        <f t="shared" ca="1" si="0"/>
        <v>0</v>
      </c>
      <c r="H82" s="62">
        <v>60</v>
      </c>
      <c r="I82" s="62">
        <v>1</v>
      </c>
      <c r="J82" s="114" t="e">
        <f ca="1">_xll.qlRateHelperEarliestDate($C82,Trigger)</f>
        <v>#NAME?</v>
      </c>
      <c r="K82" s="115" t="e">
        <f ca="1">_xll.qlRateHelperLatestDate($C82,Trigger)</f>
        <v>#NAME?</v>
      </c>
      <c r="M82" s="126"/>
      <c r="O82" s="197"/>
    </row>
    <row r="83" spans="1:15" ht="11.25" customHeight="1" x14ac:dyDescent="0.25">
      <c r="A83" s="194"/>
      <c r="B83" s="112" t="s">
        <v>16</v>
      </c>
      <c r="C83" s="112" t="e">
        <f ca="1">Swaps!K25</f>
        <v>#NAME?</v>
      </c>
      <c r="D83" s="112" t="e">
        <f ca="1">_xll.qlRateHelperQuoteName(C83)</f>
        <v>#NAME?</v>
      </c>
      <c r="E83" s="113" t="e">
        <f ca="1">_xll.qlRateHelperQuoteValue($C83,Trigger)</f>
        <v>#NAME?</v>
      </c>
      <c r="F83" s="113" t="e">
        <f ca="1">_xll.qlSwapRateHelperSpread($C83,Trigger)</f>
        <v>#NAME?</v>
      </c>
      <c r="G83" s="62" t="b">
        <f t="shared" ca="1" si="0"/>
        <v>0</v>
      </c>
      <c r="H83" s="62">
        <v>60</v>
      </c>
      <c r="I83" s="62">
        <v>1</v>
      </c>
      <c r="J83" s="114" t="e">
        <f ca="1">_xll.qlRateHelperEarliestDate($C83,Trigger)</f>
        <v>#NAME?</v>
      </c>
      <c r="K83" s="115" t="e">
        <f ca="1">_xll.qlRateHelperLatestDate($C83,Trigger)</f>
        <v>#NAME?</v>
      </c>
      <c r="M83" s="126"/>
      <c r="O83" s="197"/>
    </row>
    <row r="84" spans="1:15" ht="11.25" customHeight="1" x14ac:dyDescent="0.25">
      <c r="A84" s="194"/>
      <c r="B84" s="112" t="s">
        <v>15</v>
      </c>
      <c r="C84" s="112" t="e">
        <f ca="1">Swaps!K26</f>
        <v>#NAME?</v>
      </c>
      <c r="D84" s="112" t="e">
        <f ca="1">_xll.qlRateHelperQuoteName(C84)</f>
        <v>#NAME?</v>
      </c>
      <c r="E84" s="113" t="e">
        <f ca="1">_xll.qlRateHelperQuoteValue($C84,Trigger)</f>
        <v>#NAME?</v>
      </c>
      <c r="F84" s="113" t="e">
        <f ca="1">_xll.qlSwapRateHelperSpread($C84,Trigger)</f>
        <v>#NAME?</v>
      </c>
      <c r="G84" s="62" t="b">
        <f t="shared" ca="1" si="0"/>
        <v>0</v>
      </c>
      <c r="H84" s="62">
        <v>60</v>
      </c>
      <c r="I84" s="62">
        <v>1</v>
      </c>
      <c r="J84" s="114" t="e">
        <f ca="1">_xll.qlRateHelperEarliestDate($C84,Trigger)</f>
        <v>#NAME?</v>
      </c>
      <c r="K84" s="115" t="e">
        <f ca="1">_xll.qlRateHelperLatestDate($C84,Trigger)</f>
        <v>#NAME?</v>
      </c>
      <c r="M84" s="126"/>
      <c r="O84" s="197"/>
    </row>
    <row r="85" spans="1:15" ht="11.25" customHeight="1" x14ac:dyDescent="0.25">
      <c r="A85" s="194"/>
      <c r="B85" s="112" t="s">
        <v>14</v>
      </c>
      <c r="C85" s="112" t="e">
        <f ca="1">Swaps!K27</f>
        <v>#NAME?</v>
      </c>
      <c r="D85" s="112" t="e">
        <f ca="1">_xll.qlRateHelperQuoteName(C85)</f>
        <v>#NAME?</v>
      </c>
      <c r="E85" s="113" t="e">
        <f ca="1">_xll.qlRateHelperQuoteValue($C85,Trigger)</f>
        <v>#NAME?</v>
      </c>
      <c r="F85" s="113" t="e">
        <f ca="1">_xll.qlSwapRateHelperSpread($C85,Trigger)</f>
        <v>#NAME?</v>
      </c>
      <c r="G85" s="62" t="b">
        <f t="shared" ca="1" si="0"/>
        <v>0</v>
      </c>
      <c r="H85" s="62">
        <v>60</v>
      </c>
      <c r="I85" s="62">
        <v>1</v>
      </c>
      <c r="J85" s="114" t="e">
        <f ca="1">_xll.qlRateHelperEarliestDate($C85,Trigger)</f>
        <v>#NAME?</v>
      </c>
      <c r="K85" s="115" t="e">
        <f ca="1">_xll.qlRateHelperLatestDate($C85,Trigger)</f>
        <v>#NAME?</v>
      </c>
      <c r="M85" s="126"/>
      <c r="O85" s="197"/>
    </row>
    <row r="86" spans="1:15" ht="11.25" customHeight="1" x14ac:dyDescent="0.25">
      <c r="A86" s="194"/>
      <c r="B86" s="112" t="s">
        <v>13</v>
      </c>
      <c r="C86" s="112" t="e">
        <f ca="1">Swaps!K28</f>
        <v>#NAME?</v>
      </c>
      <c r="D86" s="112" t="e">
        <f ca="1">_xll.qlRateHelperQuoteName(C86)</f>
        <v>#NAME?</v>
      </c>
      <c r="E86" s="113" t="e">
        <f ca="1">_xll.qlRateHelperQuoteValue($C86,Trigger)</f>
        <v>#NAME?</v>
      </c>
      <c r="F86" s="113" t="e">
        <f ca="1">_xll.qlSwapRateHelperSpread($C86,Trigger)</f>
        <v>#NAME?</v>
      </c>
      <c r="G86" s="62" t="b">
        <f t="shared" ca="1" si="0"/>
        <v>0</v>
      </c>
      <c r="H86" s="62">
        <v>60</v>
      </c>
      <c r="I86" s="62">
        <v>1</v>
      </c>
      <c r="J86" s="114" t="e">
        <f ca="1">_xll.qlRateHelperEarliestDate($C86,Trigger)</f>
        <v>#NAME?</v>
      </c>
      <c r="K86" s="115" t="e">
        <f ca="1">_xll.qlRateHelperLatestDate($C86,Trigger)</f>
        <v>#NAME?</v>
      </c>
      <c r="M86" s="126"/>
      <c r="O86" s="197"/>
    </row>
    <row r="87" spans="1:15" ht="11.25" customHeight="1" x14ac:dyDescent="0.25">
      <c r="A87" s="194"/>
      <c r="B87" s="112" t="s">
        <v>12</v>
      </c>
      <c r="C87" s="112" t="e">
        <f ca="1">Swaps!K29</f>
        <v>#NAME?</v>
      </c>
      <c r="D87" s="112" t="e">
        <f ca="1">_xll.qlRateHelperQuoteName(C87)</f>
        <v>#NAME?</v>
      </c>
      <c r="E87" s="113" t="e">
        <f ca="1">_xll.qlRateHelperQuoteValue($C87,Trigger)</f>
        <v>#NAME?</v>
      </c>
      <c r="F87" s="113" t="e">
        <f ca="1">_xll.qlSwapRateHelperSpread($C87,Trigger)</f>
        <v>#NAME?</v>
      </c>
      <c r="G87" s="62" t="b">
        <f t="shared" ca="1" si="0"/>
        <v>0</v>
      </c>
      <c r="H87" s="62">
        <v>60</v>
      </c>
      <c r="I87" s="62">
        <v>1</v>
      </c>
      <c r="J87" s="114" t="e">
        <f ca="1">_xll.qlRateHelperEarliestDate($C87,Trigger)</f>
        <v>#NAME?</v>
      </c>
      <c r="K87" s="115" t="e">
        <f ca="1">_xll.qlRateHelperLatestDate($C87,Trigger)</f>
        <v>#NAME?</v>
      </c>
      <c r="M87" s="126"/>
      <c r="O87" s="197"/>
    </row>
    <row r="88" spans="1:15" ht="11.25" customHeight="1" x14ac:dyDescent="0.25">
      <c r="A88" s="194"/>
      <c r="B88" s="112" t="s">
        <v>11</v>
      </c>
      <c r="C88" s="112" t="e">
        <f ca="1">Swaps!K30</f>
        <v>#NAME?</v>
      </c>
      <c r="D88" s="112" t="e">
        <f ca="1">_xll.qlRateHelperQuoteName(C88)</f>
        <v>#NAME?</v>
      </c>
      <c r="E88" s="113" t="e">
        <f ca="1">_xll.qlRateHelperQuoteValue($C88,Trigger)</f>
        <v>#NAME?</v>
      </c>
      <c r="F88" s="113" t="e">
        <f ca="1">_xll.qlSwapRateHelperSpread($C88,Trigger)</f>
        <v>#NAME?</v>
      </c>
      <c r="G88" s="62" t="b">
        <f t="shared" ca="1" si="0"/>
        <v>0</v>
      </c>
      <c r="H88" s="62">
        <v>60</v>
      </c>
      <c r="I88" s="62">
        <v>1</v>
      </c>
      <c r="J88" s="114" t="e">
        <f ca="1">_xll.qlRateHelperEarliestDate($C88,Trigger)</f>
        <v>#NAME?</v>
      </c>
      <c r="K88" s="115" t="e">
        <f ca="1">_xll.qlRateHelperLatestDate($C88,Trigger)</f>
        <v>#NAME?</v>
      </c>
      <c r="M88" s="126"/>
      <c r="O88" s="197"/>
    </row>
    <row r="89" spans="1:15" ht="11.25" customHeight="1" x14ac:dyDescent="0.25">
      <c r="A89" s="194"/>
      <c r="B89" s="112" t="s">
        <v>10</v>
      </c>
      <c r="C89" s="112" t="e">
        <f ca="1">Swaps!K31</f>
        <v>#NAME?</v>
      </c>
      <c r="D89" s="112" t="e">
        <f ca="1">_xll.qlRateHelperQuoteName(C89)</f>
        <v>#NAME?</v>
      </c>
      <c r="E89" s="113" t="e">
        <f ca="1">_xll.qlRateHelperQuoteValue($C89,Trigger)</f>
        <v>#NAME?</v>
      </c>
      <c r="F89" s="113" t="e">
        <f ca="1">_xll.qlSwapRateHelperSpread($C89,Trigger)</f>
        <v>#NAME?</v>
      </c>
      <c r="G89" s="62" t="b">
        <f t="shared" ca="1" si="0"/>
        <v>0</v>
      </c>
      <c r="H89" s="62">
        <v>60</v>
      </c>
      <c r="I89" s="62">
        <v>1</v>
      </c>
      <c r="J89" s="114" t="e">
        <f ca="1">_xll.qlRateHelperEarliestDate($C89,Trigger)</f>
        <v>#NAME?</v>
      </c>
      <c r="K89" s="115" t="e">
        <f ca="1">_xll.qlRateHelperLatestDate($C89,Trigger)</f>
        <v>#NAME?</v>
      </c>
      <c r="M89" s="126"/>
      <c r="O89" s="197"/>
    </row>
    <row r="90" spans="1:15" ht="11.25" customHeight="1" x14ac:dyDescent="0.25">
      <c r="A90" s="194"/>
      <c r="B90" s="112" t="s">
        <v>9</v>
      </c>
      <c r="C90" s="112" t="e">
        <f ca="1">Swaps!K32</f>
        <v>#NAME?</v>
      </c>
      <c r="D90" s="112" t="e">
        <f ca="1">_xll.qlRateHelperQuoteName(C90)</f>
        <v>#NAME?</v>
      </c>
      <c r="E90" s="113" t="e">
        <f ca="1">_xll.qlRateHelperQuoteValue($C90,Trigger)</f>
        <v>#NAME?</v>
      </c>
      <c r="F90" s="113" t="e">
        <f ca="1">_xll.qlSwapRateHelperSpread($C90,Trigger)</f>
        <v>#NAME?</v>
      </c>
      <c r="G90" s="62" t="b">
        <f t="shared" ca="1" si="0"/>
        <v>0</v>
      </c>
      <c r="H90" s="62">
        <v>60</v>
      </c>
      <c r="I90" s="62">
        <v>1</v>
      </c>
      <c r="J90" s="114" t="e">
        <f ca="1">_xll.qlRateHelperEarliestDate($C90,Trigger)</f>
        <v>#NAME?</v>
      </c>
      <c r="K90" s="115" t="e">
        <f ca="1">_xll.qlRateHelperLatestDate($C90,Trigger)</f>
        <v>#NAME?</v>
      </c>
      <c r="M90" s="126"/>
      <c r="O90" s="197"/>
    </row>
    <row r="91" spans="1:15" ht="11.25" customHeight="1" x14ac:dyDescent="0.25">
      <c r="A91" s="194"/>
      <c r="B91" s="112" t="s">
        <v>8</v>
      </c>
      <c r="C91" s="112" t="e">
        <f ca="1">Swaps!K33</f>
        <v>#NAME?</v>
      </c>
      <c r="D91" s="112" t="e">
        <f ca="1">_xll.qlRateHelperQuoteName(C91)</f>
        <v>#NAME?</v>
      </c>
      <c r="E91" s="113" t="e">
        <f ca="1">_xll.qlRateHelperQuoteValue($C91,Trigger)</f>
        <v>#NAME?</v>
      </c>
      <c r="F91" s="113" t="e">
        <f ca="1">_xll.qlSwapRateHelperSpread($C91,Trigger)</f>
        <v>#NAME?</v>
      </c>
      <c r="G91" s="62" t="b">
        <f t="shared" ca="1" si="0"/>
        <v>0</v>
      </c>
      <c r="H91" s="62">
        <v>60</v>
      </c>
      <c r="I91" s="62">
        <v>1</v>
      </c>
      <c r="J91" s="114" t="e">
        <f ca="1">_xll.qlRateHelperEarliestDate($C91,Trigger)</f>
        <v>#NAME?</v>
      </c>
      <c r="K91" s="115" t="e">
        <f ca="1">_xll.qlRateHelperLatestDate($C91,Trigger)</f>
        <v>#NAME?</v>
      </c>
      <c r="M91" s="126"/>
      <c r="O91" s="197"/>
    </row>
    <row r="92" spans="1:15" ht="11.25" customHeight="1" x14ac:dyDescent="0.25">
      <c r="A92" s="194"/>
      <c r="B92" s="112" t="s">
        <v>7</v>
      </c>
      <c r="C92" s="112" t="e">
        <f ca="1">Swaps!K34</f>
        <v>#NAME?</v>
      </c>
      <c r="D92" s="112" t="e">
        <f ca="1">_xll.qlRateHelperQuoteName(C92)</f>
        <v>#NAME?</v>
      </c>
      <c r="E92" s="113" t="e">
        <f ca="1">_xll.qlRateHelperQuoteValue($C92,Trigger)</f>
        <v>#NAME?</v>
      </c>
      <c r="F92" s="113" t="e">
        <f ca="1">_xll.qlSwapRateHelperSpread($C92,Trigger)</f>
        <v>#NAME?</v>
      </c>
      <c r="G92" s="62" t="b">
        <f t="shared" ca="1" si="0"/>
        <v>0</v>
      </c>
      <c r="H92" s="62">
        <v>60</v>
      </c>
      <c r="I92" s="62">
        <v>1</v>
      </c>
      <c r="J92" s="114" t="e">
        <f ca="1">_xll.qlRateHelperEarliestDate($C92,Trigger)</f>
        <v>#NAME?</v>
      </c>
      <c r="K92" s="115" t="e">
        <f ca="1">_xll.qlRateHelperLatestDate($C92,Trigger)</f>
        <v>#NAME?</v>
      </c>
      <c r="M92" s="126"/>
      <c r="O92" s="197"/>
    </row>
    <row r="93" spans="1:15" ht="11.25" customHeight="1" x14ac:dyDescent="0.25">
      <c r="A93" s="194"/>
      <c r="B93" s="112" t="s">
        <v>6</v>
      </c>
      <c r="C93" s="112" t="e">
        <f ca="1">Swaps!K35</f>
        <v>#NAME?</v>
      </c>
      <c r="D93" s="112" t="e">
        <f ca="1">_xll.qlRateHelperQuoteName(C93)</f>
        <v>#NAME?</v>
      </c>
      <c r="E93" s="113" t="e">
        <f ca="1">_xll.qlRateHelperQuoteValue($C93,Trigger)</f>
        <v>#NAME?</v>
      </c>
      <c r="F93" s="113" t="e">
        <f ca="1">_xll.qlSwapRateHelperSpread($C93,Trigger)</f>
        <v>#NAME?</v>
      </c>
      <c r="G93" s="62" t="b">
        <f t="shared" ca="1" si="0"/>
        <v>0</v>
      </c>
      <c r="H93" s="62">
        <v>60</v>
      </c>
      <c r="I93" s="62">
        <v>1</v>
      </c>
      <c r="J93" s="114" t="e">
        <f ca="1">_xll.qlRateHelperEarliestDate($C93,Trigger)</f>
        <v>#NAME?</v>
      </c>
      <c r="K93" s="115" t="e">
        <f ca="1">_xll.qlRateHelperLatestDate($C93,Trigger)</f>
        <v>#NAME?</v>
      </c>
      <c r="M93" s="126"/>
      <c r="O93" s="197"/>
    </row>
    <row r="94" spans="1:15" ht="11.25" customHeight="1" x14ac:dyDescent="0.25">
      <c r="A94" s="194"/>
      <c r="B94" s="112" t="s">
        <v>5</v>
      </c>
      <c r="C94" s="112" t="e">
        <f ca="1">Swaps!K36</f>
        <v>#NAME?</v>
      </c>
      <c r="D94" s="112" t="e">
        <f ca="1">_xll.qlRateHelperQuoteName(C94)</f>
        <v>#NAME?</v>
      </c>
      <c r="E94" s="113" t="e">
        <f ca="1">_xll.qlRateHelperQuoteValue($C94,Trigger)</f>
        <v>#NAME?</v>
      </c>
      <c r="F94" s="113" t="e">
        <f ca="1">_xll.qlSwapRateHelperSpread($C94,Trigger)</f>
        <v>#NAME?</v>
      </c>
      <c r="G94" s="62" t="b">
        <f t="shared" ca="1" si="0"/>
        <v>0</v>
      </c>
      <c r="H94" s="62">
        <v>60</v>
      </c>
      <c r="I94" s="62">
        <v>1</v>
      </c>
      <c r="J94" s="114" t="e">
        <f ca="1">_xll.qlRateHelperEarliestDate($C94,Trigger)</f>
        <v>#NAME?</v>
      </c>
      <c r="K94" s="115" t="e">
        <f ca="1">_xll.qlRateHelperLatestDate($C94,Trigger)</f>
        <v>#NAME?</v>
      </c>
      <c r="M94" s="126"/>
      <c r="O94" s="197"/>
    </row>
    <row r="95" spans="1:15" ht="11.25" customHeight="1" x14ac:dyDescent="0.25">
      <c r="A95" s="194"/>
      <c r="B95" s="112" t="s">
        <v>4</v>
      </c>
      <c r="C95" s="112" t="e">
        <f ca="1">Swaps!K37</f>
        <v>#NAME?</v>
      </c>
      <c r="D95" s="112" t="e">
        <f ca="1">_xll.qlRateHelperQuoteName(C95)</f>
        <v>#NAME?</v>
      </c>
      <c r="E95" s="113" t="e">
        <f ca="1">_xll.qlRateHelperQuoteValue($C95,Trigger)</f>
        <v>#NAME?</v>
      </c>
      <c r="F95" s="113" t="e">
        <f ca="1">_xll.qlSwapRateHelperSpread($C95,Trigger)</f>
        <v>#NAME?</v>
      </c>
      <c r="G95" s="62" t="b">
        <f t="shared" ca="1" si="0"/>
        <v>0</v>
      </c>
      <c r="H95" s="62">
        <v>60</v>
      </c>
      <c r="I95" s="62">
        <v>1</v>
      </c>
      <c r="J95" s="114" t="e">
        <f ca="1">_xll.qlRateHelperEarliestDate($C95,Trigger)</f>
        <v>#NAME?</v>
      </c>
      <c r="K95" s="115" t="e">
        <f ca="1">_xll.qlRateHelperLatestDate($C95,Trigger)</f>
        <v>#NAME?</v>
      </c>
      <c r="M95" s="126"/>
      <c r="O95" s="197"/>
    </row>
    <row r="96" spans="1:15" ht="11.25" customHeight="1" x14ac:dyDescent="0.25">
      <c r="A96" s="194"/>
      <c r="B96" s="112" t="s">
        <v>3</v>
      </c>
      <c r="C96" s="112" t="e">
        <f ca="1">Swaps!K38</f>
        <v>#NAME?</v>
      </c>
      <c r="D96" s="112" t="e">
        <f ca="1">_xll.qlRateHelperQuoteName(C96)</f>
        <v>#NAME?</v>
      </c>
      <c r="E96" s="113" t="e">
        <f ca="1">_xll.qlRateHelperQuoteValue($C96,Trigger)</f>
        <v>#NAME?</v>
      </c>
      <c r="F96" s="113" t="e">
        <f ca="1">_xll.qlSwapRateHelperSpread($C96,Trigger)</f>
        <v>#NAME?</v>
      </c>
      <c r="G96" s="62" t="b">
        <f t="shared" ca="1" si="0"/>
        <v>0</v>
      </c>
      <c r="H96" s="62">
        <v>60</v>
      </c>
      <c r="I96" s="62">
        <v>1</v>
      </c>
      <c r="J96" s="114" t="e">
        <f ca="1">_xll.qlRateHelperEarliestDate($C96,Trigger)</f>
        <v>#NAME?</v>
      </c>
      <c r="K96" s="115" t="e">
        <f ca="1">_xll.qlRateHelperLatestDate($C96,Trigger)</f>
        <v>#NAME?</v>
      </c>
      <c r="M96" s="126"/>
      <c r="O96" s="197"/>
    </row>
    <row r="97" spans="1:15" ht="11.25" customHeight="1" x14ac:dyDescent="0.25">
      <c r="A97" s="194"/>
      <c r="B97" s="112" t="s">
        <v>2</v>
      </c>
      <c r="C97" s="112" t="e">
        <f ca="1">Swaps!K39</f>
        <v>#NAME?</v>
      </c>
      <c r="D97" s="112" t="e">
        <f ca="1">_xll.qlRateHelperQuoteName(C97)</f>
        <v>#NAME?</v>
      </c>
      <c r="E97" s="113" t="e">
        <f ca="1">_xll.qlRateHelperQuoteValue($C97,Trigger)</f>
        <v>#NAME?</v>
      </c>
      <c r="F97" s="113" t="e">
        <f ca="1">_xll.qlSwapRateHelperSpread($C97,Trigger)</f>
        <v>#NAME?</v>
      </c>
      <c r="G97" s="62" t="b">
        <f t="shared" ca="1" si="0"/>
        <v>0</v>
      </c>
      <c r="H97" s="62">
        <v>60</v>
      </c>
      <c r="I97" s="62">
        <v>1</v>
      </c>
      <c r="J97" s="114" t="e">
        <f ca="1">_xll.qlRateHelperEarliestDate($C97,Trigger)</f>
        <v>#NAME?</v>
      </c>
      <c r="K97" s="115" t="e">
        <f ca="1">_xll.qlRateHelperLatestDate($C97,Trigger)</f>
        <v>#NAME?</v>
      </c>
      <c r="M97" s="126"/>
      <c r="O97" s="197"/>
    </row>
    <row r="98" spans="1:15" ht="11.25" customHeight="1" x14ac:dyDescent="0.25">
      <c r="A98" s="194"/>
      <c r="B98" s="112" t="s">
        <v>1</v>
      </c>
      <c r="C98" s="112" t="e">
        <f ca="1">Swaps!K40</f>
        <v>#NAME?</v>
      </c>
      <c r="D98" s="112" t="e">
        <f ca="1">_xll.qlRateHelperQuoteName(C98)</f>
        <v>#NAME?</v>
      </c>
      <c r="E98" s="113" t="e">
        <f ca="1">_xll.qlRateHelperQuoteValue($C98,Trigger)</f>
        <v>#NAME?</v>
      </c>
      <c r="F98" s="113" t="e">
        <f ca="1">_xll.qlSwapRateHelperSpread($C98,Trigger)</f>
        <v>#NAME?</v>
      </c>
      <c r="G98" s="62" t="b">
        <f t="shared" ca="1" si="0"/>
        <v>0</v>
      </c>
      <c r="H98" s="62">
        <v>60</v>
      </c>
      <c r="I98" s="62">
        <v>1</v>
      </c>
      <c r="J98" s="114" t="e">
        <f ca="1">_xll.qlRateHelperEarliestDate($C98,Trigger)</f>
        <v>#NAME?</v>
      </c>
      <c r="K98" s="115" t="e">
        <f ca="1">_xll.qlRateHelperLatestDate($C98,Trigger)</f>
        <v>#NAME?</v>
      </c>
      <c r="M98" s="126"/>
      <c r="O98" s="197"/>
    </row>
    <row r="99" spans="1:15" ht="11.25" customHeight="1" x14ac:dyDescent="0.25">
      <c r="A99" s="194"/>
      <c r="B99" s="112" t="s">
        <v>0</v>
      </c>
      <c r="C99" s="112" t="e">
        <f ca="1">Swaps!K41</f>
        <v>#NAME?</v>
      </c>
      <c r="D99" s="112" t="e">
        <f ca="1">_xll.qlRateHelperQuoteName(C99)</f>
        <v>#NAME?</v>
      </c>
      <c r="E99" s="113" t="e">
        <f ca="1">_xll.qlRateHelperQuoteValue($C99,Trigger)</f>
        <v>#NAME?</v>
      </c>
      <c r="F99" s="113" t="e">
        <f ca="1">_xll.qlSwapRateHelperSpread($C99,Trigger)</f>
        <v>#NAME?</v>
      </c>
      <c r="G99" s="62" t="b">
        <f t="shared" ca="1" si="0"/>
        <v>0</v>
      </c>
      <c r="H99" s="62">
        <v>60</v>
      </c>
      <c r="I99" s="62">
        <v>1</v>
      </c>
      <c r="J99" s="114" t="e">
        <f ca="1">_xll.qlRateHelperEarliestDate($C99,Trigger)</f>
        <v>#NAME?</v>
      </c>
      <c r="K99" s="115" t="e">
        <f ca="1">_xll.qlRateHelperLatestDate($C99,Trigger)</f>
        <v>#NAME?</v>
      </c>
      <c r="M99" s="126"/>
    </row>
    <row r="100" spans="1:15" ht="11.25" customHeight="1" x14ac:dyDescent="0.25">
      <c r="A100" s="188"/>
      <c r="B100" s="189" t="str">
        <f>Swaps!C43</f>
        <v>1Y</v>
      </c>
      <c r="C100" s="189" t="e">
        <f ca="1">Swaps!K43</f>
        <v>#NAME?</v>
      </c>
      <c r="D100" s="189" t="e">
        <f ca="1">_xll.qlRateHelperQuoteName(C100)</f>
        <v>#NAME?</v>
      </c>
      <c r="E100" s="190" t="e">
        <f ca="1">_xll.qlRateHelperQuoteValue($C100,Trigger)</f>
        <v>#NAME?</v>
      </c>
      <c r="F100" s="190" t="e">
        <f ca="1">_xll.qlSwapRateHelperSpread($C100,Trigger)</f>
        <v>#NAME?</v>
      </c>
      <c r="G100" s="191" t="b">
        <v>0</v>
      </c>
      <c r="H100" s="191">
        <v>50</v>
      </c>
      <c r="I100" s="191">
        <v>1</v>
      </c>
      <c r="J100" s="192" t="e">
        <f ca="1">_xll.qlRateHelperEarliestDate($C100,Trigger)</f>
        <v>#NAME?</v>
      </c>
      <c r="K100" s="193" t="e">
        <f ca="1">_xll.qlRateHelperLatestDate($C100,Trigger)</f>
        <v>#NAME?</v>
      </c>
    </row>
    <row r="101" spans="1:15" ht="11.25" customHeight="1" x14ac:dyDescent="0.25">
      <c r="A101" s="194"/>
      <c r="B101" s="112" t="str">
        <f>Swaps!C44</f>
        <v>15M</v>
      </c>
      <c r="C101" s="112" t="e">
        <f ca="1">Swaps!K44</f>
        <v>#NAME?</v>
      </c>
      <c r="D101" s="112" t="e">
        <f ca="1">_xll.qlRateHelperQuoteName(C101)</f>
        <v>#NAME?</v>
      </c>
      <c r="E101" s="113" t="e">
        <f ca="1">_xll.qlRateHelperQuoteValue($C101,Trigger)</f>
        <v>#NAME?</v>
      </c>
      <c r="F101" s="113" t="e">
        <f ca="1">_xll.qlSwapRateHelperSpread($C101,Trigger)</f>
        <v>#NAME?</v>
      </c>
      <c r="G101" s="62" t="b">
        <f t="shared" ca="1" si="0"/>
        <v>0</v>
      </c>
      <c r="H101" s="62">
        <v>50</v>
      </c>
      <c r="I101" s="62">
        <v>1</v>
      </c>
      <c r="J101" s="114" t="e">
        <f ca="1">_xll.qlRateHelperEarliestDate($C101,Trigger)</f>
        <v>#NAME?</v>
      </c>
      <c r="K101" s="115" t="e">
        <f ca="1">_xll.qlRateHelperLatestDate($C101,Trigger)</f>
        <v>#NAME?</v>
      </c>
    </row>
    <row r="102" spans="1:15" ht="11.25" customHeight="1" x14ac:dyDescent="0.25">
      <c r="A102" s="194"/>
      <c r="B102" s="112" t="str">
        <f>Swaps!C45</f>
        <v>18M</v>
      </c>
      <c r="C102" s="112" t="e">
        <f ca="1">Swaps!K45</f>
        <v>#NAME?</v>
      </c>
      <c r="D102" s="112" t="e">
        <f ca="1">_xll.qlRateHelperQuoteName(C102)</f>
        <v>#NAME?</v>
      </c>
      <c r="E102" s="113" t="e">
        <f ca="1">_xll.qlRateHelperQuoteValue($C102,Trigger)</f>
        <v>#NAME?</v>
      </c>
      <c r="F102" s="113" t="e">
        <f ca="1">_xll.qlSwapRateHelperSpread($C102,Trigger)</f>
        <v>#NAME?</v>
      </c>
      <c r="G102" s="62" t="b">
        <f t="shared" ca="1" si="0"/>
        <v>0</v>
      </c>
      <c r="H102" s="62">
        <v>50</v>
      </c>
      <c r="I102" s="62">
        <v>1</v>
      </c>
      <c r="J102" s="114" t="e">
        <f ca="1">_xll.qlRateHelperEarliestDate($C102,Trigger)</f>
        <v>#NAME?</v>
      </c>
      <c r="K102" s="115" t="e">
        <f ca="1">_xll.qlRateHelperLatestDate($C102,Trigger)</f>
        <v>#NAME?</v>
      </c>
    </row>
    <row r="103" spans="1:15" ht="11.25" customHeight="1" x14ac:dyDescent="0.25">
      <c r="A103" s="194"/>
      <c r="B103" s="112" t="str">
        <f>Swaps!C46</f>
        <v>21M</v>
      </c>
      <c r="C103" s="112" t="e">
        <f ca="1">Swaps!K46</f>
        <v>#NAME?</v>
      </c>
      <c r="D103" s="112" t="e">
        <f ca="1">_xll.qlRateHelperQuoteName(C103)</f>
        <v>#NAME?</v>
      </c>
      <c r="E103" s="113" t="e">
        <f ca="1">_xll.qlRateHelperQuoteValue($C103,Trigger)</f>
        <v>#NAME?</v>
      </c>
      <c r="F103" s="113" t="e">
        <f ca="1">_xll.qlSwapRateHelperSpread($C103,Trigger)</f>
        <v>#NAME?</v>
      </c>
      <c r="G103" s="62" t="b">
        <f t="shared" ca="1" si="0"/>
        <v>0</v>
      </c>
      <c r="H103" s="62">
        <v>50</v>
      </c>
      <c r="I103" s="62">
        <v>1</v>
      </c>
      <c r="J103" s="114" t="e">
        <f ca="1">_xll.qlRateHelperEarliestDate($C103,Trigger)</f>
        <v>#NAME?</v>
      </c>
      <c r="K103" s="115" t="e">
        <f ca="1">_xll.qlRateHelperLatestDate($C103,Trigger)</f>
        <v>#NAME?</v>
      </c>
    </row>
    <row r="104" spans="1:15" ht="11.25" customHeight="1" x14ac:dyDescent="0.25">
      <c r="A104" s="194"/>
      <c r="B104" s="112" t="str">
        <f>Swaps!C47</f>
        <v>2Y</v>
      </c>
      <c r="C104" s="112" t="e">
        <f ca="1">Swaps!K47</f>
        <v>#NAME?</v>
      </c>
      <c r="D104" s="112" t="e">
        <f ca="1">_xll.qlRateHelperQuoteName(C104)</f>
        <v>#NAME?</v>
      </c>
      <c r="E104" s="113" t="e">
        <f ca="1">_xll.qlRateHelperQuoteValue($C104,Trigger)</f>
        <v>#NAME?</v>
      </c>
      <c r="F104" s="113" t="e">
        <f ca="1">_xll.qlSwapRateHelperSpread($C104,Trigger)</f>
        <v>#NAME?</v>
      </c>
      <c r="G104" s="62" t="b">
        <v>0</v>
      </c>
      <c r="H104" s="62">
        <v>50</v>
      </c>
      <c r="I104" s="62">
        <v>1</v>
      </c>
      <c r="J104" s="114" t="e">
        <f ca="1">_xll.qlRateHelperEarliestDate($C104,Trigger)</f>
        <v>#NAME?</v>
      </c>
      <c r="K104" s="115" t="e">
        <f ca="1">_xll.qlRateHelperLatestDate($C104,Trigger)</f>
        <v>#NAME?</v>
      </c>
      <c r="O104" s="197"/>
    </row>
    <row r="105" spans="1:15" ht="11.25" customHeight="1" x14ac:dyDescent="0.25">
      <c r="A105" s="194"/>
      <c r="B105" s="112" t="str">
        <f>Swaps!C48</f>
        <v>3Y</v>
      </c>
      <c r="C105" s="112" t="e">
        <f ca="1">Swaps!K48</f>
        <v>#NAME?</v>
      </c>
      <c r="D105" s="112" t="e">
        <f ca="1">_xll.qlRateHelperQuoteName(C105)</f>
        <v>#NAME?</v>
      </c>
      <c r="E105" s="113" t="e">
        <f ca="1">_xll.qlRateHelperQuoteValue($C105,Trigger)</f>
        <v>#NAME?</v>
      </c>
      <c r="F105" s="113" t="e">
        <f ca="1">_xll.qlSwapRateHelperSpread($C105,Trigger)</f>
        <v>#NAME?</v>
      </c>
      <c r="G105" s="62" t="b">
        <f t="shared" ca="1" si="0"/>
        <v>0</v>
      </c>
      <c r="H105" s="62">
        <v>50</v>
      </c>
      <c r="I105" s="62">
        <v>1</v>
      </c>
      <c r="J105" s="114" t="e">
        <f ca="1">_xll.qlRateHelperEarliestDate($C105,Trigger)</f>
        <v>#NAME?</v>
      </c>
      <c r="K105" s="115" t="e">
        <f ca="1">_xll.qlRateHelperLatestDate($C105,Trigger)</f>
        <v>#NAME?</v>
      </c>
      <c r="O105" s="197"/>
    </row>
    <row r="106" spans="1:15" ht="11.25" customHeight="1" x14ac:dyDescent="0.25">
      <c r="A106" s="194"/>
      <c r="B106" s="112" t="str">
        <f>Swaps!C49</f>
        <v>4Y</v>
      </c>
      <c r="C106" s="112" t="e">
        <f ca="1">Swaps!K49</f>
        <v>#NAME?</v>
      </c>
      <c r="D106" s="112" t="e">
        <f ca="1">_xll.qlRateHelperQuoteName(C106)</f>
        <v>#NAME?</v>
      </c>
      <c r="E106" s="113" t="e">
        <f ca="1">_xll.qlRateHelperQuoteValue($C106,Trigger)</f>
        <v>#NAME?</v>
      </c>
      <c r="F106" s="113" t="e">
        <f ca="1">_xll.qlSwapRateHelperSpread($C106,Trigger)</f>
        <v>#NAME?</v>
      </c>
      <c r="G106" s="62" t="b">
        <f t="shared" ca="1" si="0"/>
        <v>0</v>
      </c>
      <c r="H106" s="62">
        <v>50</v>
      </c>
      <c r="I106" s="62">
        <v>1</v>
      </c>
      <c r="J106" s="114" t="e">
        <f ca="1">_xll.qlRateHelperEarliestDate($C106,Trigger)</f>
        <v>#NAME?</v>
      </c>
      <c r="K106" s="115" t="e">
        <f ca="1">_xll.qlRateHelperLatestDate($C106,Trigger)</f>
        <v>#NAME?</v>
      </c>
      <c r="O106" s="197"/>
    </row>
    <row r="107" spans="1:15" ht="11.25" customHeight="1" x14ac:dyDescent="0.25">
      <c r="A107" s="194"/>
      <c r="B107" s="112" t="str">
        <f>Swaps!C50</f>
        <v>5Y</v>
      </c>
      <c r="C107" s="112" t="e">
        <f ca="1">Swaps!K50</f>
        <v>#NAME?</v>
      </c>
      <c r="D107" s="112" t="e">
        <f ca="1">_xll.qlRateHelperQuoteName(C107)</f>
        <v>#NAME?</v>
      </c>
      <c r="E107" s="113" t="e">
        <f ca="1">_xll.qlRateHelperQuoteValue($C107,Trigger)</f>
        <v>#NAME?</v>
      </c>
      <c r="F107" s="113" t="e">
        <f ca="1">_xll.qlSwapRateHelperSpread($C107,Trigger)</f>
        <v>#NAME?</v>
      </c>
      <c r="G107" s="62" t="b">
        <f t="shared" ca="1" si="0"/>
        <v>0</v>
      </c>
      <c r="H107" s="62">
        <v>50</v>
      </c>
      <c r="I107" s="62">
        <v>1</v>
      </c>
      <c r="J107" s="114" t="e">
        <f ca="1">_xll.qlRateHelperEarliestDate($C107,Trigger)</f>
        <v>#NAME?</v>
      </c>
      <c r="K107" s="115" t="e">
        <f ca="1">_xll.qlRateHelperLatestDate($C107,Trigger)</f>
        <v>#NAME?</v>
      </c>
      <c r="O107" s="197"/>
    </row>
    <row r="108" spans="1:15" ht="11.25" customHeight="1" x14ac:dyDescent="0.25">
      <c r="A108" s="194"/>
      <c r="B108" s="112" t="str">
        <f>Swaps!C51</f>
        <v>6Y</v>
      </c>
      <c r="C108" s="112" t="e">
        <f ca="1">Swaps!K51</f>
        <v>#NAME?</v>
      </c>
      <c r="D108" s="112" t="e">
        <f ca="1">_xll.qlRateHelperQuoteName(C108)</f>
        <v>#NAME?</v>
      </c>
      <c r="E108" s="113" t="e">
        <f ca="1">_xll.qlRateHelperQuoteValue($C108,Trigger)</f>
        <v>#NAME?</v>
      </c>
      <c r="F108" s="113" t="e">
        <f ca="1">_xll.qlSwapRateHelperSpread($C108,Trigger)</f>
        <v>#NAME?</v>
      </c>
      <c r="G108" s="62" t="b">
        <f t="shared" ca="1" si="0"/>
        <v>0</v>
      </c>
      <c r="H108" s="62">
        <v>50</v>
      </c>
      <c r="I108" s="62">
        <v>1</v>
      </c>
      <c r="J108" s="114" t="e">
        <f ca="1">_xll.qlRateHelperEarliestDate($C108,Trigger)</f>
        <v>#NAME?</v>
      </c>
      <c r="K108" s="115" t="e">
        <f ca="1">_xll.qlRateHelperLatestDate($C108,Trigger)</f>
        <v>#NAME?</v>
      </c>
      <c r="O108" s="197"/>
    </row>
    <row r="109" spans="1:15" ht="11.25" customHeight="1" x14ac:dyDescent="0.25">
      <c r="A109" s="194"/>
      <c r="B109" s="112" t="str">
        <f>Swaps!C52</f>
        <v>7Y</v>
      </c>
      <c r="C109" s="112" t="e">
        <f ca="1">Swaps!K52</f>
        <v>#NAME?</v>
      </c>
      <c r="D109" s="112" t="e">
        <f ca="1">_xll.qlRateHelperQuoteName(C109)</f>
        <v>#NAME?</v>
      </c>
      <c r="E109" s="113" t="e">
        <f ca="1">_xll.qlRateHelperQuoteValue($C109,Trigger)</f>
        <v>#NAME?</v>
      </c>
      <c r="F109" s="113" t="e">
        <f ca="1">_xll.qlSwapRateHelperSpread($C109,Trigger)</f>
        <v>#NAME?</v>
      </c>
      <c r="G109" s="62" t="b">
        <f t="shared" ca="1" si="0"/>
        <v>0</v>
      </c>
      <c r="H109" s="62">
        <v>50</v>
      </c>
      <c r="I109" s="62">
        <v>1</v>
      </c>
      <c r="J109" s="114" t="e">
        <f ca="1">_xll.qlRateHelperEarliestDate($C109,Trigger)</f>
        <v>#NAME?</v>
      </c>
      <c r="K109" s="115" t="e">
        <f ca="1">_xll.qlRateHelperLatestDate($C109,Trigger)</f>
        <v>#NAME?</v>
      </c>
      <c r="O109" s="197"/>
    </row>
    <row r="110" spans="1:15" ht="11.25" customHeight="1" x14ac:dyDescent="0.25">
      <c r="A110" s="194"/>
      <c r="B110" s="112" t="str">
        <f>Swaps!C53</f>
        <v>8Y</v>
      </c>
      <c r="C110" s="112" t="e">
        <f ca="1">Swaps!K53</f>
        <v>#NAME?</v>
      </c>
      <c r="D110" s="112" t="e">
        <f ca="1">_xll.qlRateHelperQuoteName(C110)</f>
        <v>#NAME?</v>
      </c>
      <c r="E110" s="113" t="e">
        <f ca="1">_xll.qlRateHelperQuoteValue($C110,Trigger)</f>
        <v>#NAME?</v>
      </c>
      <c r="F110" s="113" t="e">
        <f ca="1">_xll.qlSwapRateHelperSpread($C110,Trigger)</f>
        <v>#NAME?</v>
      </c>
      <c r="G110" s="62" t="b">
        <f t="shared" ca="1" si="0"/>
        <v>0</v>
      </c>
      <c r="H110" s="62">
        <v>50</v>
      </c>
      <c r="I110" s="62">
        <v>1</v>
      </c>
      <c r="J110" s="114" t="e">
        <f ca="1">_xll.qlRateHelperEarliestDate($C110,Trigger)</f>
        <v>#NAME?</v>
      </c>
      <c r="K110" s="115" t="e">
        <f ca="1">_xll.qlRateHelperLatestDate($C110,Trigger)</f>
        <v>#NAME?</v>
      </c>
      <c r="O110" s="197"/>
    </row>
    <row r="111" spans="1:15" ht="11.25" customHeight="1" x14ac:dyDescent="0.25">
      <c r="A111" s="194"/>
      <c r="B111" s="112" t="str">
        <f>Swaps!C54</f>
        <v>9Y</v>
      </c>
      <c r="C111" s="112" t="e">
        <f ca="1">Swaps!K54</f>
        <v>#NAME?</v>
      </c>
      <c r="D111" s="112" t="e">
        <f ca="1">_xll.qlRateHelperQuoteName(C111)</f>
        <v>#NAME?</v>
      </c>
      <c r="E111" s="113" t="e">
        <f ca="1">_xll.qlRateHelperQuoteValue($C111,Trigger)</f>
        <v>#NAME?</v>
      </c>
      <c r="F111" s="113" t="e">
        <f ca="1">_xll.qlSwapRateHelperSpread($C111,Trigger)</f>
        <v>#NAME?</v>
      </c>
      <c r="G111" s="62" t="b">
        <f t="shared" ca="1" si="0"/>
        <v>0</v>
      </c>
      <c r="H111" s="62">
        <v>50</v>
      </c>
      <c r="I111" s="62">
        <v>1</v>
      </c>
      <c r="J111" s="114" t="e">
        <f ca="1">_xll.qlRateHelperEarliestDate($C111,Trigger)</f>
        <v>#NAME?</v>
      </c>
      <c r="K111" s="115" t="e">
        <f ca="1">_xll.qlRateHelperLatestDate($C111,Trigger)</f>
        <v>#NAME?</v>
      </c>
      <c r="O111" s="197"/>
    </row>
    <row r="112" spans="1:15" ht="11.25" customHeight="1" x14ac:dyDescent="0.25">
      <c r="A112" s="194"/>
      <c r="B112" s="112" t="str">
        <f>Swaps!C55</f>
        <v>10Y</v>
      </c>
      <c r="C112" s="112" t="e">
        <f ca="1">Swaps!K55</f>
        <v>#NAME?</v>
      </c>
      <c r="D112" s="112" t="e">
        <f ca="1">_xll.qlRateHelperQuoteName(C112)</f>
        <v>#NAME?</v>
      </c>
      <c r="E112" s="113" t="e">
        <f ca="1">_xll.qlRateHelperQuoteValue($C112,Trigger)</f>
        <v>#NAME?</v>
      </c>
      <c r="F112" s="113" t="e">
        <f ca="1">_xll.qlSwapRateHelperSpread($C112,Trigger)</f>
        <v>#NAME?</v>
      </c>
      <c r="G112" s="62" t="b">
        <f t="shared" ca="1" si="0"/>
        <v>0</v>
      </c>
      <c r="H112" s="62">
        <v>50</v>
      </c>
      <c r="I112" s="62">
        <v>1</v>
      </c>
      <c r="J112" s="114" t="e">
        <f ca="1">_xll.qlRateHelperEarliestDate($C112,Trigger)</f>
        <v>#NAME?</v>
      </c>
      <c r="K112" s="115" t="e">
        <f ca="1">_xll.qlRateHelperLatestDate($C112,Trigger)</f>
        <v>#NAME?</v>
      </c>
      <c r="O112" s="197"/>
    </row>
    <row r="113" spans="1:15" ht="11.25" customHeight="1" x14ac:dyDescent="0.25">
      <c r="A113" s="194"/>
      <c r="B113" s="112" t="str">
        <f>Swaps!C56</f>
        <v>11Y</v>
      </c>
      <c r="C113" s="112" t="e">
        <f ca="1">Swaps!K56</f>
        <v>#NAME?</v>
      </c>
      <c r="D113" s="112" t="e">
        <f ca="1">_xll.qlRateHelperQuoteName(C113)</f>
        <v>#NAME?</v>
      </c>
      <c r="E113" s="113" t="e">
        <f ca="1">_xll.qlRateHelperQuoteValue($C113,Trigger)</f>
        <v>#NAME?</v>
      </c>
      <c r="F113" s="113" t="e">
        <f ca="1">_xll.qlSwapRateHelperSpread($C113,Trigger)</f>
        <v>#NAME?</v>
      </c>
      <c r="G113" s="62" t="b">
        <f t="shared" ca="1" si="0"/>
        <v>0</v>
      </c>
      <c r="H113" s="62">
        <v>50</v>
      </c>
      <c r="I113" s="62">
        <v>1</v>
      </c>
      <c r="J113" s="114" t="e">
        <f ca="1">_xll.qlRateHelperEarliestDate($C113,Trigger)</f>
        <v>#NAME?</v>
      </c>
      <c r="K113" s="115" t="e">
        <f ca="1">_xll.qlRateHelperLatestDate($C113,Trigger)</f>
        <v>#NAME?</v>
      </c>
      <c r="O113" s="197"/>
    </row>
    <row r="114" spans="1:15" ht="11.25" customHeight="1" x14ac:dyDescent="0.25">
      <c r="A114" s="194"/>
      <c r="B114" s="112" t="str">
        <f>Swaps!C57</f>
        <v>12Y</v>
      </c>
      <c r="C114" s="112" t="e">
        <f ca="1">Swaps!K57</f>
        <v>#NAME?</v>
      </c>
      <c r="D114" s="112" t="e">
        <f ca="1">_xll.qlRateHelperQuoteName(C114)</f>
        <v>#NAME?</v>
      </c>
      <c r="E114" s="113" t="e">
        <f ca="1">_xll.qlRateHelperQuoteValue($C114,Trigger)</f>
        <v>#NAME?</v>
      </c>
      <c r="F114" s="113" t="e">
        <f ca="1">_xll.qlSwapRateHelperSpread($C114,Trigger)</f>
        <v>#NAME?</v>
      </c>
      <c r="G114" s="62" t="b">
        <f t="shared" ca="1" si="0"/>
        <v>0</v>
      </c>
      <c r="H114" s="62">
        <v>50</v>
      </c>
      <c r="I114" s="62">
        <v>1</v>
      </c>
      <c r="J114" s="114" t="e">
        <f ca="1">_xll.qlRateHelperEarliestDate($C114,Trigger)</f>
        <v>#NAME?</v>
      </c>
      <c r="K114" s="115" t="e">
        <f ca="1">_xll.qlRateHelperLatestDate($C114,Trigger)</f>
        <v>#NAME?</v>
      </c>
      <c r="O114" s="197"/>
    </row>
    <row r="115" spans="1:15" ht="11.25" customHeight="1" x14ac:dyDescent="0.25">
      <c r="A115" s="194"/>
      <c r="B115" s="112" t="str">
        <f>Swaps!C58</f>
        <v>13Y</v>
      </c>
      <c r="C115" s="112" t="e">
        <f ca="1">Swaps!K58</f>
        <v>#NAME?</v>
      </c>
      <c r="D115" s="112" t="e">
        <f ca="1">_xll.qlRateHelperQuoteName(C115)</f>
        <v>#NAME?</v>
      </c>
      <c r="E115" s="113" t="e">
        <f ca="1">_xll.qlRateHelperQuoteValue($C115,Trigger)</f>
        <v>#NAME?</v>
      </c>
      <c r="F115" s="113" t="e">
        <f ca="1">_xll.qlSwapRateHelperSpread($C115,Trigger)</f>
        <v>#NAME?</v>
      </c>
      <c r="G115" s="62" t="b">
        <f t="shared" ca="1" si="0"/>
        <v>0</v>
      </c>
      <c r="H115" s="62">
        <v>50</v>
      </c>
      <c r="I115" s="62">
        <v>1</v>
      </c>
      <c r="J115" s="114" t="e">
        <f ca="1">_xll.qlRateHelperEarliestDate($C115,Trigger)</f>
        <v>#NAME?</v>
      </c>
      <c r="K115" s="115" t="e">
        <f ca="1">_xll.qlRateHelperLatestDate($C115,Trigger)</f>
        <v>#NAME?</v>
      </c>
      <c r="O115" s="197"/>
    </row>
    <row r="116" spans="1:15" ht="11.25" customHeight="1" x14ac:dyDescent="0.25">
      <c r="A116" s="194"/>
      <c r="B116" s="112" t="str">
        <f>Swaps!C59</f>
        <v>14Y</v>
      </c>
      <c r="C116" s="112" t="e">
        <f ca="1">Swaps!K59</f>
        <v>#NAME?</v>
      </c>
      <c r="D116" s="112" t="e">
        <f ca="1">_xll.qlRateHelperQuoteName(C116)</f>
        <v>#NAME?</v>
      </c>
      <c r="E116" s="113" t="e">
        <f ca="1">_xll.qlRateHelperQuoteValue($C116,Trigger)</f>
        <v>#NAME?</v>
      </c>
      <c r="F116" s="113" t="e">
        <f ca="1">_xll.qlSwapRateHelperSpread($C116,Trigger)</f>
        <v>#NAME?</v>
      </c>
      <c r="G116" s="62" t="b">
        <f t="shared" ca="1" si="0"/>
        <v>0</v>
      </c>
      <c r="H116" s="62">
        <v>50</v>
      </c>
      <c r="I116" s="62">
        <v>1</v>
      </c>
      <c r="J116" s="114" t="e">
        <f ca="1">_xll.qlRateHelperEarliestDate($C116,Trigger)</f>
        <v>#NAME?</v>
      </c>
      <c r="K116" s="115" t="e">
        <f ca="1">_xll.qlRateHelperLatestDate($C116,Trigger)</f>
        <v>#NAME?</v>
      </c>
      <c r="O116" s="197"/>
    </row>
    <row r="117" spans="1:15" ht="11.25" customHeight="1" x14ac:dyDescent="0.25">
      <c r="A117" s="194"/>
      <c r="B117" s="112" t="str">
        <f>Swaps!C60</f>
        <v>15Y</v>
      </c>
      <c r="C117" s="112" t="e">
        <f ca="1">Swaps!K60</f>
        <v>#NAME?</v>
      </c>
      <c r="D117" s="112" t="e">
        <f ca="1">_xll.qlRateHelperQuoteName(C117)</f>
        <v>#NAME?</v>
      </c>
      <c r="E117" s="113" t="e">
        <f ca="1">_xll.qlRateHelperQuoteValue($C117,Trigger)</f>
        <v>#NAME?</v>
      </c>
      <c r="F117" s="113" t="e">
        <f ca="1">_xll.qlSwapRateHelperSpread($C117,Trigger)</f>
        <v>#NAME?</v>
      </c>
      <c r="G117" s="62" t="b">
        <f t="shared" ca="1" si="0"/>
        <v>0</v>
      </c>
      <c r="H117" s="62">
        <v>50</v>
      </c>
      <c r="I117" s="62">
        <v>1</v>
      </c>
      <c r="J117" s="114" t="e">
        <f ca="1">_xll.qlRateHelperEarliestDate($C117,Trigger)</f>
        <v>#NAME?</v>
      </c>
      <c r="K117" s="115" t="e">
        <f ca="1">_xll.qlRateHelperLatestDate($C117,Trigger)</f>
        <v>#NAME?</v>
      </c>
      <c r="O117" s="197"/>
    </row>
    <row r="118" spans="1:15" ht="11.25" customHeight="1" x14ac:dyDescent="0.25">
      <c r="A118" s="194"/>
      <c r="B118" s="112" t="str">
        <f>Swaps!C61</f>
        <v>16Y</v>
      </c>
      <c r="C118" s="112" t="e">
        <f ca="1">Swaps!K61</f>
        <v>#NAME?</v>
      </c>
      <c r="D118" s="112" t="e">
        <f ca="1">_xll.qlRateHelperQuoteName(C118)</f>
        <v>#NAME?</v>
      </c>
      <c r="E118" s="113" t="e">
        <f ca="1">_xll.qlRateHelperQuoteValue($C118,Trigger)</f>
        <v>#NAME?</v>
      </c>
      <c r="F118" s="113" t="e">
        <f ca="1">_xll.qlSwapRateHelperSpread($C118,Trigger)</f>
        <v>#NAME?</v>
      </c>
      <c r="G118" s="62" t="b">
        <f t="shared" ca="1" si="0"/>
        <v>0</v>
      </c>
      <c r="H118" s="62">
        <v>50</v>
      </c>
      <c r="I118" s="62">
        <v>1</v>
      </c>
      <c r="J118" s="114" t="e">
        <f ca="1">_xll.qlRateHelperEarliestDate($C118,Trigger)</f>
        <v>#NAME?</v>
      </c>
      <c r="K118" s="115" t="e">
        <f ca="1">_xll.qlRateHelperLatestDate($C118,Trigger)</f>
        <v>#NAME?</v>
      </c>
      <c r="O118" s="197"/>
    </row>
    <row r="119" spans="1:15" ht="11.25" customHeight="1" x14ac:dyDescent="0.25">
      <c r="A119" s="194"/>
      <c r="B119" s="112" t="str">
        <f>Swaps!C62</f>
        <v>17Y</v>
      </c>
      <c r="C119" s="112" t="e">
        <f ca="1">Swaps!K62</f>
        <v>#NAME?</v>
      </c>
      <c r="D119" s="112" t="e">
        <f ca="1">_xll.qlRateHelperQuoteName(C119)</f>
        <v>#NAME?</v>
      </c>
      <c r="E119" s="113" t="e">
        <f ca="1">_xll.qlRateHelperQuoteValue($C119,Trigger)</f>
        <v>#NAME?</v>
      </c>
      <c r="F119" s="113" t="e">
        <f ca="1">_xll.qlSwapRateHelperSpread($C119,Trigger)</f>
        <v>#NAME?</v>
      </c>
      <c r="G119" s="62" t="b">
        <f t="shared" ca="1" si="0"/>
        <v>0</v>
      </c>
      <c r="H119" s="62">
        <v>50</v>
      </c>
      <c r="I119" s="62">
        <v>1</v>
      </c>
      <c r="J119" s="114" t="e">
        <f ca="1">_xll.qlRateHelperEarliestDate($C119,Trigger)</f>
        <v>#NAME?</v>
      </c>
      <c r="K119" s="115" t="e">
        <f ca="1">_xll.qlRateHelperLatestDate($C119,Trigger)</f>
        <v>#NAME?</v>
      </c>
      <c r="O119" s="197"/>
    </row>
    <row r="120" spans="1:15" ht="11.25" customHeight="1" x14ac:dyDescent="0.25">
      <c r="A120" s="194"/>
      <c r="B120" s="112" t="str">
        <f>Swaps!C63</f>
        <v>18Y</v>
      </c>
      <c r="C120" s="112" t="e">
        <f ca="1">Swaps!K63</f>
        <v>#NAME?</v>
      </c>
      <c r="D120" s="112" t="e">
        <f ca="1">_xll.qlRateHelperQuoteName(C120)</f>
        <v>#NAME?</v>
      </c>
      <c r="E120" s="113" t="e">
        <f ca="1">_xll.qlRateHelperQuoteValue($C120,Trigger)</f>
        <v>#NAME?</v>
      </c>
      <c r="F120" s="113" t="e">
        <f ca="1">_xll.qlSwapRateHelperSpread($C120,Trigger)</f>
        <v>#NAME?</v>
      </c>
      <c r="G120" s="62" t="b">
        <f t="shared" ca="1" si="0"/>
        <v>0</v>
      </c>
      <c r="H120" s="62">
        <v>50</v>
      </c>
      <c r="I120" s="62">
        <v>1</v>
      </c>
      <c r="J120" s="114" t="e">
        <f ca="1">_xll.qlRateHelperEarliestDate($C120,Trigger)</f>
        <v>#NAME?</v>
      </c>
      <c r="K120" s="115" t="e">
        <f ca="1">_xll.qlRateHelperLatestDate($C120,Trigger)</f>
        <v>#NAME?</v>
      </c>
      <c r="O120" s="197"/>
    </row>
    <row r="121" spans="1:15" ht="11.25" customHeight="1" x14ac:dyDescent="0.25">
      <c r="A121" s="194"/>
      <c r="B121" s="112" t="str">
        <f>Swaps!C64</f>
        <v>19Y</v>
      </c>
      <c r="C121" s="112" t="e">
        <f ca="1">Swaps!K64</f>
        <v>#NAME?</v>
      </c>
      <c r="D121" s="112" t="e">
        <f ca="1">_xll.qlRateHelperQuoteName(C121)</f>
        <v>#NAME?</v>
      </c>
      <c r="E121" s="113" t="e">
        <f ca="1">_xll.qlRateHelperQuoteValue($C121,Trigger)</f>
        <v>#NAME?</v>
      </c>
      <c r="F121" s="113" t="e">
        <f ca="1">_xll.qlSwapRateHelperSpread($C121,Trigger)</f>
        <v>#NAME?</v>
      </c>
      <c r="G121" s="62" t="b">
        <f t="shared" ca="1" si="0"/>
        <v>0</v>
      </c>
      <c r="H121" s="62">
        <v>50</v>
      </c>
      <c r="I121" s="62">
        <v>1</v>
      </c>
      <c r="J121" s="114" t="e">
        <f ca="1">_xll.qlRateHelperEarliestDate($C121,Trigger)</f>
        <v>#NAME?</v>
      </c>
      <c r="K121" s="115" t="e">
        <f ca="1">_xll.qlRateHelperLatestDate($C121,Trigger)</f>
        <v>#NAME?</v>
      </c>
      <c r="O121" s="197"/>
    </row>
    <row r="122" spans="1:15" ht="11.25" customHeight="1" x14ac:dyDescent="0.25">
      <c r="A122" s="194"/>
      <c r="B122" s="112" t="str">
        <f>Swaps!C65</f>
        <v>20Y</v>
      </c>
      <c r="C122" s="112" t="e">
        <f ca="1">Swaps!K65</f>
        <v>#NAME?</v>
      </c>
      <c r="D122" s="112" t="e">
        <f ca="1">_xll.qlRateHelperQuoteName(C122)</f>
        <v>#NAME?</v>
      </c>
      <c r="E122" s="113" t="e">
        <f ca="1">_xll.qlRateHelperQuoteValue($C122,Trigger)</f>
        <v>#NAME?</v>
      </c>
      <c r="F122" s="113" t="e">
        <f ca="1">_xll.qlSwapRateHelperSpread($C122,Trigger)</f>
        <v>#NAME?</v>
      </c>
      <c r="G122" s="62" t="b">
        <f t="shared" ca="1" si="0"/>
        <v>0</v>
      </c>
      <c r="H122" s="62">
        <v>50</v>
      </c>
      <c r="I122" s="62">
        <v>1</v>
      </c>
      <c r="J122" s="114" t="e">
        <f ca="1">_xll.qlRateHelperEarliestDate($C122,Trigger)</f>
        <v>#NAME?</v>
      </c>
      <c r="K122" s="115" t="e">
        <f ca="1">_xll.qlRateHelperLatestDate($C122,Trigger)</f>
        <v>#NAME?</v>
      </c>
      <c r="O122" s="197"/>
    </row>
    <row r="123" spans="1:15" ht="11.25" customHeight="1" x14ac:dyDescent="0.25">
      <c r="A123" s="194"/>
      <c r="B123" s="112" t="str">
        <f>Swaps!C66</f>
        <v>21Y</v>
      </c>
      <c r="C123" s="112" t="e">
        <f ca="1">Swaps!K66</f>
        <v>#NAME?</v>
      </c>
      <c r="D123" s="112" t="e">
        <f ca="1">_xll.qlRateHelperQuoteName(C123)</f>
        <v>#NAME?</v>
      </c>
      <c r="E123" s="113" t="e">
        <f ca="1">_xll.qlRateHelperQuoteValue($C123,Trigger)</f>
        <v>#NAME?</v>
      </c>
      <c r="F123" s="113" t="e">
        <f ca="1">_xll.qlSwapRateHelperSpread($C123,Trigger)</f>
        <v>#NAME?</v>
      </c>
      <c r="G123" s="62" t="b">
        <f t="shared" ca="1" si="0"/>
        <v>0</v>
      </c>
      <c r="H123" s="62">
        <v>50</v>
      </c>
      <c r="I123" s="62">
        <v>1</v>
      </c>
      <c r="J123" s="114" t="e">
        <f ca="1">_xll.qlRateHelperEarliestDate($C123,Trigger)</f>
        <v>#NAME?</v>
      </c>
      <c r="K123" s="115" t="e">
        <f ca="1">_xll.qlRateHelperLatestDate($C123,Trigger)</f>
        <v>#NAME?</v>
      </c>
      <c r="O123" s="197"/>
    </row>
    <row r="124" spans="1:15" ht="11.25" customHeight="1" x14ac:dyDescent="0.25">
      <c r="A124" s="194"/>
      <c r="B124" s="112" t="str">
        <f>Swaps!C67</f>
        <v>22Y</v>
      </c>
      <c r="C124" s="112" t="e">
        <f ca="1">Swaps!K67</f>
        <v>#NAME?</v>
      </c>
      <c r="D124" s="112" t="e">
        <f ca="1">_xll.qlRateHelperQuoteName(C124)</f>
        <v>#NAME?</v>
      </c>
      <c r="E124" s="113" t="e">
        <f ca="1">_xll.qlRateHelperQuoteValue($C124,Trigger)</f>
        <v>#NAME?</v>
      </c>
      <c r="F124" s="113" t="e">
        <f ca="1">_xll.qlSwapRateHelperSpread($C124,Trigger)</f>
        <v>#NAME?</v>
      </c>
      <c r="G124" s="62" t="b">
        <f t="shared" ca="1" si="0"/>
        <v>0</v>
      </c>
      <c r="H124" s="62">
        <v>50</v>
      </c>
      <c r="I124" s="62">
        <v>1</v>
      </c>
      <c r="J124" s="114" t="e">
        <f ca="1">_xll.qlRateHelperEarliestDate($C124,Trigger)</f>
        <v>#NAME?</v>
      </c>
      <c r="K124" s="115" t="e">
        <f ca="1">_xll.qlRateHelperLatestDate($C124,Trigger)</f>
        <v>#NAME?</v>
      </c>
      <c r="O124" s="197"/>
    </row>
    <row r="125" spans="1:15" ht="11.25" customHeight="1" x14ac:dyDescent="0.25">
      <c r="A125" s="194"/>
      <c r="B125" s="112" t="str">
        <f>Swaps!C68</f>
        <v>23Y</v>
      </c>
      <c r="C125" s="112" t="e">
        <f ca="1">Swaps!K68</f>
        <v>#NAME?</v>
      </c>
      <c r="D125" s="112" t="e">
        <f ca="1">_xll.qlRateHelperQuoteName(C125)</f>
        <v>#NAME?</v>
      </c>
      <c r="E125" s="113" t="e">
        <f ca="1">_xll.qlRateHelperQuoteValue($C125,Trigger)</f>
        <v>#NAME?</v>
      </c>
      <c r="F125" s="113" t="e">
        <f ca="1">_xll.qlSwapRateHelperSpread($C125,Trigger)</f>
        <v>#NAME?</v>
      </c>
      <c r="G125" s="62" t="b">
        <f t="shared" ca="1" si="0"/>
        <v>0</v>
      </c>
      <c r="H125" s="62">
        <v>50</v>
      </c>
      <c r="I125" s="62">
        <v>1</v>
      </c>
      <c r="J125" s="114" t="e">
        <f ca="1">_xll.qlRateHelperEarliestDate($C125,Trigger)</f>
        <v>#NAME?</v>
      </c>
      <c r="K125" s="115" t="e">
        <f ca="1">_xll.qlRateHelperLatestDate($C125,Trigger)</f>
        <v>#NAME?</v>
      </c>
      <c r="O125" s="197"/>
    </row>
    <row r="126" spans="1:15" ht="11.25" customHeight="1" x14ac:dyDescent="0.25">
      <c r="A126" s="194"/>
      <c r="B126" s="112" t="str">
        <f>Swaps!C69</f>
        <v>24Y</v>
      </c>
      <c r="C126" s="112" t="e">
        <f ca="1">Swaps!K69</f>
        <v>#NAME?</v>
      </c>
      <c r="D126" s="112" t="e">
        <f ca="1">_xll.qlRateHelperQuoteName(C126)</f>
        <v>#NAME?</v>
      </c>
      <c r="E126" s="113" t="e">
        <f ca="1">_xll.qlRateHelperQuoteValue($C126,Trigger)</f>
        <v>#NAME?</v>
      </c>
      <c r="F126" s="113" t="e">
        <f ca="1">_xll.qlSwapRateHelperSpread($C126,Trigger)</f>
        <v>#NAME?</v>
      </c>
      <c r="G126" s="62" t="b">
        <f t="shared" ca="1" si="0"/>
        <v>0</v>
      </c>
      <c r="H126" s="62">
        <v>50</v>
      </c>
      <c r="I126" s="62">
        <v>1</v>
      </c>
      <c r="J126" s="114" t="e">
        <f ca="1">_xll.qlRateHelperEarliestDate($C126,Trigger)</f>
        <v>#NAME?</v>
      </c>
      <c r="K126" s="115" t="e">
        <f ca="1">_xll.qlRateHelperLatestDate($C126,Trigger)</f>
        <v>#NAME?</v>
      </c>
      <c r="O126" s="197"/>
    </row>
    <row r="127" spans="1:15" ht="11.25" customHeight="1" x14ac:dyDescent="0.25">
      <c r="A127" s="194"/>
      <c r="B127" s="112" t="str">
        <f>Swaps!C70</f>
        <v>25Y</v>
      </c>
      <c r="C127" s="112" t="e">
        <f ca="1">Swaps!K70</f>
        <v>#NAME?</v>
      </c>
      <c r="D127" s="112" t="e">
        <f ca="1">_xll.qlRateHelperQuoteName(C127)</f>
        <v>#NAME?</v>
      </c>
      <c r="E127" s="113" t="e">
        <f ca="1">_xll.qlRateHelperQuoteValue($C127,Trigger)</f>
        <v>#NAME?</v>
      </c>
      <c r="F127" s="113" t="e">
        <f ca="1">_xll.qlSwapRateHelperSpread($C127,Trigger)</f>
        <v>#NAME?</v>
      </c>
      <c r="G127" s="62" t="b">
        <f t="shared" ca="1" si="0"/>
        <v>0</v>
      </c>
      <c r="H127" s="62">
        <v>50</v>
      </c>
      <c r="I127" s="62">
        <v>1</v>
      </c>
      <c r="J127" s="114" t="e">
        <f ca="1">_xll.qlRateHelperEarliestDate($C127,Trigger)</f>
        <v>#NAME?</v>
      </c>
      <c r="K127" s="115" t="e">
        <f ca="1">_xll.qlRateHelperLatestDate($C127,Trigger)</f>
        <v>#NAME?</v>
      </c>
      <c r="O127" s="197"/>
    </row>
    <row r="128" spans="1:15" ht="11.25" customHeight="1" x14ac:dyDescent="0.25">
      <c r="A128" s="194"/>
      <c r="B128" s="112" t="str">
        <f>Swaps!C71</f>
        <v>26Y</v>
      </c>
      <c r="C128" s="112" t="e">
        <f ca="1">Swaps!K71</f>
        <v>#NAME?</v>
      </c>
      <c r="D128" s="112" t="e">
        <f ca="1">_xll.qlRateHelperQuoteName(C128)</f>
        <v>#NAME?</v>
      </c>
      <c r="E128" s="113" t="e">
        <f ca="1">_xll.qlRateHelperQuoteValue($C128,Trigger)</f>
        <v>#NAME?</v>
      </c>
      <c r="F128" s="113" t="e">
        <f ca="1">_xll.qlSwapRateHelperSpread($C128,Trigger)</f>
        <v>#NAME?</v>
      </c>
      <c r="G128" s="62" t="b">
        <f t="shared" ref="G128:G136" ca="1" si="1">IF(ISERROR(E128),FALSE,TRUE)</f>
        <v>0</v>
      </c>
      <c r="H128" s="62">
        <v>50</v>
      </c>
      <c r="I128" s="62">
        <v>1</v>
      </c>
      <c r="J128" s="114" t="e">
        <f ca="1">_xll.qlRateHelperEarliestDate($C128,Trigger)</f>
        <v>#NAME?</v>
      </c>
      <c r="K128" s="115" t="e">
        <f ca="1">_xll.qlRateHelperLatestDate($C128,Trigger)</f>
        <v>#NAME?</v>
      </c>
      <c r="O128" s="197"/>
    </row>
    <row r="129" spans="1:15" ht="11.25" customHeight="1" x14ac:dyDescent="0.25">
      <c r="A129" s="194"/>
      <c r="B129" s="112" t="str">
        <f>Swaps!C72</f>
        <v>27Y</v>
      </c>
      <c r="C129" s="112" t="e">
        <f ca="1">Swaps!K72</f>
        <v>#NAME?</v>
      </c>
      <c r="D129" s="112" t="e">
        <f ca="1">_xll.qlRateHelperQuoteName(C129)</f>
        <v>#NAME?</v>
      </c>
      <c r="E129" s="113" t="e">
        <f ca="1">_xll.qlRateHelperQuoteValue($C129,Trigger)</f>
        <v>#NAME?</v>
      </c>
      <c r="F129" s="113" t="e">
        <f ca="1">_xll.qlSwapRateHelperSpread($C129,Trigger)</f>
        <v>#NAME?</v>
      </c>
      <c r="G129" s="62" t="b">
        <f t="shared" ca="1" si="1"/>
        <v>0</v>
      </c>
      <c r="H129" s="62">
        <v>50</v>
      </c>
      <c r="I129" s="62">
        <v>1</v>
      </c>
      <c r="J129" s="114" t="e">
        <f ca="1">_xll.qlRateHelperEarliestDate($C129,Trigger)</f>
        <v>#NAME?</v>
      </c>
      <c r="K129" s="115" t="e">
        <f ca="1">_xll.qlRateHelperLatestDate($C129,Trigger)</f>
        <v>#NAME?</v>
      </c>
      <c r="O129" s="197"/>
    </row>
    <row r="130" spans="1:15" ht="11.25" customHeight="1" x14ac:dyDescent="0.25">
      <c r="A130" s="194"/>
      <c r="B130" s="112" t="str">
        <f>Swaps!C73</f>
        <v>28Y</v>
      </c>
      <c r="C130" s="112" t="e">
        <f ca="1">Swaps!K73</f>
        <v>#NAME?</v>
      </c>
      <c r="D130" s="112" t="e">
        <f ca="1">_xll.qlRateHelperQuoteName(C130)</f>
        <v>#NAME?</v>
      </c>
      <c r="E130" s="113" t="e">
        <f ca="1">_xll.qlRateHelperQuoteValue($C130,Trigger)</f>
        <v>#NAME?</v>
      </c>
      <c r="F130" s="113" t="e">
        <f ca="1">_xll.qlSwapRateHelperSpread($C130,Trigger)</f>
        <v>#NAME?</v>
      </c>
      <c r="G130" s="62" t="b">
        <f t="shared" ca="1" si="1"/>
        <v>0</v>
      </c>
      <c r="H130" s="62">
        <v>50</v>
      </c>
      <c r="I130" s="62">
        <v>1</v>
      </c>
      <c r="J130" s="114" t="e">
        <f ca="1">_xll.qlRateHelperEarliestDate($C130,Trigger)</f>
        <v>#NAME?</v>
      </c>
      <c r="K130" s="115" t="e">
        <f ca="1">_xll.qlRateHelperLatestDate($C130,Trigger)</f>
        <v>#NAME?</v>
      </c>
      <c r="O130" s="197"/>
    </row>
    <row r="131" spans="1:15" ht="11.25" customHeight="1" x14ac:dyDescent="0.25">
      <c r="A131" s="194"/>
      <c r="B131" s="112" t="str">
        <f>Swaps!C74</f>
        <v>29Y</v>
      </c>
      <c r="C131" s="112" t="e">
        <f ca="1">Swaps!K74</f>
        <v>#NAME?</v>
      </c>
      <c r="D131" s="112" t="e">
        <f ca="1">_xll.qlRateHelperQuoteName(C131)</f>
        <v>#NAME?</v>
      </c>
      <c r="E131" s="113" t="e">
        <f ca="1">_xll.qlRateHelperQuoteValue($C131,Trigger)</f>
        <v>#NAME?</v>
      </c>
      <c r="F131" s="113" t="e">
        <f ca="1">_xll.qlSwapRateHelperSpread($C131,Trigger)</f>
        <v>#NAME?</v>
      </c>
      <c r="G131" s="62" t="b">
        <f t="shared" ca="1" si="1"/>
        <v>0</v>
      </c>
      <c r="H131" s="62">
        <v>50</v>
      </c>
      <c r="I131" s="62">
        <v>1</v>
      </c>
      <c r="J131" s="114" t="e">
        <f ca="1">_xll.qlRateHelperEarliestDate($C131,Trigger)</f>
        <v>#NAME?</v>
      </c>
      <c r="K131" s="115" t="e">
        <f ca="1">_xll.qlRateHelperLatestDate($C131,Trigger)</f>
        <v>#NAME?</v>
      </c>
      <c r="O131" s="197"/>
    </row>
    <row r="132" spans="1:15" ht="11.25" customHeight="1" x14ac:dyDescent="0.25">
      <c r="A132" s="194"/>
      <c r="B132" s="112" t="str">
        <f>Swaps!C75</f>
        <v>30Y</v>
      </c>
      <c r="C132" s="112" t="e">
        <f ca="1">Swaps!K75</f>
        <v>#NAME?</v>
      </c>
      <c r="D132" s="112" t="e">
        <f ca="1">_xll.qlRateHelperQuoteName(C132)</f>
        <v>#NAME?</v>
      </c>
      <c r="E132" s="113" t="e">
        <f ca="1">_xll.qlRateHelperQuoteValue($C132,Trigger)</f>
        <v>#NAME?</v>
      </c>
      <c r="F132" s="113" t="e">
        <f ca="1">_xll.qlSwapRateHelperSpread($C132,Trigger)</f>
        <v>#NAME?</v>
      </c>
      <c r="G132" s="62" t="b">
        <f t="shared" ca="1" si="1"/>
        <v>0</v>
      </c>
      <c r="H132" s="62">
        <v>50</v>
      </c>
      <c r="I132" s="62">
        <v>1</v>
      </c>
      <c r="J132" s="114" t="e">
        <f ca="1">_xll.qlRateHelperEarliestDate($C132,Trigger)</f>
        <v>#NAME?</v>
      </c>
      <c r="K132" s="115" t="e">
        <f ca="1">_xll.qlRateHelperLatestDate($C132,Trigger)</f>
        <v>#NAME?</v>
      </c>
      <c r="O132" s="197"/>
    </row>
    <row r="133" spans="1:15" ht="11.25" customHeight="1" x14ac:dyDescent="0.25">
      <c r="A133" s="194"/>
      <c r="B133" s="112" t="str">
        <f>Swaps!C76</f>
        <v>35Y</v>
      </c>
      <c r="C133" s="112" t="e">
        <f ca="1">Swaps!K76</f>
        <v>#NAME?</v>
      </c>
      <c r="D133" s="112" t="e">
        <f ca="1">_xll.qlRateHelperQuoteName(C133)</f>
        <v>#NAME?</v>
      </c>
      <c r="E133" s="113" t="e">
        <f ca="1">_xll.qlRateHelperQuoteValue($C133,Trigger)</f>
        <v>#NAME?</v>
      </c>
      <c r="F133" s="113" t="e">
        <f ca="1">_xll.qlSwapRateHelperSpread($C133,Trigger)</f>
        <v>#NAME?</v>
      </c>
      <c r="G133" s="62" t="b">
        <f t="shared" ca="1" si="1"/>
        <v>0</v>
      </c>
      <c r="H133" s="62">
        <v>50</v>
      </c>
      <c r="I133" s="62">
        <v>1</v>
      </c>
      <c r="J133" s="114" t="e">
        <f ca="1">_xll.qlRateHelperEarliestDate($C133,Trigger)</f>
        <v>#NAME?</v>
      </c>
      <c r="K133" s="115" t="e">
        <f ca="1">_xll.qlRateHelperLatestDate($C133,Trigger)</f>
        <v>#NAME?</v>
      </c>
      <c r="O133" s="197"/>
    </row>
    <row r="134" spans="1:15" ht="11.25" customHeight="1" x14ac:dyDescent="0.25">
      <c r="A134" s="194"/>
      <c r="B134" s="112" t="str">
        <f>Swaps!C77</f>
        <v>40Y</v>
      </c>
      <c r="C134" s="112" t="e">
        <f ca="1">Swaps!K77</f>
        <v>#NAME?</v>
      </c>
      <c r="D134" s="112" t="e">
        <f ca="1">_xll.qlRateHelperQuoteName(C134)</f>
        <v>#NAME?</v>
      </c>
      <c r="E134" s="113" t="e">
        <f ca="1">_xll.qlRateHelperQuoteValue($C134,Trigger)</f>
        <v>#NAME?</v>
      </c>
      <c r="F134" s="113" t="e">
        <f ca="1">_xll.qlSwapRateHelperSpread($C134,Trigger)</f>
        <v>#NAME?</v>
      </c>
      <c r="G134" s="62" t="b">
        <f t="shared" ca="1" si="1"/>
        <v>0</v>
      </c>
      <c r="H134" s="62">
        <v>50</v>
      </c>
      <c r="I134" s="62">
        <v>1</v>
      </c>
      <c r="J134" s="114" t="e">
        <f ca="1">_xll.qlRateHelperEarliestDate($C134,Trigger)</f>
        <v>#NAME?</v>
      </c>
      <c r="K134" s="115" t="e">
        <f ca="1">_xll.qlRateHelperLatestDate($C134,Trigger)</f>
        <v>#NAME?</v>
      </c>
      <c r="O134" s="197"/>
    </row>
    <row r="135" spans="1:15" ht="11.25" customHeight="1" x14ac:dyDescent="0.25">
      <c r="A135" s="194"/>
      <c r="B135" s="112" t="str">
        <f>Swaps!C78</f>
        <v>50Y</v>
      </c>
      <c r="C135" s="112" t="e">
        <f ca="1">Swaps!K78</f>
        <v>#NAME?</v>
      </c>
      <c r="D135" s="112" t="e">
        <f ca="1">_xll.qlRateHelperQuoteName(C135)</f>
        <v>#NAME?</v>
      </c>
      <c r="E135" s="113" t="e">
        <f ca="1">_xll.qlRateHelperQuoteValue($C135,Trigger)</f>
        <v>#NAME?</v>
      </c>
      <c r="F135" s="113" t="e">
        <f ca="1">_xll.qlSwapRateHelperSpread($C135,Trigger)</f>
        <v>#NAME?</v>
      </c>
      <c r="G135" s="62" t="b">
        <f t="shared" ca="1" si="1"/>
        <v>0</v>
      </c>
      <c r="H135" s="62">
        <v>50</v>
      </c>
      <c r="I135" s="62">
        <v>1</v>
      </c>
      <c r="J135" s="114" t="e">
        <f ca="1">_xll.qlRateHelperEarliestDate($C135,Trigger)</f>
        <v>#NAME?</v>
      </c>
      <c r="K135" s="115" t="e">
        <f ca="1">_xll.qlRateHelperLatestDate($C135,Trigger)</f>
        <v>#NAME?</v>
      </c>
      <c r="O135" s="197"/>
    </row>
    <row r="136" spans="1:15" ht="11.25" customHeight="1" x14ac:dyDescent="0.25">
      <c r="A136" s="195"/>
      <c r="B136" s="117" t="str">
        <f>Swaps!C79</f>
        <v>60Y</v>
      </c>
      <c r="C136" s="117" t="e">
        <f ca="1">Swaps!K79</f>
        <v>#NAME?</v>
      </c>
      <c r="D136" s="117" t="e">
        <f ca="1">_xll.qlRateHelperQuoteName(C136)</f>
        <v>#NAME?</v>
      </c>
      <c r="E136" s="118" t="e">
        <f ca="1">_xll.qlRateHelperQuoteValue($C136,Trigger)</f>
        <v>#NAME?</v>
      </c>
      <c r="F136" s="118" t="e">
        <f ca="1">_xll.qlSwapRateHelperSpread($C136,Trigger)</f>
        <v>#NAME?</v>
      </c>
      <c r="G136" s="119" t="b">
        <f t="shared" ca="1" si="1"/>
        <v>0</v>
      </c>
      <c r="H136" s="119">
        <v>50</v>
      </c>
      <c r="I136" s="119">
        <v>1</v>
      </c>
      <c r="J136" s="120" t="e">
        <f ca="1">_xll.qlRateHelperEarliestDate($C136,Trigger)</f>
        <v>#NAME?</v>
      </c>
      <c r="K136" s="121" t="e">
        <f ca="1">_xll.qlRateHelperLatestDate($C136,Trigger)</f>
        <v>#NAME?</v>
      </c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Y126"/>
  <sheetViews>
    <sheetView tabSelected="1" topLeftCell="B1" zoomScaleNormal="100" workbookViewId="0">
      <selection activeCell="G1" sqref="G1"/>
    </sheetView>
  </sheetViews>
  <sheetFormatPr defaultRowHeight="11.25" x14ac:dyDescent="0.2"/>
  <cols>
    <col min="1" max="1" width="38" style="60" bestFit="1" customWidth="1"/>
    <col min="2" max="2" width="41" style="60" bestFit="1" customWidth="1"/>
    <col min="3" max="3" width="2.7109375" style="60" customWidth="1"/>
    <col min="4" max="4" width="22.42578125" style="81" hidden="1" customWidth="1"/>
    <col min="5" max="5" width="27.5703125" style="81" bestFit="1" customWidth="1"/>
    <col min="6" max="6" width="8.7109375" style="81" customWidth="1"/>
    <col min="7" max="7" width="8" style="81" bestFit="1" customWidth="1"/>
    <col min="8" max="9" width="17.28515625" style="81" bestFit="1" customWidth="1"/>
    <col min="10" max="10" width="13.140625" style="60" bestFit="1" customWidth="1"/>
    <col min="11" max="11" width="9" style="60" bestFit="1" customWidth="1"/>
    <col min="12" max="12" width="10" style="60" bestFit="1" customWidth="1"/>
    <col min="13" max="13" width="11" style="60" bestFit="1" customWidth="1"/>
    <col min="14" max="14" width="9.140625" style="60"/>
    <col min="15" max="16" width="13.140625" style="60" bestFit="1" customWidth="1"/>
    <col min="17" max="23" width="9.140625" style="60"/>
    <col min="24" max="24" width="10" style="60" bestFit="1" customWidth="1"/>
    <col min="25" max="25" width="9.140625" style="60"/>
    <col min="26" max="26" width="13.140625" style="60" bestFit="1" customWidth="1"/>
    <col min="27" max="16384" width="9.140625" style="60"/>
  </cols>
  <sheetData>
    <row r="1" spans="1:25" ht="23.25" customHeight="1" thickBot="1" x14ac:dyDescent="0.25">
      <c r="A1" s="208" t="s">
        <v>54</v>
      </c>
      <c r="B1" s="209"/>
      <c r="D1" s="166" t="s">
        <v>53</v>
      </c>
      <c r="E1" s="69" t="s">
        <v>123</v>
      </c>
      <c r="F1" s="70" t="s">
        <v>45</v>
      </c>
      <c r="G1" s="70"/>
      <c r="H1" s="70" t="s">
        <v>40</v>
      </c>
      <c r="I1" s="71" t="s">
        <v>39</v>
      </c>
      <c r="J1" s="72" t="e">
        <f t="array" aca="1" ref="J1:J126" ca="1">_xll.qlPiecewiseYieldCurveData(YieldCurve)</f>
        <v>#NAME?</v>
      </c>
      <c r="O1" s="176"/>
    </row>
    <row r="2" spans="1:25" x14ac:dyDescent="0.2">
      <c r="A2" s="201" t="s">
        <v>52</v>
      </c>
      <c r="B2" s="202">
        <v>6</v>
      </c>
      <c r="D2" s="73" t="e">
        <f t="array" aca="1" ref="D2:D126" ca="1">_xll.qlRateHelperSelection(_xll.ohFilter(RateHelpers,RateHelpersIncluded),_xll.ohFilter(RateHelpersPriority,RateHelpersIncluded),nIMMFutures,nSerialFutures,FrontFuturesRollingDays,DepoInclusionCriteria,_xll.ohFilter(MinDistance,RateHelpersIncluded),Trigger)</f>
        <v>#NAME?</v>
      </c>
      <c r="E2" s="73" t="e">
        <f ca="1">_xll.qlRateHelperQuoteName(D2)</f>
        <v>#NAME?</v>
      </c>
      <c r="F2" s="74" t="e">
        <f ca="1">_xll.qlRateHelperRate($D2)</f>
        <v>#NAME?</v>
      </c>
      <c r="G2" s="74" t="str">
        <f ca="1">IF(ISERROR(_xll.qlSwapRateHelperSpread($D2)),IF(ISERROR(_xll.qlFuturesRateHelperConvexityAdjustment($D2)),"--",_xll.qlFuturesRateHelperConvexityAdjustment($D2)),_xll.qlSwapRateHelperSpread($D2))</f>
        <v>--</v>
      </c>
      <c r="H2" s="82" t="e">
        <f ca="1">_xll.qlRateHelperEarliestDate($D2)</f>
        <v>#NAME?</v>
      </c>
      <c r="I2" s="83" t="e">
        <f ca="1">_xll.qlRateHelperLatestDate($D2)</f>
        <v>#NAME?</v>
      </c>
      <c r="J2" s="72" t="e">
        <f ca="1"/>
        <v>#NAME?</v>
      </c>
      <c r="M2" s="182"/>
      <c r="O2" s="182"/>
      <c r="V2" s="126"/>
      <c r="X2" s="197"/>
      <c r="Y2" s="199"/>
    </row>
    <row r="3" spans="1:25" x14ac:dyDescent="0.2">
      <c r="A3" s="75" t="s">
        <v>51</v>
      </c>
      <c r="B3" s="76">
        <v>0</v>
      </c>
      <c r="D3" s="73" t="e">
        <f ca="1"/>
        <v>#NAME?</v>
      </c>
      <c r="E3" s="73" t="e">
        <f ca="1">_xll.qlRateHelperQuoteName(D3)</f>
        <v>#NAME?</v>
      </c>
      <c r="F3" s="74" t="e">
        <f ca="1">_xll.qlRateHelperRate($D3)</f>
        <v>#NAME?</v>
      </c>
      <c r="G3" s="74" t="str">
        <f ca="1">IF(ISERROR(_xll.qlSwapRateHelperSpread($D3)),IF(ISERROR(_xll.qlFuturesRateHelperConvexityAdjustment($D3)),"--",_xll.qlFuturesRateHelperConvexityAdjustment($D3)),_xll.qlSwapRateHelperSpread($D3))</f>
        <v>--</v>
      </c>
      <c r="H3" s="82" t="e">
        <f ca="1">_xll.qlRateHelperEarliestDate($D3)</f>
        <v>#NAME?</v>
      </c>
      <c r="I3" s="83" t="e">
        <f ca="1">_xll.qlRateHelperLatestDate($D3)</f>
        <v>#NAME?</v>
      </c>
      <c r="J3" s="72" t="e">
        <f ca="1"/>
        <v>#NAME?</v>
      </c>
      <c r="M3" s="182"/>
      <c r="O3" s="182"/>
      <c r="V3" s="126"/>
      <c r="X3" s="197"/>
      <c r="Y3" s="199"/>
    </row>
    <row r="4" spans="1:25" x14ac:dyDescent="0.2">
      <c r="A4" s="75" t="s">
        <v>50</v>
      </c>
      <c r="B4" s="76">
        <v>2</v>
      </c>
      <c r="D4" s="73" t="e">
        <f ca="1"/>
        <v>#NAME?</v>
      </c>
      <c r="E4" s="73" t="e">
        <f ca="1">_xll.qlRateHelperQuoteName(D4)</f>
        <v>#NAME?</v>
      </c>
      <c r="F4" s="74" t="e">
        <f ca="1">_xll.qlRateHelperRate($D4)</f>
        <v>#NAME?</v>
      </c>
      <c r="G4" s="74" t="str">
        <f ca="1">IF(ISERROR(_xll.qlSwapRateHelperSpread($D4)),IF(ISERROR(_xll.qlFuturesRateHelperConvexityAdjustment($D4)),"--",_xll.qlFuturesRateHelperConvexityAdjustment($D4)),_xll.qlSwapRateHelperSpread($D4))</f>
        <v>--</v>
      </c>
      <c r="H4" s="82" t="e">
        <f ca="1">_xll.qlRateHelperEarliestDate($D4)</f>
        <v>#NAME?</v>
      </c>
      <c r="I4" s="83" t="e">
        <f ca="1">_xll.qlRateHelperLatestDate($D4)</f>
        <v>#NAME?</v>
      </c>
      <c r="J4" s="72" t="e">
        <f ca="1"/>
        <v>#NAME?</v>
      </c>
      <c r="M4" s="182"/>
      <c r="V4" s="126"/>
      <c r="X4" s="197"/>
      <c r="Y4" s="199"/>
    </row>
    <row r="5" spans="1:25" x14ac:dyDescent="0.2">
      <c r="A5" s="75" t="s">
        <v>49</v>
      </c>
      <c r="B5" s="77" t="s">
        <v>48</v>
      </c>
      <c r="D5" s="73" t="e">
        <f ca="1"/>
        <v>#NAME?</v>
      </c>
      <c r="E5" s="73" t="e">
        <f ca="1">_xll.qlRateHelperQuoteName(D5)</f>
        <v>#NAME?</v>
      </c>
      <c r="F5" s="74" t="e">
        <f ca="1">_xll.qlRateHelperRate($D5)</f>
        <v>#NAME?</v>
      </c>
      <c r="G5" s="74" t="str">
        <f ca="1">IF(ISERROR(_xll.qlSwapRateHelperSpread($D5)),IF(ISERROR(_xll.qlFuturesRateHelperConvexityAdjustment($D5)),"--",_xll.qlFuturesRateHelperConvexityAdjustment($D5)),_xll.qlSwapRateHelperSpread($D5))</f>
        <v>--</v>
      </c>
      <c r="H5" s="82" t="e">
        <f ca="1">_xll.qlRateHelperEarliestDate($D5)</f>
        <v>#NAME?</v>
      </c>
      <c r="I5" s="83" t="e">
        <f ca="1">_xll.qlRateHelperLatestDate($D5)</f>
        <v>#NAME?</v>
      </c>
      <c r="J5" s="72" t="e">
        <f ca="1"/>
        <v>#NAME?</v>
      </c>
      <c r="M5" s="182"/>
      <c r="V5" s="126"/>
      <c r="X5" s="197"/>
      <c r="Y5" s="199"/>
    </row>
    <row r="6" spans="1:25" ht="12" thickBot="1" x14ac:dyDescent="0.25">
      <c r="A6" s="203" t="s">
        <v>47</v>
      </c>
      <c r="B6" s="78" t="e">
        <f ca="1">_xll.ohRangeRetrieveError(Selected!D2)</f>
        <v>#NAME?</v>
      </c>
      <c r="D6" s="73" t="e">
        <f ca="1"/>
        <v>#NAME?</v>
      </c>
      <c r="E6" s="73" t="e">
        <f ca="1">_xll.qlRateHelperQuoteName(D6)</f>
        <v>#NAME?</v>
      </c>
      <c r="F6" s="74" t="e">
        <f ca="1">_xll.qlRateHelperRate($D6)</f>
        <v>#NAME?</v>
      </c>
      <c r="G6" s="74" t="str">
        <f ca="1">IF(ISERROR(_xll.qlSwapRateHelperSpread($D6)),IF(ISERROR(_xll.qlFuturesRateHelperConvexityAdjustment($D6)),"--",_xll.qlFuturesRateHelperConvexityAdjustment($D6)),_xll.qlSwapRateHelperSpread($D6))</f>
        <v>--</v>
      </c>
      <c r="H6" s="82" t="e">
        <f ca="1">_xll.qlRateHelperEarliestDate($D6)</f>
        <v>#NAME?</v>
      </c>
      <c r="I6" s="83" t="e">
        <f ca="1">_xll.qlRateHelperLatestDate($D6)</f>
        <v>#NAME?</v>
      </c>
      <c r="J6" s="72" t="e">
        <f ca="1"/>
        <v>#NAME?</v>
      </c>
      <c r="M6" s="182"/>
      <c r="V6" s="126"/>
      <c r="X6" s="197"/>
      <c r="Y6" s="199"/>
    </row>
    <row r="7" spans="1:25" x14ac:dyDescent="0.2">
      <c r="D7" s="73" t="e">
        <f ca="1"/>
        <v>#NAME?</v>
      </c>
      <c r="E7" s="73" t="e">
        <f ca="1">_xll.qlRateHelperQuoteName(D7)</f>
        <v>#NAME?</v>
      </c>
      <c r="F7" s="74" t="e">
        <f ca="1">_xll.qlRateHelperRate($D7)</f>
        <v>#NAME?</v>
      </c>
      <c r="G7" s="74" t="str">
        <f ca="1">IF(ISERROR(_xll.qlSwapRateHelperSpread($D7)),IF(ISERROR(_xll.qlFuturesRateHelperConvexityAdjustment($D7)),"--",_xll.qlFuturesRateHelperConvexityAdjustment($D7)),_xll.qlSwapRateHelperSpread($D7))</f>
        <v>--</v>
      </c>
      <c r="H7" s="82" t="e">
        <f ca="1">_xll.qlRateHelperEarliestDate($D7)</f>
        <v>#NAME?</v>
      </c>
      <c r="I7" s="83" t="e">
        <f ca="1">_xll.qlRateHelperLatestDate($D7)</f>
        <v>#NAME?</v>
      </c>
      <c r="J7" s="72" t="e">
        <f ca="1"/>
        <v>#NAME?</v>
      </c>
      <c r="M7" s="182"/>
      <c r="V7" s="126"/>
      <c r="X7" s="197"/>
      <c r="Y7" s="199"/>
    </row>
    <row r="8" spans="1:25" x14ac:dyDescent="0.2">
      <c r="D8" s="73" t="e">
        <f ca="1"/>
        <v>#NAME?</v>
      </c>
      <c r="E8" s="73" t="e">
        <f ca="1">_xll.qlRateHelperQuoteName(D8)</f>
        <v>#NAME?</v>
      </c>
      <c r="F8" s="74" t="e">
        <f ca="1">_xll.qlRateHelperRate($D8)</f>
        <v>#NAME?</v>
      </c>
      <c r="G8" s="74" t="str">
        <f ca="1">IF(ISERROR(_xll.qlSwapRateHelperSpread($D8)),IF(ISERROR(_xll.qlFuturesRateHelperConvexityAdjustment($D8)),"--",_xll.qlFuturesRateHelperConvexityAdjustment($D8)),_xll.qlSwapRateHelperSpread($D8))</f>
        <v>--</v>
      </c>
      <c r="H8" s="82" t="e">
        <f ca="1">_xll.qlRateHelperEarliestDate($D8)</f>
        <v>#NAME?</v>
      </c>
      <c r="I8" s="83" t="e">
        <f ca="1">_xll.qlRateHelperLatestDate($D8)</f>
        <v>#NAME?</v>
      </c>
      <c r="J8" s="72" t="e">
        <f ca="1"/>
        <v>#NAME?</v>
      </c>
      <c r="M8" s="182"/>
      <c r="O8" s="182"/>
      <c r="V8" s="126"/>
      <c r="X8" s="197"/>
      <c r="Y8" s="199"/>
    </row>
    <row r="9" spans="1:25" x14ac:dyDescent="0.2">
      <c r="D9" s="73" t="e">
        <f ca="1"/>
        <v>#NAME?</v>
      </c>
      <c r="E9" s="73" t="e">
        <f ca="1">_xll.qlRateHelperQuoteName(D9)</f>
        <v>#NAME?</v>
      </c>
      <c r="F9" s="74" t="e">
        <f ca="1">_xll.qlRateHelperRate($D9)</f>
        <v>#NAME?</v>
      </c>
      <c r="G9" s="74" t="str">
        <f ca="1">IF(ISERROR(_xll.qlSwapRateHelperSpread($D9)),IF(ISERROR(_xll.qlFuturesRateHelperConvexityAdjustment($D9)),"--",_xll.qlFuturesRateHelperConvexityAdjustment($D9)),_xll.qlSwapRateHelperSpread($D9))</f>
        <v>--</v>
      </c>
      <c r="H9" s="82" t="e">
        <f ca="1">_xll.qlRateHelperEarliestDate($D9)</f>
        <v>#NAME?</v>
      </c>
      <c r="I9" s="83" t="e">
        <f ca="1">_xll.qlRateHelperLatestDate($D9)</f>
        <v>#NAME?</v>
      </c>
      <c r="J9" s="72" t="e">
        <f ca="1"/>
        <v>#NAME?</v>
      </c>
      <c r="M9" s="182"/>
      <c r="O9" s="182"/>
      <c r="V9" s="126"/>
      <c r="X9" s="197"/>
      <c r="Y9" s="199"/>
    </row>
    <row r="10" spans="1:25" x14ac:dyDescent="0.2">
      <c r="D10" s="73" t="e">
        <f ca="1"/>
        <v>#NAME?</v>
      </c>
      <c r="E10" s="73" t="e">
        <f ca="1">_xll.qlRateHelperQuoteName(D10)</f>
        <v>#NAME?</v>
      </c>
      <c r="F10" s="74" t="e">
        <f ca="1">_xll.qlRateHelperRate($D10)</f>
        <v>#NAME?</v>
      </c>
      <c r="G10" s="74" t="str">
        <f ca="1">IF(ISERROR(_xll.qlSwapRateHelperSpread($D10)),IF(ISERROR(_xll.qlFuturesRateHelperConvexityAdjustment($D10)),"--",_xll.qlFuturesRateHelperConvexityAdjustment($D10)),_xll.qlSwapRateHelperSpread($D10))</f>
        <v>--</v>
      </c>
      <c r="H10" s="82" t="e">
        <f ca="1">_xll.qlRateHelperEarliestDate($D10)</f>
        <v>#NAME?</v>
      </c>
      <c r="I10" s="83" t="e">
        <f ca="1">_xll.qlRateHelperLatestDate($D10)</f>
        <v>#NAME?</v>
      </c>
      <c r="J10" s="72" t="e">
        <f ca="1"/>
        <v>#NAME?</v>
      </c>
      <c r="M10" s="182"/>
      <c r="O10" s="182"/>
      <c r="V10" s="126"/>
      <c r="X10" s="197"/>
      <c r="Y10" s="199"/>
    </row>
    <row r="11" spans="1:25" x14ac:dyDescent="0.2">
      <c r="D11" s="73" t="e">
        <f ca="1"/>
        <v>#NAME?</v>
      </c>
      <c r="E11" s="73" t="e">
        <f ca="1">_xll.qlRateHelperQuoteName(D11)</f>
        <v>#NAME?</v>
      </c>
      <c r="F11" s="74" t="e">
        <f ca="1">_xll.qlRateHelperRate($D11)</f>
        <v>#NAME?</v>
      </c>
      <c r="G11" s="74" t="str">
        <f ca="1">IF(ISERROR(_xll.qlSwapRateHelperSpread($D11)),IF(ISERROR(_xll.qlFuturesRateHelperConvexityAdjustment($D11)),"--",_xll.qlFuturesRateHelperConvexityAdjustment($D11)),_xll.qlSwapRateHelperSpread($D11))</f>
        <v>--</v>
      </c>
      <c r="H11" s="82" t="e">
        <f ca="1">_xll.qlRateHelperEarliestDate($D11)</f>
        <v>#NAME?</v>
      </c>
      <c r="I11" s="83" t="e">
        <f ca="1">_xll.qlRateHelperLatestDate($D11)</f>
        <v>#NAME?</v>
      </c>
      <c r="J11" s="72" t="e">
        <f ca="1"/>
        <v>#NAME?</v>
      </c>
      <c r="M11" s="182"/>
      <c r="O11" s="182"/>
      <c r="V11" s="126"/>
      <c r="X11" s="197"/>
      <c r="Y11" s="199"/>
    </row>
    <row r="12" spans="1:25" x14ac:dyDescent="0.2">
      <c r="D12" s="73" t="e">
        <f ca="1"/>
        <v>#NAME?</v>
      </c>
      <c r="E12" s="73" t="e">
        <f ca="1">_xll.qlRateHelperQuoteName(D12)</f>
        <v>#NAME?</v>
      </c>
      <c r="F12" s="74" t="e">
        <f ca="1">_xll.qlRateHelperRate($D12)</f>
        <v>#NAME?</v>
      </c>
      <c r="G12" s="74" t="str">
        <f ca="1">IF(ISERROR(_xll.qlSwapRateHelperSpread($D12)),IF(ISERROR(_xll.qlFuturesRateHelperConvexityAdjustment($D12)),"--",_xll.qlFuturesRateHelperConvexityAdjustment($D12)),_xll.qlSwapRateHelperSpread($D12))</f>
        <v>--</v>
      </c>
      <c r="H12" s="82" t="e">
        <f ca="1">_xll.qlRateHelperEarliestDate($D12)</f>
        <v>#NAME?</v>
      </c>
      <c r="I12" s="83" t="e">
        <f ca="1">_xll.qlRateHelperLatestDate($D12)</f>
        <v>#NAME?</v>
      </c>
      <c r="J12" s="72" t="e">
        <f ca="1"/>
        <v>#NAME?</v>
      </c>
      <c r="M12" s="182"/>
      <c r="O12" s="182"/>
      <c r="V12" s="126"/>
      <c r="X12" s="197"/>
      <c r="Y12" s="199"/>
    </row>
    <row r="13" spans="1:25" x14ac:dyDescent="0.2">
      <c r="D13" s="73" t="e">
        <f ca="1"/>
        <v>#NAME?</v>
      </c>
      <c r="E13" s="73" t="e">
        <f ca="1">_xll.qlRateHelperQuoteName(D13)</f>
        <v>#NAME?</v>
      </c>
      <c r="F13" s="74" t="e">
        <f ca="1">_xll.qlRateHelperRate($D13)</f>
        <v>#NAME?</v>
      </c>
      <c r="G13" s="74" t="str">
        <f ca="1">IF(ISERROR(_xll.qlSwapRateHelperSpread($D13)),IF(ISERROR(_xll.qlFuturesRateHelperConvexityAdjustment($D13)),"--",_xll.qlFuturesRateHelperConvexityAdjustment($D13)),_xll.qlSwapRateHelperSpread($D13))</f>
        <v>--</v>
      </c>
      <c r="H13" s="82" t="e">
        <f ca="1">_xll.qlRateHelperEarliestDate($D13)</f>
        <v>#NAME?</v>
      </c>
      <c r="I13" s="83" t="e">
        <f ca="1">_xll.qlRateHelperLatestDate($D13)</f>
        <v>#NAME?</v>
      </c>
      <c r="J13" s="72" t="e">
        <f ca="1"/>
        <v>#NAME?</v>
      </c>
      <c r="M13" s="182"/>
      <c r="O13" s="182"/>
      <c r="V13" s="126"/>
      <c r="X13" s="197"/>
      <c r="Y13" s="199"/>
    </row>
    <row r="14" spans="1:25" x14ac:dyDescent="0.2">
      <c r="D14" s="73" t="e">
        <f ca="1"/>
        <v>#NAME?</v>
      </c>
      <c r="E14" s="73" t="e">
        <f ca="1">_xll.qlRateHelperQuoteName(D14)</f>
        <v>#NAME?</v>
      </c>
      <c r="F14" s="74" t="e">
        <f ca="1">_xll.qlRateHelperRate($D14)</f>
        <v>#NAME?</v>
      </c>
      <c r="G14" s="74" t="str">
        <f ca="1">IF(ISERROR(_xll.qlSwapRateHelperSpread($D14)),IF(ISERROR(_xll.qlFuturesRateHelperConvexityAdjustment($D14)),"--",_xll.qlFuturesRateHelperConvexityAdjustment($D14)),_xll.qlSwapRateHelperSpread($D14))</f>
        <v>--</v>
      </c>
      <c r="H14" s="82" t="e">
        <f ca="1">_xll.qlRateHelperEarliestDate($D14)</f>
        <v>#NAME?</v>
      </c>
      <c r="I14" s="83" t="e">
        <f ca="1">_xll.qlRateHelperLatestDate($D14)</f>
        <v>#NAME?</v>
      </c>
      <c r="J14" s="72" t="e">
        <f ca="1"/>
        <v>#NAME?</v>
      </c>
      <c r="M14" s="182"/>
      <c r="O14" s="182"/>
      <c r="V14" s="126"/>
      <c r="X14" s="197"/>
      <c r="Y14" s="199"/>
    </row>
    <row r="15" spans="1:25" x14ac:dyDescent="0.2">
      <c r="D15" s="73" t="e">
        <f ca="1"/>
        <v>#NAME?</v>
      </c>
      <c r="E15" s="73" t="e">
        <f ca="1">_xll.qlRateHelperQuoteName(D15)</f>
        <v>#NAME?</v>
      </c>
      <c r="F15" s="74" t="e">
        <f ca="1">_xll.qlRateHelperRate($D15)</f>
        <v>#NAME?</v>
      </c>
      <c r="G15" s="74" t="str">
        <f ca="1">IF(ISERROR(_xll.qlSwapRateHelperSpread($D15)),IF(ISERROR(_xll.qlFuturesRateHelperConvexityAdjustment($D15)),"--",_xll.qlFuturesRateHelperConvexityAdjustment($D15)),_xll.qlSwapRateHelperSpread($D15))</f>
        <v>--</v>
      </c>
      <c r="H15" s="82" t="e">
        <f ca="1">_xll.qlRateHelperEarliestDate($D15)</f>
        <v>#NAME?</v>
      </c>
      <c r="I15" s="83" t="e">
        <f ca="1">_xll.qlRateHelperLatestDate($D15)</f>
        <v>#NAME?</v>
      </c>
      <c r="J15" s="72" t="e">
        <f ca="1"/>
        <v>#NAME?</v>
      </c>
      <c r="M15" s="182"/>
      <c r="O15" s="182"/>
      <c r="V15" s="126"/>
      <c r="X15" s="197"/>
      <c r="Y15" s="199"/>
    </row>
    <row r="16" spans="1:25" x14ac:dyDescent="0.2">
      <c r="D16" s="73" t="e">
        <f ca="1"/>
        <v>#NAME?</v>
      </c>
      <c r="E16" s="73" t="e">
        <f ca="1">_xll.qlRateHelperQuoteName(D16)</f>
        <v>#NAME?</v>
      </c>
      <c r="F16" s="74" t="e">
        <f ca="1">_xll.qlRateHelperRate($D16)</f>
        <v>#NAME?</v>
      </c>
      <c r="G16" s="74" t="str">
        <f ca="1">IF(ISERROR(_xll.qlSwapRateHelperSpread($D16)),IF(ISERROR(_xll.qlFuturesRateHelperConvexityAdjustment($D16)),"--",_xll.qlFuturesRateHelperConvexityAdjustment($D16)),_xll.qlSwapRateHelperSpread($D16))</f>
        <v>--</v>
      </c>
      <c r="H16" s="82" t="e">
        <f ca="1">_xll.qlRateHelperEarliestDate($D16)</f>
        <v>#NAME?</v>
      </c>
      <c r="I16" s="83" t="e">
        <f ca="1">_xll.qlRateHelperLatestDate($D16)</f>
        <v>#NAME?</v>
      </c>
      <c r="J16" s="72" t="e">
        <f ca="1"/>
        <v>#NAME?</v>
      </c>
      <c r="M16" s="182"/>
      <c r="V16" s="126"/>
      <c r="X16" s="197"/>
      <c r="Y16" s="199"/>
    </row>
    <row r="17" spans="4:25" x14ac:dyDescent="0.2">
      <c r="D17" s="73" t="e">
        <f ca="1"/>
        <v>#NAME?</v>
      </c>
      <c r="E17" s="73" t="e">
        <f ca="1">_xll.qlRateHelperQuoteName(D17)</f>
        <v>#NAME?</v>
      </c>
      <c r="F17" s="74" t="e">
        <f ca="1">_xll.qlRateHelperRate($D17)</f>
        <v>#NAME?</v>
      </c>
      <c r="G17" s="74" t="str">
        <f ca="1">IF(ISERROR(_xll.qlSwapRateHelperSpread($D17)),IF(ISERROR(_xll.qlFuturesRateHelperConvexityAdjustment($D17)),"--",_xll.qlFuturesRateHelperConvexityAdjustment($D17)),_xll.qlSwapRateHelperSpread($D17))</f>
        <v>--</v>
      </c>
      <c r="H17" s="82" t="e">
        <f ca="1">_xll.qlRateHelperEarliestDate($D17)</f>
        <v>#NAME?</v>
      </c>
      <c r="I17" s="83" t="e">
        <f ca="1">_xll.qlRateHelperLatestDate($D17)</f>
        <v>#NAME?</v>
      </c>
      <c r="J17" s="72" t="e">
        <f ca="1"/>
        <v>#NAME?</v>
      </c>
      <c r="M17" s="182"/>
      <c r="O17" s="182"/>
      <c r="P17" s="183"/>
      <c r="V17" s="126"/>
      <c r="X17" s="197"/>
      <c r="Y17" s="199"/>
    </row>
    <row r="18" spans="4:25" x14ac:dyDescent="0.2">
      <c r="D18" s="73" t="e">
        <f ca="1"/>
        <v>#NAME?</v>
      </c>
      <c r="E18" s="73" t="e">
        <f ca="1">_xll.qlRateHelperQuoteName(D18)</f>
        <v>#NAME?</v>
      </c>
      <c r="F18" s="74" t="e">
        <f ca="1">_xll.qlRateHelperRate($D18)</f>
        <v>#NAME?</v>
      </c>
      <c r="G18" s="74" t="str">
        <f ca="1">IF(ISERROR(_xll.qlSwapRateHelperSpread($D18)),IF(ISERROR(_xll.qlFuturesRateHelperConvexityAdjustment($D18)),"--",_xll.qlFuturesRateHelperConvexityAdjustment($D18)),_xll.qlSwapRateHelperSpread($D18))</f>
        <v>--</v>
      </c>
      <c r="H18" s="82" t="e">
        <f ca="1">_xll.qlRateHelperEarliestDate($D18)</f>
        <v>#NAME?</v>
      </c>
      <c r="I18" s="83" t="e">
        <f ca="1">_xll.qlRateHelperLatestDate($D18)</f>
        <v>#NAME?</v>
      </c>
      <c r="J18" s="72" t="e">
        <f ca="1"/>
        <v>#NAME?</v>
      </c>
      <c r="M18" s="182"/>
      <c r="O18" s="182"/>
      <c r="P18" s="183"/>
      <c r="V18" s="196"/>
      <c r="X18" s="197"/>
      <c r="Y18" s="199"/>
    </row>
    <row r="19" spans="4:25" x14ac:dyDescent="0.2">
      <c r="D19" s="73" t="e">
        <f ca="1"/>
        <v>#NAME?</v>
      </c>
      <c r="E19" s="73" t="e">
        <f ca="1">_xll.qlRateHelperQuoteName(D19)</f>
        <v>#NAME?</v>
      </c>
      <c r="F19" s="74" t="e">
        <f ca="1">_xll.qlRateHelperRate($D19)</f>
        <v>#NAME?</v>
      </c>
      <c r="G19" s="74" t="str">
        <f ca="1">IF(ISERROR(_xll.qlSwapRateHelperSpread($D19)),IF(ISERROR(_xll.qlFuturesRateHelperConvexityAdjustment($D19)),"--",_xll.qlFuturesRateHelperConvexityAdjustment($D19)),_xll.qlSwapRateHelperSpread($D19))</f>
        <v>--</v>
      </c>
      <c r="H19" s="82" t="e">
        <f ca="1">_xll.qlRateHelperEarliestDate($D19)</f>
        <v>#NAME?</v>
      </c>
      <c r="I19" s="83" t="e">
        <f ca="1">_xll.qlRateHelperLatestDate($D19)</f>
        <v>#NAME?</v>
      </c>
      <c r="J19" s="72" t="e">
        <f ca="1"/>
        <v>#NAME?</v>
      </c>
      <c r="M19" s="182"/>
      <c r="O19" s="182"/>
      <c r="P19" s="183"/>
      <c r="V19" s="196"/>
      <c r="X19" s="197"/>
      <c r="Y19" s="199"/>
    </row>
    <row r="20" spans="4:25" x14ac:dyDescent="0.2">
      <c r="D20" s="73" t="e">
        <f ca="1"/>
        <v>#NAME?</v>
      </c>
      <c r="E20" s="73" t="e">
        <f ca="1">_xll.qlRateHelperQuoteName(D20)</f>
        <v>#NAME?</v>
      </c>
      <c r="F20" s="74" t="e">
        <f ca="1">_xll.qlRateHelperRate($D20)</f>
        <v>#NAME?</v>
      </c>
      <c r="G20" s="74" t="str">
        <f ca="1">IF(ISERROR(_xll.qlSwapRateHelperSpread($D20)),IF(ISERROR(_xll.qlFuturesRateHelperConvexityAdjustment($D20)),"--",_xll.qlFuturesRateHelperConvexityAdjustment($D20)),_xll.qlSwapRateHelperSpread($D20))</f>
        <v>--</v>
      </c>
      <c r="H20" s="82" t="e">
        <f ca="1">_xll.qlRateHelperEarliestDate($D20)</f>
        <v>#NAME?</v>
      </c>
      <c r="I20" s="83" t="e">
        <f ca="1">_xll.qlRateHelperLatestDate($D20)</f>
        <v>#NAME?</v>
      </c>
      <c r="J20" s="72" t="e">
        <f ca="1"/>
        <v>#NAME?</v>
      </c>
      <c r="M20" s="182"/>
      <c r="O20" s="182"/>
      <c r="P20" s="183"/>
      <c r="V20" s="196"/>
      <c r="X20" s="197"/>
      <c r="Y20" s="199"/>
    </row>
    <row r="21" spans="4:25" x14ac:dyDescent="0.2">
      <c r="D21" s="73" t="e">
        <f ca="1"/>
        <v>#NAME?</v>
      </c>
      <c r="E21" s="73" t="e">
        <f ca="1">_xll.qlRateHelperQuoteName(D21)</f>
        <v>#NAME?</v>
      </c>
      <c r="F21" s="74" t="e">
        <f ca="1">_xll.qlRateHelperRate($D21)</f>
        <v>#NAME?</v>
      </c>
      <c r="G21" s="74" t="str">
        <f ca="1">IF(ISERROR(_xll.qlSwapRateHelperSpread($D21)),IF(ISERROR(_xll.qlFuturesRateHelperConvexityAdjustment($D21)),"--",_xll.qlFuturesRateHelperConvexityAdjustment($D21)),_xll.qlSwapRateHelperSpread($D21))</f>
        <v>--</v>
      </c>
      <c r="H21" s="82" t="e">
        <f ca="1">_xll.qlRateHelperEarliestDate($D21)</f>
        <v>#NAME?</v>
      </c>
      <c r="I21" s="83" t="e">
        <f ca="1">_xll.qlRateHelperLatestDate($D21)</f>
        <v>#NAME?</v>
      </c>
      <c r="J21" s="72" t="e">
        <f ca="1"/>
        <v>#NAME?</v>
      </c>
      <c r="M21" s="182"/>
      <c r="O21" s="182"/>
      <c r="P21" s="183"/>
      <c r="V21" s="196"/>
      <c r="X21" s="197"/>
      <c r="Y21" s="199"/>
    </row>
    <row r="22" spans="4:25" x14ac:dyDescent="0.2">
      <c r="D22" s="73" t="e">
        <f ca="1"/>
        <v>#NAME?</v>
      </c>
      <c r="E22" s="73" t="e">
        <f ca="1">_xll.qlRateHelperQuoteName(D22)</f>
        <v>#NAME?</v>
      </c>
      <c r="F22" s="74" t="e">
        <f ca="1">_xll.qlRateHelperRate($D22)</f>
        <v>#NAME?</v>
      </c>
      <c r="G22" s="74" t="str">
        <f ca="1">IF(ISERROR(_xll.qlSwapRateHelperSpread($D22)),IF(ISERROR(_xll.qlFuturesRateHelperConvexityAdjustment($D22)),"--",_xll.qlFuturesRateHelperConvexityAdjustment($D22)),_xll.qlSwapRateHelperSpread($D22))</f>
        <v>--</v>
      </c>
      <c r="H22" s="82" t="e">
        <f ca="1">_xll.qlRateHelperEarliestDate($D22)</f>
        <v>#NAME?</v>
      </c>
      <c r="I22" s="83" t="e">
        <f ca="1">_xll.qlRateHelperLatestDate($D22)</f>
        <v>#NAME?</v>
      </c>
      <c r="J22" s="72" t="e">
        <f ca="1"/>
        <v>#NAME?</v>
      </c>
      <c r="M22" s="182"/>
      <c r="O22" s="182"/>
      <c r="P22" s="183"/>
      <c r="V22" s="196"/>
      <c r="X22" s="197"/>
      <c r="Y22" s="199"/>
    </row>
    <row r="23" spans="4:25" x14ac:dyDescent="0.2">
      <c r="D23" s="73" t="e">
        <f ca="1"/>
        <v>#NAME?</v>
      </c>
      <c r="E23" s="73" t="e">
        <f ca="1">_xll.qlRateHelperQuoteName(D23)</f>
        <v>#NAME?</v>
      </c>
      <c r="F23" s="74" t="e">
        <f ca="1">_xll.qlRateHelperRate($D23)</f>
        <v>#NAME?</v>
      </c>
      <c r="G23" s="74" t="str">
        <f ca="1">IF(ISERROR(_xll.qlSwapRateHelperSpread($D23)),IF(ISERROR(_xll.qlFuturesRateHelperConvexityAdjustment($D23)),"--",_xll.qlFuturesRateHelperConvexityAdjustment($D23)),_xll.qlSwapRateHelperSpread($D23))</f>
        <v>--</v>
      </c>
      <c r="H23" s="82" t="e">
        <f ca="1">_xll.qlRateHelperEarliestDate($D23)</f>
        <v>#NAME?</v>
      </c>
      <c r="I23" s="83" t="e">
        <f ca="1">_xll.qlRateHelperLatestDate($D23)</f>
        <v>#NAME?</v>
      </c>
      <c r="J23" s="72" t="e">
        <f ca="1"/>
        <v>#NAME?</v>
      </c>
      <c r="M23" s="182"/>
      <c r="O23" s="182"/>
      <c r="V23" s="196"/>
      <c r="X23" s="197"/>
      <c r="Y23" s="199"/>
    </row>
    <row r="24" spans="4:25" x14ac:dyDescent="0.2">
      <c r="D24" s="73" t="e">
        <f ca="1"/>
        <v>#NAME?</v>
      </c>
      <c r="E24" s="73" t="e">
        <f ca="1">_xll.qlRateHelperQuoteName(D24)</f>
        <v>#NAME?</v>
      </c>
      <c r="F24" s="74" t="e">
        <f ca="1">_xll.qlRateHelperRate($D24)</f>
        <v>#NAME?</v>
      </c>
      <c r="G24" s="74" t="str">
        <f ca="1">IF(ISERROR(_xll.qlSwapRateHelperSpread($D24)),IF(ISERROR(_xll.qlFuturesRateHelperConvexityAdjustment($D24)),"--",_xll.qlFuturesRateHelperConvexityAdjustment($D24)),_xll.qlSwapRateHelperSpread($D24))</f>
        <v>--</v>
      </c>
      <c r="H24" s="82" t="e">
        <f ca="1">_xll.qlRateHelperEarliestDate($D24)</f>
        <v>#NAME?</v>
      </c>
      <c r="I24" s="83" t="e">
        <f ca="1">_xll.qlRateHelperLatestDate($D24)</f>
        <v>#NAME?</v>
      </c>
      <c r="J24" s="72" t="e">
        <f ca="1"/>
        <v>#NAME?</v>
      </c>
      <c r="M24" s="182"/>
      <c r="O24" s="182"/>
      <c r="V24" s="196"/>
      <c r="X24" s="197"/>
      <c r="Y24" s="199"/>
    </row>
    <row r="25" spans="4:25" x14ac:dyDescent="0.2">
      <c r="D25" s="73" t="e">
        <f ca="1"/>
        <v>#NAME?</v>
      </c>
      <c r="E25" s="73" t="e">
        <f ca="1">_xll.qlRateHelperQuoteName(D25)</f>
        <v>#NAME?</v>
      </c>
      <c r="F25" s="74" t="e">
        <f ca="1">_xll.qlRateHelperRate($D25)</f>
        <v>#NAME?</v>
      </c>
      <c r="G25" s="74" t="str">
        <f ca="1">IF(ISERROR(_xll.qlSwapRateHelperSpread($D25)),IF(ISERROR(_xll.qlFuturesRateHelperConvexityAdjustment($D25)),"--",_xll.qlFuturesRateHelperConvexityAdjustment($D25)),_xll.qlSwapRateHelperSpread($D25))</f>
        <v>--</v>
      </c>
      <c r="H25" s="82" t="e">
        <f ca="1">_xll.qlRateHelperEarliestDate($D25)</f>
        <v>#NAME?</v>
      </c>
      <c r="I25" s="83" t="e">
        <f ca="1">_xll.qlRateHelperLatestDate($D25)</f>
        <v>#NAME?</v>
      </c>
      <c r="J25" s="72" t="e">
        <f ca="1"/>
        <v>#NAME?</v>
      </c>
      <c r="M25" s="182"/>
      <c r="O25" s="182"/>
      <c r="V25" s="196"/>
      <c r="X25" s="197"/>
      <c r="Y25" s="199"/>
    </row>
    <row r="26" spans="4:25" x14ac:dyDescent="0.2">
      <c r="D26" s="73" t="e">
        <f ca="1"/>
        <v>#NAME?</v>
      </c>
      <c r="E26" s="73" t="e">
        <f ca="1">_xll.qlRateHelperQuoteName(D26)</f>
        <v>#NAME?</v>
      </c>
      <c r="F26" s="74" t="e">
        <f ca="1">_xll.qlRateHelperRate($D26)</f>
        <v>#NAME?</v>
      </c>
      <c r="G26" s="74" t="str">
        <f ca="1">IF(ISERROR(_xll.qlSwapRateHelperSpread($D26)),IF(ISERROR(_xll.qlFuturesRateHelperConvexityAdjustment($D26)),"--",_xll.qlFuturesRateHelperConvexityAdjustment($D26)),_xll.qlSwapRateHelperSpread($D26))</f>
        <v>--</v>
      </c>
      <c r="H26" s="82" t="e">
        <f ca="1">_xll.qlRateHelperEarliestDate($D26)</f>
        <v>#NAME?</v>
      </c>
      <c r="I26" s="83" t="e">
        <f ca="1">_xll.qlRateHelperLatestDate($D26)</f>
        <v>#NAME?</v>
      </c>
      <c r="J26" s="72" t="e">
        <f ca="1"/>
        <v>#NAME?</v>
      </c>
      <c r="M26" s="182"/>
      <c r="O26" s="182"/>
      <c r="V26" s="196"/>
      <c r="X26" s="197"/>
      <c r="Y26" s="199"/>
    </row>
    <row r="27" spans="4:25" x14ac:dyDescent="0.2">
      <c r="D27" s="73" t="e">
        <f ca="1"/>
        <v>#NAME?</v>
      </c>
      <c r="E27" s="73" t="e">
        <f ca="1">_xll.qlRateHelperQuoteName(D27)</f>
        <v>#NAME?</v>
      </c>
      <c r="F27" s="74" t="e">
        <f ca="1">_xll.qlRateHelperRate($D27)</f>
        <v>#NAME?</v>
      </c>
      <c r="G27" s="74" t="str">
        <f ca="1">IF(ISERROR(_xll.qlSwapRateHelperSpread($D27)),IF(ISERROR(_xll.qlFuturesRateHelperConvexityAdjustment($D27)),"--",_xll.qlFuturesRateHelperConvexityAdjustment($D27)),_xll.qlSwapRateHelperSpread($D27))</f>
        <v>--</v>
      </c>
      <c r="H27" s="82" t="e">
        <f ca="1">_xll.qlRateHelperEarliestDate($D27)</f>
        <v>#NAME?</v>
      </c>
      <c r="I27" s="83" t="e">
        <f ca="1">_xll.qlRateHelperLatestDate($D27)</f>
        <v>#NAME?</v>
      </c>
      <c r="J27" s="72" t="e">
        <f ca="1"/>
        <v>#NAME?</v>
      </c>
      <c r="M27" s="182"/>
      <c r="O27" s="182"/>
      <c r="V27" s="196"/>
      <c r="X27" s="197"/>
      <c r="Y27" s="199"/>
    </row>
    <row r="28" spans="4:25" x14ac:dyDescent="0.2">
      <c r="D28" s="73" t="e">
        <f ca="1"/>
        <v>#NAME?</v>
      </c>
      <c r="E28" s="73" t="e">
        <f ca="1">_xll.qlRateHelperQuoteName(D28)</f>
        <v>#NAME?</v>
      </c>
      <c r="F28" s="74" t="e">
        <f ca="1">_xll.qlRateHelperRate($D28)</f>
        <v>#NAME?</v>
      </c>
      <c r="G28" s="74" t="str">
        <f ca="1">IF(ISERROR(_xll.qlSwapRateHelperSpread($D28)),IF(ISERROR(_xll.qlFuturesRateHelperConvexityAdjustment($D28)),"--",_xll.qlFuturesRateHelperConvexityAdjustment($D28)),_xll.qlSwapRateHelperSpread($D28))</f>
        <v>--</v>
      </c>
      <c r="H28" s="82" t="e">
        <f ca="1">_xll.qlRateHelperEarliestDate($D28)</f>
        <v>#NAME?</v>
      </c>
      <c r="I28" s="83" t="e">
        <f ca="1">_xll.qlRateHelperLatestDate($D28)</f>
        <v>#NAME?</v>
      </c>
      <c r="J28" s="72" t="e">
        <f ca="1"/>
        <v>#NAME?</v>
      </c>
      <c r="M28" s="182"/>
      <c r="O28" s="182"/>
      <c r="V28" s="196"/>
      <c r="X28" s="197"/>
      <c r="Y28" s="199"/>
    </row>
    <row r="29" spans="4:25" x14ac:dyDescent="0.2">
      <c r="D29" s="73" t="e">
        <f ca="1"/>
        <v>#NAME?</v>
      </c>
      <c r="E29" s="73" t="e">
        <f ca="1">_xll.qlRateHelperQuoteName(D29)</f>
        <v>#NAME?</v>
      </c>
      <c r="F29" s="74" t="e">
        <f ca="1">_xll.qlRateHelperRate($D29)</f>
        <v>#NAME?</v>
      </c>
      <c r="G29" s="74" t="str">
        <f ca="1">IF(ISERROR(_xll.qlSwapRateHelperSpread($D29)),IF(ISERROR(_xll.qlFuturesRateHelperConvexityAdjustment($D29)),"--",_xll.qlFuturesRateHelperConvexityAdjustment($D29)),_xll.qlSwapRateHelperSpread($D29))</f>
        <v>--</v>
      </c>
      <c r="H29" s="82" t="e">
        <f ca="1">_xll.qlRateHelperEarliestDate($D29)</f>
        <v>#NAME?</v>
      </c>
      <c r="I29" s="83" t="e">
        <f ca="1">_xll.qlRateHelperLatestDate($D29)</f>
        <v>#NAME?</v>
      </c>
      <c r="J29" s="72" t="e">
        <f ca="1"/>
        <v>#NAME?</v>
      </c>
      <c r="M29" s="182"/>
      <c r="O29" s="182"/>
      <c r="X29" s="197"/>
      <c r="Y29" s="199"/>
    </row>
    <row r="30" spans="4:25" x14ac:dyDescent="0.2">
      <c r="D30" s="73" t="e">
        <f ca="1"/>
        <v>#NAME?</v>
      </c>
      <c r="E30" s="73" t="e">
        <f ca="1">_xll.qlRateHelperQuoteName(D30)</f>
        <v>#NAME?</v>
      </c>
      <c r="F30" s="74" t="e">
        <f ca="1">_xll.qlRateHelperRate($D30)</f>
        <v>#NAME?</v>
      </c>
      <c r="G30" s="74" t="str">
        <f ca="1">IF(ISERROR(_xll.qlSwapRateHelperSpread($D30)),IF(ISERROR(_xll.qlFuturesRateHelperConvexityAdjustment($D30)),"--",_xll.qlFuturesRateHelperConvexityAdjustment($D30)),_xll.qlSwapRateHelperSpread($D30))</f>
        <v>--</v>
      </c>
      <c r="H30" s="82" t="e">
        <f ca="1">_xll.qlRateHelperEarliestDate($D30)</f>
        <v>#NAME?</v>
      </c>
      <c r="I30" s="83" t="e">
        <f ca="1">_xll.qlRateHelperLatestDate($D30)</f>
        <v>#NAME?</v>
      </c>
      <c r="J30" s="72" t="e">
        <f ca="1"/>
        <v>#NAME?</v>
      </c>
      <c r="M30" s="182"/>
      <c r="O30" s="182"/>
      <c r="X30" s="197"/>
      <c r="Y30" s="199"/>
    </row>
    <row r="31" spans="4:25" x14ac:dyDescent="0.2">
      <c r="D31" s="73" t="e">
        <f ca="1"/>
        <v>#NAME?</v>
      </c>
      <c r="E31" s="73" t="e">
        <f ca="1">_xll.qlRateHelperQuoteName(D31)</f>
        <v>#NAME?</v>
      </c>
      <c r="F31" s="74" t="e">
        <f ca="1">_xll.qlRateHelperRate($D31)</f>
        <v>#NAME?</v>
      </c>
      <c r="G31" s="74" t="str">
        <f ca="1">IF(ISERROR(_xll.qlSwapRateHelperSpread($D31)),IF(ISERROR(_xll.qlFuturesRateHelperConvexityAdjustment($D31)),"--",_xll.qlFuturesRateHelperConvexityAdjustment($D31)),_xll.qlSwapRateHelperSpread($D31))</f>
        <v>--</v>
      </c>
      <c r="H31" s="82" t="e">
        <f ca="1">_xll.qlRateHelperEarliestDate($D31)</f>
        <v>#NAME?</v>
      </c>
      <c r="I31" s="83" t="e">
        <f ca="1">_xll.qlRateHelperLatestDate($D31)</f>
        <v>#NAME?</v>
      </c>
      <c r="J31" s="72" t="e">
        <f ca="1"/>
        <v>#NAME?</v>
      </c>
      <c r="M31" s="182"/>
      <c r="O31" s="182"/>
      <c r="X31" s="197"/>
      <c r="Y31" s="199"/>
    </row>
    <row r="32" spans="4:25" x14ac:dyDescent="0.2">
      <c r="D32" s="73" t="e">
        <f ca="1"/>
        <v>#NAME?</v>
      </c>
      <c r="E32" s="73" t="e">
        <f ca="1">_xll.qlRateHelperQuoteName(D32)</f>
        <v>#NAME?</v>
      </c>
      <c r="F32" s="74" t="e">
        <f ca="1">_xll.qlRateHelperRate($D32)</f>
        <v>#NAME?</v>
      </c>
      <c r="G32" s="74" t="str">
        <f ca="1">IF(ISERROR(_xll.qlSwapRateHelperSpread($D32)),IF(ISERROR(_xll.qlFuturesRateHelperConvexityAdjustment($D32)),"--",_xll.qlFuturesRateHelperConvexityAdjustment($D32)),_xll.qlSwapRateHelperSpread($D32))</f>
        <v>--</v>
      </c>
      <c r="H32" s="82" t="e">
        <f ca="1">_xll.qlRateHelperEarliestDate($D32)</f>
        <v>#NAME?</v>
      </c>
      <c r="I32" s="83" t="e">
        <f ca="1">_xll.qlRateHelperLatestDate($D32)</f>
        <v>#NAME?</v>
      </c>
      <c r="J32" s="72" t="e">
        <f ca="1"/>
        <v>#NAME?</v>
      </c>
      <c r="M32" s="182"/>
      <c r="O32" s="182"/>
      <c r="X32" s="197"/>
      <c r="Y32" s="199"/>
    </row>
    <row r="33" spans="4:25" x14ac:dyDescent="0.2">
      <c r="D33" s="73" t="e">
        <f ca="1"/>
        <v>#NAME?</v>
      </c>
      <c r="E33" s="73" t="e">
        <f ca="1">_xll.qlRateHelperQuoteName(D33)</f>
        <v>#NAME?</v>
      </c>
      <c r="F33" s="74" t="e">
        <f ca="1">_xll.qlRateHelperRate($D33)</f>
        <v>#NAME?</v>
      </c>
      <c r="G33" s="74" t="str">
        <f ca="1">IF(ISERROR(_xll.qlSwapRateHelperSpread($D33)),IF(ISERROR(_xll.qlFuturesRateHelperConvexityAdjustment($D33)),"--",_xll.qlFuturesRateHelperConvexityAdjustment($D33)),_xll.qlSwapRateHelperSpread($D33))</f>
        <v>--</v>
      </c>
      <c r="H33" s="82" t="e">
        <f ca="1">_xll.qlRateHelperEarliestDate($D33)</f>
        <v>#NAME?</v>
      </c>
      <c r="I33" s="83" t="e">
        <f ca="1">_xll.qlRateHelperLatestDate($D33)</f>
        <v>#NAME?</v>
      </c>
      <c r="J33" s="72" t="e">
        <f ca="1"/>
        <v>#NAME?</v>
      </c>
      <c r="M33" s="182"/>
      <c r="O33" s="182"/>
      <c r="X33" s="197"/>
      <c r="Y33" s="199"/>
    </row>
    <row r="34" spans="4:25" x14ac:dyDescent="0.2">
      <c r="D34" s="73" t="e">
        <f ca="1"/>
        <v>#NAME?</v>
      </c>
      <c r="E34" s="73" t="e">
        <f ca="1">_xll.qlRateHelperQuoteName(D34)</f>
        <v>#NAME?</v>
      </c>
      <c r="F34" s="74" t="e">
        <f ca="1">_xll.qlRateHelperRate($D34)</f>
        <v>#NAME?</v>
      </c>
      <c r="G34" s="74" t="str">
        <f ca="1">IF(ISERROR(_xll.qlSwapRateHelperSpread($D34)),IF(ISERROR(_xll.qlFuturesRateHelperConvexityAdjustment($D34)),"--",_xll.qlFuturesRateHelperConvexityAdjustment($D34)),_xll.qlSwapRateHelperSpread($D34))</f>
        <v>--</v>
      </c>
      <c r="H34" s="82" t="e">
        <f ca="1">_xll.qlRateHelperEarliestDate($D34)</f>
        <v>#NAME?</v>
      </c>
      <c r="I34" s="83" t="e">
        <f ca="1">_xll.qlRateHelperLatestDate($D34)</f>
        <v>#NAME?</v>
      </c>
      <c r="J34" s="72" t="e">
        <f ca="1"/>
        <v>#NAME?</v>
      </c>
      <c r="M34" s="182"/>
      <c r="O34" s="182"/>
      <c r="X34" s="197"/>
      <c r="Y34" s="199"/>
    </row>
    <row r="35" spans="4:25" x14ac:dyDescent="0.2">
      <c r="D35" s="73" t="e">
        <f ca="1"/>
        <v>#NAME?</v>
      </c>
      <c r="E35" s="73" t="e">
        <f ca="1">_xll.qlRateHelperQuoteName(D35)</f>
        <v>#NAME?</v>
      </c>
      <c r="F35" s="74" t="e">
        <f ca="1">_xll.qlRateHelperRate($D35)</f>
        <v>#NAME?</v>
      </c>
      <c r="G35" s="74" t="str">
        <f ca="1">IF(ISERROR(_xll.qlSwapRateHelperSpread($D35)),IF(ISERROR(_xll.qlFuturesRateHelperConvexityAdjustment($D35)),"--",_xll.qlFuturesRateHelperConvexityAdjustment($D35)),_xll.qlSwapRateHelperSpread($D35))</f>
        <v>--</v>
      </c>
      <c r="H35" s="82" t="e">
        <f ca="1">_xll.qlRateHelperEarliestDate($D35)</f>
        <v>#NAME?</v>
      </c>
      <c r="I35" s="83" t="e">
        <f ca="1">_xll.qlRateHelperLatestDate($D35)</f>
        <v>#NAME?</v>
      </c>
      <c r="J35" s="72" t="e">
        <f ca="1"/>
        <v>#NAME?</v>
      </c>
      <c r="M35" s="182"/>
      <c r="O35" s="182"/>
      <c r="X35" s="197"/>
      <c r="Y35" s="199"/>
    </row>
    <row r="36" spans="4:25" x14ac:dyDescent="0.2">
      <c r="D36" s="73" t="e">
        <f ca="1"/>
        <v>#NAME?</v>
      </c>
      <c r="E36" s="73" t="e">
        <f ca="1">_xll.qlRateHelperQuoteName(D36)</f>
        <v>#NAME?</v>
      </c>
      <c r="F36" s="74" t="e">
        <f ca="1">_xll.qlRateHelperRate($D36)</f>
        <v>#NAME?</v>
      </c>
      <c r="G36" s="74" t="str">
        <f ca="1">IF(ISERROR(_xll.qlSwapRateHelperSpread($D36)),IF(ISERROR(_xll.qlFuturesRateHelperConvexityAdjustment($D36)),"--",_xll.qlFuturesRateHelperConvexityAdjustment($D36)),_xll.qlSwapRateHelperSpread($D36))</f>
        <v>--</v>
      </c>
      <c r="H36" s="82" t="e">
        <f ca="1">_xll.qlRateHelperEarliestDate($D36)</f>
        <v>#NAME?</v>
      </c>
      <c r="I36" s="83" t="e">
        <f ca="1">_xll.qlRateHelperLatestDate($D36)</f>
        <v>#NAME?</v>
      </c>
      <c r="J36" s="72" t="e">
        <f ca="1"/>
        <v>#NAME?</v>
      </c>
      <c r="M36" s="182"/>
      <c r="O36" s="182"/>
      <c r="X36" s="197"/>
      <c r="Y36" s="199"/>
    </row>
    <row r="37" spans="4:25" x14ac:dyDescent="0.2">
      <c r="D37" s="73" t="e">
        <f ca="1"/>
        <v>#NAME?</v>
      </c>
      <c r="E37" s="73" t="e">
        <f ca="1">_xll.qlRateHelperQuoteName(D37)</f>
        <v>#NAME?</v>
      </c>
      <c r="F37" s="74" t="e">
        <f ca="1">_xll.qlRateHelperRate($D37)</f>
        <v>#NAME?</v>
      </c>
      <c r="G37" s="74" t="str">
        <f ca="1">IF(ISERROR(_xll.qlSwapRateHelperSpread($D37)),IF(ISERROR(_xll.qlFuturesRateHelperConvexityAdjustment($D37)),"--",_xll.qlFuturesRateHelperConvexityAdjustment($D37)),_xll.qlSwapRateHelperSpread($D37))</f>
        <v>--</v>
      </c>
      <c r="H37" s="82" t="e">
        <f ca="1">_xll.qlRateHelperEarliestDate($D37)</f>
        <v>#NAME?</v>
      </c>
      <c r="I37" s="83" t="e">
        <f ca="1">_xll.qlRateHelperLatestDate($D37)</f>
        <v>#NAME?</v>
      </c>
      <c r="J37" s="72" t="e">
        <f ca="1"/>
        <v>#NAME?</v>
      </c>
      <c r="M37" s="182"/>
      <c r="O37" s="182"/>
      <c r="X37" s="197"/>
      <c r="Y37" s="199"/>
    </row>
    <row r="38" spans="4:25" x14ac:dyDescent="0.2">
      <c r="D38" s="73" t="e">
        <f ca="1"/>
        <v>#NAME?</v>
      </c>
      <c r="E38" s="73" t="e">
        <f ca="1">_xll.qlRateHelperQuoteName(D38)</f>
        <v>#NAME?</v>
      </c>
      <c r="F38" s="74" t="e">
        <f ca="1">_xll.qlRateHelperRate($D38)</f>
        <v>#NAME?</v>
      </c>
      <c r="G38" s="74" t="str">
        <f ca="1">IF(ISERROR(_xll.qlSwapRateHelperSpread($D38)),IF(ISERROR(_xll.qlFuturesRateHelperConvexityAdjustment($D38)),"--",_xll.qlFuturesRateHelperConvexityAdjustment($D38)),_xll.qlSwapRateHelperSpread($D38))</f>
        <v>--</v>
      </c>
      <c r="H38" s="82" t="e">
        <f ca="1">_xll.qlRateHelperEarliestDate($D38)</f>
        <v>#NAME?</v>
      </c>
      <c r="I38" s="83" t="e">
        <f ca="1">_xll.qlRateHelperLatestDate($D38)</f>
        <v>#NAME?</v>
      </c>
      <c r="J38" s="72" t="e">
        <f ca="1"/>
        <v>#NAME?</v>
      </c>
      <c r="M38" s="182"/>
      <c r="O38" s="182"/>
      <c r="X38" s="197"/>
      <c r="Y38" s="199"/>
    </row>
    <row r="39" spans="4:25" x14ac:dyDescent="0.2">
      <c r="D39" s="73" t="e">
        <f ca="1"/>
        <v>#NAME?</v>
      </c>
      <c r="E39" s="73" t="e">
        <f ca="1">_xll.qlRateHelperQuoteName(D39)</f>
        <v>#NAME?</v>
      </c>
      <c r="F39" s="74" t="e">
        <f ca="1">_xll.qlRateHelperRate($D39)</f>
        <v>#NAME?</v>
      </c>
      <c r="G39" s="74" t="str">
        <f ca="1">IF(ISERROR(_xll.qlSwapRateHelperSpread($D39)),IF(ISERROR(_xll.qlFuturesRateHelperConvexityAdjustment($D39)),"--",_xll.qlFuturesRateHelperConvexityAdjustment($D39)),_xll.qlSwapRateHelperSpread($D39))</f>
        <v>--</v>
      </c>
      <c r="H39" s="82" t="e">
        <f ca="1">_xll.qlRateHelperEarliestDate($D39)</f>
        <v>#NAME?</v>
      </c>
      <c r="I39" s="83" t="e">
        <f ca="1">_xll.qlRateHelperLatestDate($D39)</f>
        <v>#NAME?</v>
      </c>
      <c r="J39" s="72" t="e">
        <f ca="1"/>
        <v>#NAME?</v>
      </c>
      <c r="M39" s="182"/>
      <c r="O39" s="182"/>
      <c r="X39" s="197"/>
      <c r="Y39" s="199"/>
    </row>
    <row r="40" spans="4:25" x14ac:dyDescent="0.2">
      <c r="D40" s="73" t="e">
        <f ca="1"/>
        <v>#NAME?</v>
      </c>
      <c r="E40" s="73" t="e">
        <f ca="1">_xll.qlRateHelperQuoteName(D40)</f>
        <v>#NAME?</v>
      </c>
      <c r="F40" s="74" t="e">
        <f ca="1">_xll.qlRateHelperRate($D40)</f>
        <v>#NAME?</v>
      </c>
      <c r="G40" s="74" t="str">
        <f ca="1">IF(ISERROR(_xll.qlSwapRateHelperSpread($D40)),IF(ISERROR(_xll.qlFuturesRateHelperConvexityAdjustment($D40)),"--",_xll.qlFuturesRateHelperConvexityAdjustment($D40)),_xll.qlSwapRateHelperSpread($D40))</f>
        <v>--</v>
      </c>
      <c r="H40" s="82" t="e">
        <f ca="1">_xll.qlRateHelperEarliestDate($D40)</f>
        <v>#NAME?</v>
      </c>
      <c r="I40" s="83" t="e">
        <f ca="1">_xll.qlRateHelperLatestDate($D40)</f>
        <v>#NAME?</v>
      </c>
      <c r="J40" s="72" t="e">
        <f ca="1"/>
        <v>#NAME?</v>
      </c>
      <c r="M40" s="182"/>
      <c r="O40" s="182"/>
      <c r="X40" s="197"/>
      <c r="Y40" s="199"/>
    </row>
    <row r="41" spans="4:25" x14ac:dyDescent="0.2">
      <c r="D41" s="73" t="e">
        <f ca="1"/>
        <v>#NAME?</v>
      </c>
      <c r="E41" s="73" t="e">
        <f ca="1">_xll.qlRateHelperQuoteName(D41)</f>
        <v>#NAME?</v>
      </c>
      <c r="F41" s="74" t="e">
        <f ca="1">_xll.qlRateHelperRate($D41)</f>
        <v>#NAME?</v>
      </c>
      <c r="G41" s="74" t="str">
        <f ca="1">IF(ISERROR(_xll.qlSwapRateHelperSpread($D41)),IF(ISERROR(_xll.qlFuturesRateHelperConvexityAdjustment($D41)),"--",_xll.qlFuturesRateHelperConvexityAdjustment($D41)),_xll.qlSwapRateHelperSpread($D41))</f>
        <v>--</v>
      </c>
      <c r="H41" s="82" t="e">
        <f ca="1">_xll.qlRateHelperEarliestDate($D41)</f>
        <v>#NAME?</v>
      </c>
      <c r="I41" s="83" t="e">
        <f ca="1">_xll.qlRateHelperLatestDate($D41)</f>
        <v>#NAME?</v>
      </c>
      <c r="J41" s="72" t="e">
        <f ca="1"/>
        <v>#NAME?</v>
      </c>
      <c r="M41" s="182"/>
      <c r="O41" s="182"/>
      <c r="X41" s="197"/>
      <c r="Y41" s="199"/>
    </row>
    <row r="42" spans="4:25" x14ac:dyDescent="0.2">
      <c r="D42" s="73" t="e">
        <f ca="1"/>
        <v>#NAME?</v>
      </c>
      <c r="E42" s="73" t="e">
        <f ca="1">_xll.qlRateHelperQuoteName(D42)</f>
        <v>#NAME?</v>
      </c>
      <c r="F42" s="74" t="e">
        <f ca="1">_xll.qlRateHelperRate($D42)</f>
        <v>#NAME?</v>
      </c>
      <c r="G42" s="74" t="str">
        <f ca="1">IF(ISERROR(_xll.qlSwapRateHelperSpread($D42)),IF(ISERROR(_xll.qlFuturesRateHelperConvexityAdjustment($D42)),"--",_xll.qlFuturesRateHelperConvexityAdjustment($D42)),_xll.qlSwapRateHelperSpread($D42))</f>
        <v>--</v>
      </c>
      <c r="H42" s="82" t="e">
        <f ca="1">_xll.qlRateHelperEarliestDate($D42)</f>
        <v>#NAME?</v>
      </c>
      <c r="I42" s="83" t="e">
        <f ca="1">_xll.qlRateHelperLatestDate($D42)</f>
        <v>#NAME?</v>
      </c>
      <c r="J42" s="72" t="e">
        <f ca="1"/>
        <v>#NAME?</v>
      </c>
      <c r="M42" s="182"/>
      <c r="O42" s="182"/>
      <c r="X42" s="197"/>
      <c r="Y42" s="199"/>
    </row>
    <row r="43" spans="4:25" x14ac:dyDescent="0.2">
      <c r="D43" s="73" t="e">
        <f ca="1"/>
        <v>#NAME?</v>
      </c>
      <c r="E43" s="73" t="e">
        <f ca="1">_xll.qlRateHelperQuoteName(D43)</f>
        <v>#NAME?</v>
      </c>
      <c r="F43" s="74" t="e">
        <f ca="1">_xll.qlRateHelperRate($D43)</f>
        <v>#NAME?</v>
      </c>
      <c r="G43" s="74" t="str">
        <f ca="1">IF(ISERROR(_xll.qlSwapRateHelperSpread($D43)),IF(ISERROR(_xll.qlFuturesRateHelperConvexityAdjustment($D43)),"--",_xll.qlFuturesRateHelperConvexityAdjustment($D43)),_xll.qlSwapRateHelperSpread($D43))</f>
        <v>--</v>
      </c>
      <c r="H43" s="82" t="e">
        <f ca="1">_xll.qlRateHelperEarliestDate($D43)</f>
        <v>#NAME?</v>
      </c>
      <c r="I43" s="83" t="e">
        <f ca="1">_xll.qlRateHelperLatestDate($D43)</f>
        <v>#NAME?</v>
      </c>
      <c r="J43" s="72" t="e">
        <f ca="1"/>
        <v>#NAME?</v>
      </c>
      <c r="M43" s="182"/>
      <c r="O43" s="182"/>
      <c r="X43" s="197"/>
      <c r="Y43" s="199"/>
    </row>
    <row r="44" spans="4:25" x14ac:dyDescent="0.2">
      <c r="D44" s="73" t="e">
        <f ca="1"/>
        <v>#NAME?</v>
      </c>
      <c r="E44" s="73" t="e">
        <f ca="1">_xll.qlRateHelperQuoteName(D44)</f>
        <v>#NAME?</v>
      </c>
      <c r="F44" s="74" t="e">
        <f ca="1">_xll.qlRateHelperRate($D44)</f>
        <v>#NAME?</v>
      </c>
      <c r="G44" s="74" t="str">
        <f ca="1">IF(ISERROR(_xll.qlSwapRateHelperSpread($D44)),IF(ISERROR(_xll.qlFuturesRateHelperConvexityAdjustment($D44)),"--",_xll.qlFuturesRateHelperConvexityAdjustment($D44)),_xll.qlSwapRateHelperSpread($D44))</f>
        <v>--</v>
      </c>
      <c r="H44" s="82" t="e">
        <f ca="1">_xll.qlRateHelperEarliestDate($D44)</f>
        <v>#NAME?</v>
      </c>
      <c r="I44" s="83" t="e">
        <f ca="1">_xll.qlRateHelperLatestDate($D44)</f>
        <v>#NAME?</v>
      </c>
      <c r="J44" s="72" t="e">
        <f ca="1"/>
        <v>#NAME?</v>
      </c>
      <c r="M44" s="182"/>
      <c r="O44" s="182"/>
      <c r="X44" s="197"/>
      <c r="Y44" s="199"/>
    </row>
    <row r="45" spans="4:25" x14ac:dyDescent="0.2">
      <c r="D45" s="73" t="e">
        <f ca="1"/>
        <v>#NAME?</v>
      </c>
      <c r="E45" s="73" t="e">
        <f ca="1">_xll.qlRateHelperQuoteName(D45)</f>
        <v>#NAME?</v>
      </c>
      <c r="F45" s="74" t="e">
        <f ca="1">_xll.qlRateHelperRate($D45)</f>
        <v>#NAME?</v>
      </c>
      <c r="G45" s="74" t="str">
        <f ca="1">IF(ISERROR(_xll.qlSwapRateHelperSpread($D45)),IF(ISERROR(_xll.qlFuturesRateHelperConvexityAdjustment($D45)),"--",_xll.qlFuturesRateHelperConvexityAdjustment($D45)),_xll.qlSwapRateHelperSpread($D45))</f>
        <v>--</v>
      </c>
      <c r="H45" s="82" t="e">
        <f ca="1">_xll.qlRateHelperEarliestDate($D45)</f>
        <v>#NAME?</v>
      </c>
      <c r="I45" s="83" t="e">
        <f ca="1">_xll.qlRateHelperLatestDate($D45)</f>
        <v>#NAME?</v>
      </c>
      <c r="J45" s="72" t="e">
        <f ca="1"/>
        <v>#NAME?</v>
      </c>
      <c r="M45" s="182"/>
      <c r="O45" s="182"/>
      <c r="X45" s="197"/>
      <c r="Y45" s="199"/>
    </row>
    <row r="46" spans="4:25" x14ac:dyDescent="0.2">
      <c r="D46" s="73" t="e">
        <f ca="1"/>
        <v>#NAME?</v>
      </c>
      <c r="E46" s="73" t="e">
        <f ca="1">_xll.qlRateHelperQuoteName(D46)</f>
        <v>#NAME?</v>
      </c>
      <c r="F46" s="74" t="e">
        <f ca="1">_xll.qlRateHelperRate($D46)</f>
        <v>#NAME?</v>
      </c>
      <c r="G46" s="74" t="str">
        <f ca="1">IF(ISERROR(_xll.qlSwapRateHelperSpread($D46)),IF(ISERROR(_xll.qlFuturesRateHelperConvexityAdjustment($D46)),"--",_xll.qlFuturesRateHelperConvexityAdjustment($D46)),_xll.qlSwapRateHelperSpread($D46))</f>
        <v>--</v>
      </c>
      <c r="H46" s="82" t="e">
        <f ca="1">_xll.qlRateHelperEarliestDate($D46)</f>
        <v>#NAME?</v>
      </c>
      <c r="I46" s="83" t="e">
        <f ca="1">_xll.qlRateHelperLatestDate($D46)</f>
        <v>#NAME?</v>
      </c>
      <c r="J46" s="72" t="e">
        <f ca="1"/>
        <v>#NAME?</v>
      </c>
      <c r="M46" s="182"/>
      <c r="O46" s="182"/>
      <c r="X46" s="197"/>
      <c r="Y46" s="199"/>
    </row>
    <row r="47" spans="4:25" x14ac:dyDescent="0.2">
      <c r="D47" s="73" t="e">
        <f ca="1"/>
        <v>#NAME?</v>
      </c>
      <c r="E47" s="73" t="e">
        <f ca="1">_xll.qlRateHelperQuoteName(D47)</f>
        <v>#NAME?</v>
      </c>
      <c r="F47" s="74" t="e">
        <f ca="1">_xll.qlRateHelperRate($D47)</f>
        <v>#NAME?</v>
      </c>
      <c r="G47" s="74" t="str">
        <f ca="1">IF(ISERROR(_xll.qlSwapRateHelperSpread($D47)),IF(ISERROR(_xll.qlFuturesRateHelperConvexityAdjustment($D47)),"--",_xll.qlFuturesRateHelperConvexityAdjustment($D47)),_xll.qlSwapRateHelperSpread($D47))</f>
        <v>--</v>
      </c>
      <c r="H47" s="82" t="e">
        <f ca="1">_xll.qlRateHelperEarliestDate($D47)</f>
        <v>#NAME?</v>
      </c>
      <c r="I47" s="83" t="e">
        <f ca="1">_xll.qlRateHelperLatestDate($D47)</f>
        <v>#NAME?</v>
      </c>
      <c r="J47" s="72" t="e">
        <f ca="1"/>
        <v>#NAME?</v>
      </c>
      <c r="M47" s="182"/>
      <c r="O47" s="182"/>
      <c r="X47" s="197"/>
      <c r="Y47" s="199"/>
    </row>
    <row r="48" spans="4:25" x14ac:dyDescent="0.2">
      <c r="D48" s="73" t="e">
        <f ca="1"/>
        <v>#NAME?</v>
      </c>
      <c r="E48" s="73" t="e">
        <f ca="1">_xll.qlRateHelperQuoteName(D48)</f>
        <v>#NAME?</v>
      </c>
      <c r="F48" s="74" t="e">
        <f ca="1">_xll.qlRateHelperRate($D48)</f>
        <v>#NAME?</v>
      </c>
      <c r="G48" s="74" t="str">
        <f ca="1">IF(ISERROR(_xll.qlSwapRateHelperSpread($D48)),IF(ISERROR(_xll.qlFuturesRateHelperConvexityAdjustment($D48)),"--",_xll.qlFuturesRateHelperConvexityAdjustment($D48)),_xll.qlSwapRateHelperSpread($D48))</f>
        <v>--</v>
      </c>
      <c r="H48" s="82" t="e">
        <f ca="1">_xll.qlRateHelperEarliestDate($D48)</f>
        <v>#NAME?</v>
      </c>
      <c r="I48" s="83" t="e">
        <f ca="1">_xll.qlRateHelperLatestDate($D48)</f>
        <v>#NAME?</v>
      </c>
      <c r="J48" s="72" t="e">
        <f ca="1"/>
        <v>#NAME?</v>
      </c>
      <c r="M48" s="182"/>
      <c r="O48" s="182"/>
      <c r="X48" s="197"/>
      <c r="Y48" s="199"/>
    </row>
    <row r="49" spans="4:25" x14ac:dyDescent="0.2">
      <c r="D49" s="73" t="e">
        <f ca="1"/>
        <v>#NAME?</v>
      </c>
      <c r="E49" s="73" t="e">
        <f ca="1">_xll.qlRateHelperQuoteName(D49)</f>
        <v>#NAME?</v>
      </c>
      <c r="F49" s="74" t="e">
        <f ca="1">_xll.qlRateHelperRate($D49)</f>
        <v>#NAME?</v>
      </c>
      <c r="G49" s="74" t="str">
        <f ca="1">IF(ISERROR(_xll.qlSwapRateHelperSpread($D49)),IF(ISERROR(_xll.qlFuturesRateHelperConvexityAdjustment($D49)),"--",_xll.qlFuturesRateHelperConvexityAdjustment($D49)),_xll.qlSwapRateHelperSpread($D49))</f>
        <v>--</v>
      </c>
      <c r="H49" s="82" t="e">
        <f ca="1">_xll.qlRateHelperEarliestDate($D49)</f>
        <v>#NAME?</v>
      </c>
      <c r="I49" s="83" t="e">
        <f ca="1">_xll.qlRateHelperLatestDate($D49)</f>
        <v>#NAME?</v>
      </c>
      <c r="J49" s="72" t="e">
        <f ca="1"/>
        <v>#NAME?</v>
      </c>
      <c r="M49" s="182"/>
      <c r="O49" s="182"/>
      <c r="X49" s="197"/>
      <c r="Y49" s="199"/>
    </row>
    <row r="50" spans="4:25" x14ac:dyDescent="0.2">
      <c r="D50" s="73" t="e">
        <f ca="1"/>
        <v>#NAME?</v>
      </c>
      <c r="E50" s="73" t="e">
        <f ca="1">_xll.qlRateHelperQuoteName(D50)</f>
        <v>#NAME?</v>
      </c>
      <c r="F50" s="74" t="e">
        <f ca="1">_xll.qlRateHelperRate($D50)</f>
        <v>#NAME?</v>
      </c>
      <c r="G50" s="74" t="str">
        <f ca="1">IF(ISERROR(_xll.qlSwapRateHelperSpread($D50)),IF(ISERROR(_xll.qlFuturesRateHelperConvexityAdjustment($D50)),"--",_xll.qlFuturesRateHelperConvexityAdjustment($D50)),_xll.qlSwapRateHelperSpread($D50))</f>
        <v>--</v>
      </c>
      <c r="H50" s="82" t="e">
        <f ca="1">_xll.qlRateHelperEarliestDate($D50)</f>
        <v>#NAME?</v>
      </c>
      <c r="I50" s="83" t="e">
        <f ca="1">_xll.qlRateHelperLatestDate($D50)</f>
        <v>#NAME?</v>
      </c>
      <c r="J50" s="72" t="e">
        <f ca="1"/>
        <v>#NAME?</v>
      </c>
      <c r="M50" s="182"/>
      <c r="O50" s="182"/>
      <c r="X50" s="197"/>
      <c r="Y50" s="199"/>
    </row>
    <row r="51" spans="4:25" x14ac:dyDescent="0.2">
      <c r="D51" s="73" t="e">
        <f ca="1"/>
        <v>#NAME?</v>
      </c>
      <c r="E51" s="73" t="e">
        <f ca="1">_xll.qlRateHelperQuoteName(D51)</f>
        <v>#NAME?</v>
      </c>
      <c r="F51" s="74" t="e">
        <f ca="1">_xll.qlRateHelperRate($D51)</f>
        <v>#NAME?</v>
      </c>
      <c r="G51" s="74" t="str">
        <f ca="1">IF(ISERROR(_xll.qlSwapRateHelperSpread($D51)),IF(ISERROR(_xll.qlFuturesRateHelperConvexityAdjustment($D51)),"--",_xll.qlFuturesRateHelperConvexityAdjustment($D51)),_xll.qlSwapRateHelperSpread($D51))</f>
        <v>--</v>
      </c>
      <c r="H51" s="82" t="e">
        <f ca="1">_xll.qlRateHelperEarliestDate($D51)</f>
        <v>#NAME?</v>
      </c>
      <c r="I51" s="83" t="e">
        <f ca="1">_xll.qlRateHelperLatestDate($D51)</f>
        <v>#NAME?</v>
      </c>
      <c r="J51" s="72" t="e">
        <f ca="1"/>
        <v>#NAME?</v>
      </c>
      <c r="M51" s="182"/>
      <c r="O51" s="182"/>
      <c r="X51" s="197"/>
      <c r="Y51" s="199"/>
    </row>
    <row r="52" spans="4:25" x14ac:dyDescent="0.2">
      <c r="D52" s="73" t="e">
        <f ca="1"/>
        <v>#NAME?</v>
      </c>
      <c r="E52" s="73" t="e">
        <f ca="1">_xll.qlRateHelperQuoteName(D52)</f>
        <v>#NAME?</v>
      </c>
      <c r="F52" s="74" t="e">
        <f ca="1">_xll.qlRateHelperRate($D52)</f>
        <v>#NAME?</v>
      </c>
      <c r="G52" s="74" t="str">
        <f ca="1">IF(ISERROR(_xll.qlSwapRateHelperSpread($D52)),IF(ISERROR(_xll.qlFuturesRateHelperConvexityAdjustment($D52)),"--",_xll.qlFuturesRateHelperConvexityAdjustment($D52)),_xll.qlSwapRateHelperSpread($D52))</f>
        <v>--</v>
      </c>
      <c r="H52" s="82" t="e">
        <f ca="1">_xll.qlRateHelperEarliestDate($D52)</f>
        <v>#NAME?</v>
      </c>
      <c r="I52" s="83" t="e">
        <f ca="1">_xll.qlRateHelperLatestDate($D52)</f>
        <v>#NAME?</v>
      </c>
      <c r="J52" s="72" t="e">
        <f ca="1"/>
        <v>#NAME?</v>
      </c>
      <c r="M52" s="182"/>
      <c r="O52" s="182"/>
      <c r="X52" s="197"/>
      <c r="Y52" s="199"/>
    </row>
    <row r="53" spans="4:25" x14ac:dyDescent="0.2">
      <c r="D53" s="73" t="e">
        <f ca="1"/>
        <v>#NAME?</v>
      </c>
      <c r="E53" s="73" t="e">
        <f ca="1">_xll.qlRateHelperQuoteName(D53)</f>
        <v>#NAME?</v>
      </c>
      <c r="F53" s="74" t="e">
        <f ca="1">_xll.qlRateHelperRate($D53)</f>
        <v>#NAME?</v>
      </c>
      <c r="G53" s="74" t="str">
        <f ca="1">IF(ISERROR(_xll.qlSwapRateHelperSpread($D53)),IF(ISERROR(_xll.qlFuturesRateHelperConvexityAdjustment($D53)),"--",_xll.qlFuturesRateHelperConvexityAdjustment($D53)),_xll.qlSwapRateHelperSpread($D53))</f>
        <v>--</v>
      </c>
      <c r="H53" s="82" t="e">
        <f ca="1">_xll.qlRateHelperEarliestDate($D53)</f>
        <v>#NAME?</v>
      </c>
      <c r="I53" s="83" t="e">
        <f ca="1">_xll.qlRateHelperLatestDate($D53)</f>
        <v>#NAME?</v>
      </c>
      <c r="J53" s="72" t="e">
        <f ca="1"/>
        <v>#NAME?</v>
      </c>
      <c r="M53" s="182"/>
      <c r="O53" s="182"/>
      <c r="X53" s="197"/>
      <c r="Y53" s="199"/>
    </row>
    <row r="54" spans="4:25" x14ac:dyDescent="0.2">
      <c r="D54" s="73" t="e">
        <f ca="1"/>
        <v>#NAME?</v>
      </c>
      <c r="E54" s="73" t="e">
        <f ca="1">_xll.qlRateHelperQuoteName(D54)</f>
        <v>#NAME?</v>
      </c>
      <c r="F54" s="74" t="e">
        <f ca="1">_xll.qlRateHelperRate($D54)</f>
        <v>#NAME?</v>
      </c>
      <c r="G54" s="74" t="str">
        <f ca="1">IF(ISERROR(_xll.qlSwapRateHelperSpread($D54)),IF(ISERROR(_xll.qlFuturesRateHelperConvexityAdjustment($D54)),"--",_xll.qlFuturesRateHelperConvexityAdjustment($D54)),_xll.qlSwapRateHelperSpread($D54))</f>
        <v>--</v>
      </c>
      <c r="H54" s="82" t="e">
        <f ca="1">_xll.qlRateHelperEarliestDate($D54)</f>
        <v>#NAME?</v>
      </c>
      <c r="I54" s="83" t="e">
        <f ca="1">_xll.qlRateHelperLatestDate($D54)</f>
        <v>#NAME?</v>
      </c>
      <c r="J54" s="72" t="e">
        <f ca="1"/>
        <v>#NAME?</v>
      </c>
    </row>
    <row r="55" spans="4:25" x14ac:dyDescent="0.2">
      <c r="D55" s="73" t="e">
        <f ca="1"/>
        <v>#NAME?</v>
      </c>
      <c r="E55" s="73" t="e">
        <f ca="1">_xll.qlRateHelperQuoteName(D55)</f>
        <v>#NAME?</v>
      </c>
      <c r="F55" s="74" t="e">
        <f ca="1">_xll.qlRateHelperRate($D55)</f>
        <v>#NAME?</v>
      </c>
      <c r="G55" s="74" t="str">
        <f ca="1">IF(ISERROR(_xll.qlSwapRateHelperSpread($D55)),IF(ISERROR(_xll.qlFuturesRateHelperConvexityAdjustment($D55)),"--",_xll.qlFuturesRateHelperConvexityAdjustment($D55)),_xll.qlSwapRateHelperSpread($D55))</f>
        <v>--</v>
      </c>
      <c r="H55" s="82" t="e">
        <f ca="1">_xll.qlRateHelperEarliestDate($D55)</f>
        <v>#NAME?</v>
      </c>
      <c r="I55" s="83" t="e">
        <f ca="1">_xll.qlRateHelperLatestDate($D55)</f>
        <v>#NAME?</v>
      </c>
      <c r="J55" s="72" t="e">
        <f ca="1"/>
        <v>#NAME?</v>
      </c>
    </row>
    <row r="56" spans="4:25" x14ac:dyDescent="0.2">
      <c r="D56" s="73" t="e">
        <f ca="1"/>
        <v>#NAME?</v>
      </c>
      <c r="E56" s="73" t="e">
        <f ca="1">_xll.qlRateHelperQuoteName(D56)</f>
        <v>#NAME?</v>
      </c>
      <c r="F56" s="74" t="e">
        <f ca="1">_xll.qlRateHelperRate($D56)</f>
        <v>#NAME?</v>
      </c>
      <c r="G56" s="74" t="str">
        <f ca="1">IF(ISERROR(_xll.qlSwapRateHelperSpread($D56)),IF(ISERROR(_xll.qlFuturesRateHelperConvexityAdjustment($D56)),"--",_xll.qlFuturesRateHelperConvexityAdjustment($D56)),_xll.qlSwapRateHelperSpread($D56))</f>
        <v>--</v>
      </c>
      <c r="H56" s="82" t="e">
        <f ca="1">_xll.qlRateHelperEarliestDate($D56)</f>
        <v>#NAME?</v>
      </c>
      <c r="I56" s="83" t="e">
        <f ca="1">_xll.qlRateHelperLatestDate($D56)</f>
        <v>#NAME?</v>
      </c>
      <c r="J56" s="72" t="e">
        <f ca="1"/>
        <v>#NAME?</v>
      </c>
    </row>
    <row r="57" spans="4:25" x14ac:dyDescent="0.2">
      <c r="D57" s="73" t="e">
        <f ca="1"/>
        <v>#NAME?</v>
      </c>
      <c r="E57" s="73" t="e">
        <f ca="1">_xll.qlRateHelperQuoteName(D57)</f>
        <v>#NAME?</v>
      </c>
      <c r="F57" s="74" t="e">
        <f ca="1">_xll.qlRateHelperRate($D57)</f>
        <v>#NAME?</v>
      </c>
      <c r="G57" s="74" t="str">
        <f ca="1">IF(ISERROR(_xll.qlSwapRateHelperSpread($D57)),IF(ISERROR(_xll.qlFuturesRateHelperConvexityAdjustment($D57)),"--",_xll.qlFuturesRateHelperConvexityAdjustment($D57)),_xll.qlSwapRateHelperSpread($D57))</f>
        <v>--</v>
      </c>
      <c r="H57" s="82" t="e">
        <f ca="1">_xll.qlRateHelperEarliestDate($D57)</f>
        <v>#NAME?</v>
      </c>
      <c r="I57" s="83" t="e">
        <f ca="1">_xll.qlRateHelperLatestDate($D57)</f>
        <v>#NAME?</v>
      </c>
      <c r="J57" s="72" t="e">
        <f ca="1"/>
        <v>#NAME?</v>
      </c>
    </row>
    <row r="58" spans="4:25" x14ac:dyDescent="0.2">
      <c r="D58" s="73" t="e">
        <f ca="1"/>
        <v>#NAME?</v>
      </c>
      <c r="E58" s="73" t="e">
        <f ca="1">_xll.qlRateHelperQuoteName(D58)</f>
        <v>#NAME?</v>
      </c>
      <c r="F58" s="74" t="e">
        <f ca="1">_xll.qlRateHelperRate($D58)</f>
        <v>#NAME?</v>
      </c>
      <c r="G58" s="74" t="str">
        <f ca="1">IF(ISERROR(_xll.qlSwapRateHelperSpread($D58)),IF(ISERROR(_xll.qlFuturesRateHelperConvexityAdjustment($D58)),"--",_xll.qlFuturesRateHelperConvexityAdjustment($D58)),_xll.qlSwapRateHelperSpread($D58))</f>
        <v>--</v>
      </c>
      <c r="H58" s="82" t="e">
        <f ca="1">_xll.qlRateHelperEarliestDate($D58)</f>
        <v>#NAME?</v>
      </c>
      <c r="I58" s="83" t="e">
        <f ca="1">_xll.qlRateHelperLatestDate($D58)</f>
        <v>#NAME?</v>
      </c>
      <c r="J58" s="72" t="e">
        <f ca="1"/>
        <v>#NAME?</v>
      </c>
    </row>
    <row r="59" spans="4:25" x14ac:dyDescent="0.2">
      <c r="D59" s="73" t="e">
        <f ca="1"/>
        <v>#NAME?</v>
      </c>
      <c r="E59" s="73" t="e">
        <f ca="1">_xll.qlRateHelperQuoteName(D59)</f>
        <v>#NAME?</v>
      </c>
      <c r="F59" s="74" t="e">
        <f ca="1">_xll.qlRateHelperRate($D59)</f>
        <v>#NAME?</v>
      </c>
      <c r="G59" s="74" t="str">
        <f ca="1">IF(ISERROR(_xll.qlSwapRateHelperSpread($D59)),IF(ISERROR(_xll.qlFuturesRateHelperConvexityAdjustment($D59)),"--",_xll.qlFuturesRateHelperConvexityAdjustment($D59)),_xll.qlSwapRateHelperSpread($D59))</f>
        <v>--</v>
      </c>
      <c r="H59" s="82" t="e">
        <f ca="1">_xll.qlRateHelperEarliestDate($D59)</f>
        <v>#NAME?</v>
      </c>
      <c r="I59" s="83" t="e">
        <f ca="1">_xll.qlRateHelperLatestDate($D59)</f>
        <v>#NAME?</v>
      </c>
      <c r="J59" s="72" t="e">
        <f ca="1"/>
        <v>#NAME?</v>
      </c>
    </row>
    <row r="60" spans="4:25" x14ac:dyDescent="0.2">
      <c r="D60" s="73" t="e">
        <f ca="1"/>
        <v>#NAME?</v>
      </c>
      <c r="E60" s="73" t="e">
        <f ca="1">_xll.qlRateHelperQuoteName(D60)</f>
        <v>#NAME?</v>
      </c>
      <c r="F60" s="74" t="e">
        <f ca="1">_xll.qlRateHelperRate($D60)</f>
        <v>#NAME?</v>
      </c>
      <c r="G60" s="74" t="str">
        <f ca="1">IF(ISERROR(_xll.qlSwapRateHelperSpread($D60)),IF(ISERROR(_xll.qlFuturesRateHelperConvexityAdjustment($D60)),"--",_xll.qlFuturesRateHelperConvexityAdjustment($D60)),_xll.qlSwapRateHelperSpread($D60))</f>
        <v>--</v>
      </c>
      <c r="H60" s="82" t="e">
        <f ca="1">_xll.qlRateHelperEarliestDate($D60)</f>
        <v>#NAME?</v>
      </c>
      <c r="I60" s="83" t="e">
        <f ca="1">_xll.qlRateHelperLatestDate($D60)</f>
        <v>#NAME?</v>
      </c>
      <c r="J60" s="72" t="e">
        <f ca="1"/>
        <v>#NAME?</v>
      </c>
    </row>
    <row r="61" spans="4:25" x14ac:dyDescent="0.2">
      <c r="D61" s="73" t="e">
        <f ca="1"/>
        <v>#NAME?</v>
      </c>
      <c r="E61" s="73" t="e">
        <f ca="1">_xll.qlRateHelperQuoteName(D61)</f>
        <v>#NAME?</v>
      </c>
      <c r="F61" s="74" t="e">
        <f ca="1">_xll.qlRateHelperRate($D61)</f>
        <v>#NAME?</v>
      </c>
      <c r="G61" s="74" t="str">
        <f ca="1">IF(ISERROR(_xll.qlSwapRateHelperSpread($D61)),IF(ISERROR(_xll.qlFuturesRateHelperConvexityAdjustment($D61)),"--",_xll.qlFuturesRateHelperConvexityAdjustment($D61)),_xll.qlSwapRateHelperSpread($D61))</f>
        <v>--</v>
      </c>
      <c r="H61" s="82" t="e">
        <f ca="1">_xll.qlRateHelperEarliestDate($D61)</f>
        <v>#NAME?</v>
      </c>
      <c r="I61" s="83" t="e">
        <f ca="1">_xll.qlRateHelperLatestDate($D61)</f>
        <v>#NAME?</v>
      </c>
      <c r="J61" s="72" t="e">
        <f ca="1"/>
        <v>#NAME?</v>
      </c>
    </row>
    <row r="62" spans="4:25" x14ac:dyDescent="0.2">
      <c r="D62" s="73" t="e">
        <f ca="1"/>
        <v>#NAME?</v>
      </c>
      <c r="E62" s="73" t="e">
        <f ca="1">_xll.qlRateHelperQuoteName(D62)</f>
        <v>#NAME?</v>
      </c>
      <c r="F62" s="74" t="e">
        <f ca="1">_xll.qlRateHelperRate($D62)</f>
        <v>#NAME?</v>
      </c>
      <c r="G62" s="74" t="str">
        <f ca="1">IF(ISERROR(_xll.qlSwapRateHelperSpread($D62)),IF(ISERROR(_xll.qlFuturesRateHelperConvexityAdjustment($D62)),"--",_xll.qlFuturesRateHelperConvexityAdjustment($D62)),_xll.qlSwapRateHelperSpread($D62))</f>
        <v>--</v>
      </c>
      <c r="H62" s="82" t="e">
        <f ca="1">_xll.qlRateHelperEarliestDate($D62)</f>
        <v>#NAME?</v>
      </c>
      <c r="I62" s="83" t="e">
        <f ca="1">_xll.qlRateHelperLatestDate($D62)</f>
        <v>#NAME?</v>
      </c>
      <c r="J62" s="72" t="e">
        <f ca="1"/>
        <v>#NAME?</v>
      </c>
    </row>
    <row r="63" spans="4:25" x14ac:dyDescent="0.2">
      <c r="D63" s="73" t="e">
        <f ca="1"/>
        <v>#NAME?</v>
      </c>
      <c r="E63" s="73" t="e">
        <f ca="1">_xll.qlRateHelperQuoteName(D63)</f>
        <v>#NAME?</v>
      </c>
      <c r="F63" s="74" t="e">
        <f ca="1">_xll.qlRateHelperRate($D63)</f>
        <v>#NAME?</v>
      </c>
      <c r="G63" s="74" t="str">
        <f ca="1">IF(ISERROR(_xll.qlSwapRateHelperSpread($D63)),IF(ISERROR(_xll.qlFuturesRateHelperConvexityAdjustment($D63)),"--",_xll.qlFuturesRateHelperConvexityAdjustment($D63)),_xll.qlSwapRateHelperSpread($D63))</f>
        <v>--</v>
      </c>
      <c r="H63" s="82" t="e">
        <f ca="1">_xll.qlRateHelperEarliestDate($D63)</f>
        <v>#NAME?</v>
      </c>
      <c r="I63" s="83" t="e">
        <f ca="1">_xll.qlRateHelperLatestDate($D63)</f>
        <v>#NAME?</v>
      </c>
      <c r="J63" s="72" t="e">
        <f ca="1"/>
        <v>#NAME?</v>
      </c>
    </row>
    <row r="64" spans="4:25" x14ac:dyDescent="0.2">
      <c r="D64" s="73" t="e">
        <f ca="1"/>
        <v>#NAME?</v>
      </c>
      <c r="E64" s="73" t="e">
        <f ca="1">_xll.qlRateHelperQuoteName(D64)</f>
        <v>#NAME?</v>
      </c>
      <c r="F64" s="74" t="e">
        <f ca="1">_xll.qlRateHelperRate($D64)</f>
        <v>#NAME?</v>
      </c>
      <c r="G64" s="74" t="str">
        <f ca="1">IF(ISERROR(_xll.qlSwapRateHelperSpread($D64)),IF(ISERROR(_xll.qlFuturesRateHelperConvexityAdjustment($D64)),"--",_xll.qlFuturesRateHelperConvexityAdjustment($D64)),_xll.qlSwapRateHelperSpread($D64))</f>
        <v>--</v>
      </c>
      <c r="H64" s="82" t="e">
        <f ca="1">_xll.qlRateHelperEarliestDate($D64)</f>
        <v>#NAME?</v>
      </c>
      <c r="I64" s="83" t="e">
        <f ca="1">_xll.qlRateHelperLatestDate($D64)</f>
        <v>#NAME?</v>
      </c>
      <c r="J64" s="72" t="e">
        <f ca="1"/>
        <v>#NAME?</v>
      </c>
    </row>
    <row r="65" spans="4:10" x14ac:dyDescent="0.2">
      <c r="D65" s="73" t="e">
        <f ca="1"/>
        <v>#NAME?</v>
      </c>
      <c r="E65" s="73" t="e">
        <f ca="1">_xll.qlRateHelperQuoteName(D65)</f>
        <v>#NAME?</v>
      </c>
      <c r="F65" s="74" t="e">
        <f ca="1">_xll.qlRateHelperRate($D65)</f>
        <v>#NAME?</v>
      </c>
      <c r="G65" s="74" t="str">
        <f ca="1">IF(ISERROR(_xll.qlSwapRateHelperSpread($D65)),IF(ISERROR(_xll.qlFuturesRateHelperConvexityAdjustment($D65)),"--",_xll.qlFuturesRateHelperConvexityAdjustment($D65)),_xll.qlSwapRateHelperSpread($D65))</f>
        <v>--</v>
      </c>
      <c r="H65" s="82" t="e">
        <f ca="1">_xll.qlRateHelperEarliestDate($D65)</f>
        <v>#NAME?</v>
      </c>
      <c r="I65" s="83" t="e">
        <f ca="1">_xll.qlRateHelperLatestDate($D65)</f>
        <v>#NAME?</v>
      </c>
      <c r="J65" s="72" t="e">
        <f ca="1"/>
        <v>#NAME?</v>
      </c>
    </row>
    <row r="66" spans="4:10" x14ac:dyDescent="0.2">
      <c r="D66" s="73" t="e">
        <f ca="1"/>
        <v>#NAME?</v>
      </c>
      <c r="E66" s="73" t="e">
        <f ca="1">_xll.qlRateHelperQuoteName(D66)</f>
        <v>#NAME?</v>
      </c>
      <c r="F66" s="74" t="e">
        <f ca="1">_xll.qlRateHelperRate($D66)</f>
        <v>#NAME?</v>
      </c>
      <c r="G66" s="74" t="str">
        <f ca="1">IF(ISERROR(_xll.qlSwapRateHelperSpread($D66)),IF(ISERROR(_xll.qlFuturesRateHelperConvexityAdjustment($D66)),"--",_xll.qlFuturesRateHelperConvexityAdjustment($D66)),_xll.qlSwapRateHelperSpread($D66))</f>
        <v>--</v>
      </c>
      <c r="H66" s="82" t="e">
        <f ca="1">_xll.qlRateHelperEarliestDate($D66)</f>
        <v>#NAME?</v>
      </c>
      <c r="I66" s="83" t="e">
        <f ca="1">_xll.qlRateHelperLatestDate($D66)</f>
        <v>#NAME?</v>
      </c>
      <c r="J66" s="72" t="e">
        <f ca="1"/>
        <v>#NAME?</v>
      </c>
    </row>
    <row r="67" spans="4:10" x14ac:dyDescent="0.2">
      <c r="D67" s="73" t="e">
        <f ca="1"/>
        <v>#NAME?</v>
      </c>
      <c r="E67" s="73" t="e">
        <f ca="1">_xll.qlRateHelperQuoteName(D67)</f>
        <v>#NAME?</v>
      </c>
      <c r="F67" s="74" t="e">
        <f ca="1">_xll.qlRateHelperRate($D67)</f>
        <v>#NAME?</v>
      </c>
      <c r="G67" s="74" t="str">
        <f ca="1">IF(ISERROR(_xll.qlSwapRateHelperSpread($D67)),IF(ISERROR(_xll.qlFuturesRateHelperConvexityAdjustment($D67)),"--",_xll.qlFuturesRateHelperConvexityAdjustment($D67)),_xll.qlSwapRateHelperSpread($D67))</f>
        <v>--</v>
      </c>
      <c r="H67" s="82" t="e">
        <f ca="1">_xll.qlRateHelperEarliestDate($D67)</f>
        <v>#NAME?</v>
      </c>
      <c r="I67" s="83" t="e">
        <f ca="1">_xll.qlRateHelperLatestDate($D67)</f>
        <v>#NAME?</v>
      </c>
      <c r="J67" s="72" t="e">
        <f ca="1"/>
        <v>#NAME?</v>
      </c>
    </row>
    <row r="68" spans="4:10" x14ac:dyDescent="0.2">
      <c r="D68" s="73" t="e">
        <f ca="1"/>
        <v>#NAME?</v>
      </c>
      <c r="E68" s="73" t="e">
        <f ca="1">_xll.qlRateHelperQuoteName(D68)</f>
        <v>#NAME?</v>
      </c>
      <c r="F68" s="74" t="e">
        <f ca="1">_xll.qlRateHelperRate($D68)</f>
        <v>#NAME?</v>
      </c>
      <c r="G68" s="74" t="str">
        <f ca="1">IF(ISERROR(_xll.qlSwapRateHelperSpread($D68)),IF(ISERROR(_xll.qlFuturesRateHelperConvexityAdjustment($D68)),"--",_xll.qlFuturesRateHelperConvexityAdjustment($D68)),_xll.qlSwapRateHelperSpread($D68))</f>
        <v>--</v>
      </c>
      <c r="H68" s="82" t="e">
        <f ca="1">_xll.qlRateHelperEarliestDate($D68)</f>
        <v>#NAME?</v>
      </c>
      <c r="I68" s="83" t="e">
        <f ca="1">_xll.qlRateHelperLatestDate($D68)</f>
        <v>#NAME?</v>
      </c>
      <c r="J68" s="72" t="e">
        <f ca="1"/>
        <v>#NAME?</v>
      </c>
    </row>
    <row r="69" spans="4:10" x14ac:dyDescent="0.2">
      <c r="D69" s="73" t="e">
        <f ca="1"/>
        <v>#NAME?</v>
      </c>
      <c r="E69" s="73" t="e">
        <f ca="1">_xll.qlRateHelperQuoteName(D69)</f>
        <v>#NAME?</v>
      </c>
      <c r="F69" s="74" t="e">
        <f ca="1">_xll.qlRateHelperRate($D69)</f>
        <v>#NAME?</v>
      </c>
      <c r="G69" s="74" t="str">
        <f ca="1">IF(ISERROR(_xll.qlSwapRateHelperSpread($D69)),IF(ISERROR(_xll.qlFuturesRateHelperConvexityAdjustment($D69)),"--",_xll.qlFuturesRateHelperConvexityAdjustment($D69)),_xll.qlSwapRateHelperSpread($D69))</f>
        <v>--</v>
      </c>
      <c r="H69" s="82" t="e">
        <f ca="1">_xll.qlRateHelperEarliestDate($D69)</f>
        <v>#NAME?</v>
      </c>
      <c r="I69" s="83" t="e">
        <f ca="1">_xll.qlRateHelperLatestDate($D69)</f>
        <v>#NAME?</v>
      </c>
      <c r="J69" s="72" t="e">
        <f ca="1"/>
        <v>#NAME?</v>
      </c>
    </row>
    <row r="70" spans="4:10" x14ac:dyDescent="0.2">
      <c r="D70" s="73" t="e">
        <f ca="1"/>
        <v>#NAME?</v>
      </c>
      <c r="E70" s="73" t="e">
        <f ca="1">_xll.qlRateHelperQuoteName(D70)</f>
        <v>#NAME?</v>
      </c>
      <c r="F70" s="74" t="e">
        <f ca="1">_xll.qlRateHelperRate($D70)</f>
        <v>#NAME?</v>
      </c>
      <c r="G70" s="74" t="str">
        <f ca="1">IF(ISERROR(_xll.qlSwapRateHelperSpread($D70)),IF(ISERROR(_xll.qlFuturesRateHelperConvexityAdjustment($D70)),"--",_xll.qlFuturesRateHelperConvexityAdjustment($D70)),_xll.qlSwapRateHelperSpread($D70))</f>
        <v>--</v>
      </c>
      <c r="H70" s="82" t="e">
        <f ca="1">_xll.qlRateHelperEarliestDate($D70)</f>
        <v>#NAME?</v>
      </c>
      <c r="I70" s="83" t="e">
        <f ca="1">_xll.qlRateHelperLatestDate($D70)</f>
        <v>#NAME?</v>
      </c>
      <c r="J70" s="72" t="e">
        <f ca="1"/>
        <v>#NAME?</v>
      </c>
    </row>
    <row r="71" spans="4:10" x14ac:dyDescent="0.2">
      <c r="D71" s="73" t="e">
        <f ca="1"/>
        <v>#NAME?</v>
      </c>
      <c r="E71" s="73" t="e">
        <f ca="1">_xll.qlRateHelperQuoteName(D71)</f>
        <v>#NAME?</v>
      </c>
      <c r="F71" s="74" t="e">
        <f ca="1">_xll.qlRateHelperRate($D71)</f>
        <v>#NAME?</v>
      </c>
      <c r="G71" s="74" t="str">
        <f ca="1">IF(ISERROR(_xll.qlSwapRateHelperSpread($D71)),IF(ISERROR(_xll.qlFuturesRateHelperConvexityAdjustment($D71)),"--",_xll.qlFuturesRateHelperConvexityAdjustment($D71)),_xll.qlSwapRateHelperSpread($D71))</f>
        <v>--</v>
      </c>
      <c r="H71" s="82" t="e">
        <f ca="1">_xll.qlRateHelperEarliestDate($D71)</f>
        <v>#NAME?</v>
      </c>
      <c r="I71" s="83" t="e">
        <f ca="1">_xll.qlRateHelperLatestDate($D71)</f>
        <v>#NAME?</v>
      </c>
      <c r="J71" s="72" t="e">
        <f ca="1"/>
        <v>#NAME?</v>
      </c>
    </row>
    <row r="72" spans="4:10" x14ac:dyDescent="0.2">
      <c r="D72" s="73" t="e">
        <f ca="1"/>
        <v>#NAME?</v>
      </c>
      <c r="E72" s="73" t="e">
        <f ca="1">_xll.qlRateHelperQuoteName(D72)</f>
        <v>#NAME?</v>
      </c>
      <c r="F72" s="74" t="e">
        <f ca="1">_xll.qlRateHelperRate($D72)</f>
        <v>#NAME?</v>
      </c>
      <c r="G72" s="74" t="str">
        <f ca="1">IF(ISERROR(_xll.qlSwapRateHelperSpread($D72)),IF(ISERROR(_xll.qlFuturesRateHelperConvexityAdjustment($D72)),"--",_xll.qlFuturesRateHelperConvexityAdjustment($D72)),_xll.qlSwapRateHelperSpread($D72))</f>
        <v>--</v>
      </c>
      <c r="H72" s="82" t="e">
        <f ca="1">_xll.qlRateHelperEarliestDate($D72)</f>
        <v>#NAME?</v>
      </c>
      <c r="I72" s="83" t="e">
        <f ca="1">_xll.qlRateHelperLatestDate($D72)</f>
        <v>#NAME?</v>
      </c>
      <c r="J72" s="72" t="e">
        <f ca="1"/>
        <v>#NAME?</v>
      </c>
    </row>
    <row r="73" spans="4:10" x14ac:dyDescent="0.2">
      <c r="D73" s="73" t="e">
        <f ca="1"/>
        <v>#NAME?</v>
      </c>
      <c r="E73" s="73" t="e">
        <f ca="1">_xll.qlRateHelperQuoteName(D73)</f>
        <v>#NAME?</v>
      </c>
      <c r="F73" s="74" t="e">
        <f ca="1">_xll.qlRateHelperRate($D73)</f>
        <v>#NAME?</v>
      </c>
      <c r="G73" s="74" t="str">
        <f ca="1">IF(ISERROR(_xll.qlSwapRateHelperSpread($D73)),IF(ISERROR(_xll.qlFuturesRateHelperConvexityAdjustment($D73)),"--",_xll.qlFuturesRateHelperConvexityAdjustment($D73)),_xll.qlSwapRateHelperSpread($D73))</f>
        <v>--</v>
      </c>
      <c r="H73" s="82" t="e">
        <f ca="1">_xll.qlRateHelperEarliestDate($D73)</f>
        <v>#NAME?</v>
      </c>
      <c r="I73" s="83" t="e">
        <f ca="1">_xll.qlRateHelperLatestDate($D73)</f>
        <v>#NAME?</v>
      </c>
      <c r="J73" s="72" t="e">
        <f ca="1"/>
        <v>#NAME?</v>
      </c>
    </row>
    <row r="74" spans="4:10" x14ac:dyDescent="0.2">
      <c r="D74" s="73" t="e">
        <f ca="1"/>
        <v>#NAME?</v>
      </c>
      <c r="E74" s="73" t="e">
        <f ca="1">_xll.qlRateHelperQuoteName(D74)</f>
        <v>#NAME?</v>
      </c>
      <c r="F74" s="74" t="e">
        <f ca="1">_xll.qlRateHelperRate($D74)</f>
        <v>#NAME?</v>
      </c>
      <c r="G74" s="74" t="str">
        <f ca="1">IF(ISERROR(_xll.qlSwapRateHelperSpread($D74)),IF(ISERROR(_xll.qlFuturesRateHelperConvexityAdjustment($D74)),"--",_xll.qlFuturesRateHelperConvexityAdjustment($D74)),_xll.qlSwapRateHelperSpread($D74))</f>
        <v>--</v>
      </c>
      <c r="H74" s="82" t="e">
        <f ca="1">_xll.qlRateHelperEarliestDate($D74)</f>
        <v>#NAME?</v>
      </c>
      <c r="I74" s="83" t="e">
        <f ca="1">_xll.qlRateHelperLatestDate($D74)</f>
        <v>#NAME?</v>
      </c>
      <c r="J74" s="72" t="e">
        <f ca="1"/>
        <v>#NAME?</v>
      </c>
    </row>
    <row r="75" spans="4:10" x14ac:dyDescent="0.2">
      <c r="D75" s="73" t="e">
        <f ca="1"/>
        <v>#NAME?</v>
      </c>
      <c r="E75" s="73" t="e">
        <f ca="1">_xll.qlRateHelperQuoteName(D75)</f>
        <v>#NAME?</v>
      </c>
      <c r="F75" s="74" t="e">
        <f ca="1">_xll.qlRateHelperRate($D75)</f>
        <v>#NAME?</v>
      </c>
      <c r="G75" s="74" t="str">
        <f ca="1">IF(ISERROR(_xll.qlSwapRateHelperSpread($D75)),IF(ISERROR(_xll.qlFuturesRateHelperConvexityAdjustment($D75)),"--",_xll.qlFuturesRateHelperConvexityAdjustment($D75)),_xll.qlSwapRateHelperSpread($D75))</f>
        <v>--</v>
      </c>
      <c r="H75" s="82" t="e">
        <f ca="1">_xll.qlRateHelperEarliestDate($D75)</f>
        <v>#NAME?</v>
      </c>
      <c r="I75" s="83" t="e">
        <f ca="1">_xll.qlRateHelperLatestDate($D75)</f>
        <v>#NAME?</v>
      </c>
      <c r="J75" s="72" t="e">
        <f ca="1"/>
        <v>#NAME?</v>
      </c>
    </row>
    <row r="76" spans="4:10" x14ac:dyDescent="0.2">
      <c r="D76" s="73" t="e">
        <f ca="1"/>
        <v>#NAME?</v>
      </c>
      <c r="E76" s="73" t="e">
        <f ca="1">_xll.qlRateHelperQuoteName(D76)</f>
        <v>#NAME?</v>
      </c>
      <c r="F76" s="74" t="e">
        <f ca="1">_xll.qlRateHelperRate($D76)</f>
        <v>#NAME?</v>
      </c>
      <c r="G76" s="74" t="str">
        <f ca="1">IF(ISERROR(_xll.qlSwapRateHelperSpread($D76)),IF(ISERROR(_xll.qlFuturesRateHelperConvexityAdjustment($D76)),"--",_xll.qlFuturesRateHelperConvexityAdjustment($D76)),_xll.qlSwapRateHelperSpread($D76))</f>
        <v>--</v>
      </c>
      <c r="H76" s="82" t="e">
        <f ca="1">_xll.qlRateHelperEarliestDate($D76)</f>
        <v>#NAME?</v>
      </c>
      <c r="I76" s="83" t="e">
        <f ca="1">_xll.qlRateHelperLatestDate($D76)</f>
        <v>#NAME?</v>
      </c>
      <c r="J76" s="72" t="e">
        <f ca="1"/>
        <v>#NAME?</v>
      </c>
    </row>
    <row r="77" spans="4:10" x14ac:dyDescent="0.2">
      <c r="D77" s="73" t="e">
        <f ca="1"/>
        <v>#NAME?</v>
      </c>
      <c r="E77" s="73" t="e">
        <f ca="1">_xll.qlRateHelperQuoteName(D77)</f>
        <v>#NAME?</v>
      </c>
      <c r="F77" s="74" t="e">
        <f ca="1">_xll.qlRateHelperRate($D77)</f>
        <v>#NAME?</v>
      </c>
      <c r="G77" s="74" t="str">
        <f ca="1">IF(ISERROR(_xll.qlSwapRateHelperSpread($D77)),IF(ISERROR(_xll.qlFuturesRateHelperConvexityAdjustment($D77)),"--",_xll.qlFuturesRateHelperConvexityAdjustment($D77)),_xll.qlSwapRateHelperSpread($D77))</f>
        <v>--</v>
      </c>
      <c r="H77" s="82" t="e">
        <f ca="1">_xll.qlRateHelperEarliestDate($D77)</f>
        <v>#NAME?</v>
      </c>
      <c r="I77" s="83" t="e">
        <f ca="1">_xll.qlRateHelperLatestDate($D77)</f>
        <v>#NAME?</v>
      </c>
      <c r="J77" s="72" t="e">
        <f ca="1"/>
        <v>#NAME?</v>
      </c>
    </row>
    <row r="78" spans="4:10" x14ac:dyDescent="0.2">
      <c r="D78" s="73" t="e">
        <f ca="1"/>
        <v>#NAME?</v>
      </c>
      <c r="E78" s="73" t="e">
        <f ca="1">_xll.qlRateHelperQuoteName(D78)</f>
        <v>#NAME?</v>
      </c>
      <c r="F78" s="74" t="e">
        <f ca="1">_xll.qlRateHelperRate($D78)</f>
        <v>#NAME?</v>
      </c>
      <c r="G78" s="74" t="str">
        <f ca="1">IF(ISERROR(_xll.qlSwapRateHelperSpread($D78)),IF(ISERROR(_xll.qlFuturesRateHelperConvexityAdjustment($D78)),"--",_xll.qlFuturesRateHelperConvexityAdjustment($D78)),_xll.qlSwapRateHelperSpread($D78))</f>
        <v>--</v>
      </c>
      <c r="H78" s="82" t="e">
        <f ca="1">_xll.qlRateHelperEarliestDate($D78)</f>
        <v>#NAME?</v>
      </c>
      <c r="I78" s="83" t="e">
        <f ca="1">_xll.qlRateHelperLatestDate($D78)</f>
        <v>#NAME?</v>
      </c>
      <c r="J78" s="72" t="e">
        <f ca="1"/>
        <v>#NAME?</v>
      </c>
    </row>
    <row r="79" spans="4:10" x14ac:dyDescent="0.2">
      <c r="D79" s="73" t="e">
        <f ca="1"/>
        <v>#NAME?</v>
      </c>
      <c r="E79" s="73" t="e">
        <f ca="1">_xll.qlRateHelperQuoteName(D79)</f>
        <v>#NAME?</v>
      </c>
      <c r="F79" s="74" t="e">
        <f ca="1">_xll.qlRateHelperRate($D79)</f>
        <v>#NAME?</v>
      </c>
      <c r="G79" s="74" t="str">
        <f ca="1">IF(ISERROR(_xll.qlSwapRateHelperSpread($D79)),IF(ISERROR(_xll.qlFuturesRateHelperConvexityAdjustment($D79)),"--",_xll.qlFuturesRateHelperConvexityAdjustment($D79)),_xll.qlSwapRateHelperSpread($D79))</f>
        <v>--</v>
      </c>
      <c r="H79" s="82" t="e">
        <f ca="1">_xll.qlRateHelperEarliestDate($D79)</f>
        <v>#NAME?</v>
      </c>
      <c r="I79" s="83" t="e">
        <f ca="1">_xll.qlRateHelperLatestDate($D79)</f>
        <v>#NAME?</v>
      </c>
      <c r="J79" s="72" t="e">
        <f ca="1"/>
        <v>#NAME?</v>
      </c>
    </row>
    <row r="80" spans="4:10" x14ac:dyDescent="0.2">
      <c r="D80" s="73" t="e">
        <f ca="1"/>
        <v>#NAME?</v>
      </c>
      <c r="E80" s="73" t="e">
        <f ca="1">_xll.qlRateHelperQuoteName(D80)</f>
        <v>#NAME?</v>
      </c>
      <c r="F80" s="74" t="e">
        <f ca="1">_xll.qlRateHelperRate($D80)</f>
        <v>#NAME?</v>
      </c>
      <c r="G80" s="74" t="str">
        <f ca="1">IF(ISERROR(_xll.qlSwapRateHelperSpread($D80)),IF(ISERROR(_xll.qlFuturesRateHelperConvexityAdjustment($D80)),"--",_xll.qlFuturesRateHelperConvexityAdjustment($D80)),_xll.qlSwapRateHelperSpread($D80))</f>
        <v>--</v>
      </c>
      <c r="H80" s="82" t="e">
        <f ca="1">_xll.qlRateHelperEarliestDate($D80)</f>
        <v>#NAME?</v>
      </c>
      <c r="I80" s="83" t="e">
        <f ca="1">_xll.qlRateHelperLatestDate($D80)</f>
        <v>#NAME?</v>
      </c>
      <c r="J80" s="72" t="e">
        <f ca="1"/>
        <v>#NAME?</v>
      </c>
    </row>
    <row r="81" spans="4:10" x14ac:dyDescent="0.2">
      <c r="D81" s="73" t="e">
        <f ca="1"/>
        <v>#NAME?</v>
      </c>
      <c r="E81" s="73" t="e">
        <f ca="1">_xll.qlRateHelperQuoteName(D81)</f>
        <v>#NAME?</v>
      </c>
      <c r="F81" s="74" t="e">
        <f ca="1">_xll.qlRateHelperRate($D81)</f>
        <v>#NAME?</v>
      </c>
      <c r="G81" s="74" t="str">
        <f ca="1">IF(ISERROR(_xll.qlSwapRateHelperSpread($D81)),IF(ISERROR(_xll.qlFuturesRateHelperConvexityAdjustment($D81)),"--",_xll.qlFuturesRateHelperConvexityAdjustment($D81)),_xll.qlSwapRateHelperSpread($D81))</f>
        <v>--</v>
      </c>
      <c r="H81" s="82" t="e">
        <f ca="1">_xll.qlRateHelperEarliestDate($D81)</f>
        <v>#NAME?</v>
      </c>
      <c r="I81" s="83" t="e">
        <f ca="1">_xll.qlRateHelperLatestDate($D81)</f>
        <v>#NAME?</v>
      </c>
      <c r="J81" s="72" t="e">
        <f ca="1"/>
        <v>#NAME?</v>
      </c>
    </row>
    <row r="82" spans="4:10" x14ac:dyDescent="0.2">
      <c r="D82" s="73" t="e">
        <f ca="1"/>
        <v>#NAME?</v>
      </c>
      <c r="E82" s="73" t="e">
        <f ca="1">_xll.qlRateHelperQuoteName(D82)</f>
        <v>#NAME?</v>
      </c>
      <c r="F82" s="74" t="e">
        <f ca="1">_xll.qlRateHelperRate($D82)</f>
        <v>#NAME?</v>
      </c>
      <c r="G82" s="74" t="str">
        <f ca="1">IF(ISERROR(_xll.qlSwapRateHelperSpread($D82)),IF(ISERROR(_xll.qlFuturesRateHelperConvexityAdjustment($D82)),"--",_xll.qlFuturesRateHelperConvexityAdjustment($D82)),_xll.qlSwapRateHelperSpread($D82))</f>
        <v>--</v>
      </c>
      <c r="H82" s="82" t="e">
        <f ca="1">_xll.qlRateHelperEarliestDate($D82)</f>
        <v>#NAME?</v>
      </c>
      <c r="I82" s="83" t="e">
        <f ca="1">_xll.qlRateHelperLatestDate($D82)</f>
        <v>#NAME?</v>
      </c>
      <c r="J82" s="72" t="e">
        <f ca="1"/>
        <v>#NAME?</v>
      </c>
    </row>
    <row r="83" spans="4:10" x14ac:dyDescent="0.2">
      <c r="D83" s="73" t="e">
        <f ca="1"/>
        <v>#NAME?</v>
      </c>
      <c r="E83" s="73" t="e">
        <f ca="1">_xll.qlRateHelperQuoteName(D83)</f>
        <v>#NAME?</v>
      </c>
      <c r="F83" s="74" t="e">
        <f ca="1">_xll.qlRateHelperRate($D83)</f>
        <v>#NAME?</v>
      </c>
      <c r="G83" s="74" t="str">
        <f ca="1">IF(ISERROR(_xll.qlSwapRateHelperSpread($D83)),IF(ISERROR(_xll.qlFuturesRateHelperConvexityAdjustment($D83)),"--",_xll.qlFuturesRateHelperConvexityAdjustment($D83)),_xll.qlSwapRateHelperSpread($D83))</f>
        <v>--</v>
      </c>
      <c r="H83" s="82" t="e">
        <f ca="1">_xll.qlRateHelperEarliestDate($D83)</f>
        <v>#NAME?</v>
      </c>
      <c r="I83" s="83" t="e">
        <f ca="1">_xll.qlRateHelperLatestDate($D83)</f>
        <v>#NAME?</v>
      </c>
      <c r="J83" s="72" t="e">
        <f ca="1"/>
        <v>#NAME?</v>
      </c>
    </row>
    <row r="84" spans="4:10" x14ac:dyDescent="0.2">
      <c r="D84" s="73" t="e">
        <f ca="1"/>
        <v>#NAME?</v>
      </c>
      <c r="E84" s="73" t="e">
        <f ca="1">_xll.qlRateHelperQuoteName(D84)</f>
        <v>#NAME?</v>
      </c>
      <c r="F84" s="74" t="e">
        <f ca="1">_xll.qlRateHelperRate($D84)</f>
        <v>#NAME?</v>
      </c>
      <c r="G84" s="74" t="str">
        <f ca="1">IF(ISERROR(_xll.qlSwapRateHelperSpread($D84)),IF(ISERROR(_xll.qlFuturesRateHelperConvexityAdjustment($D84)),"--",_xll.qlFuturesRateHelperConvexityAdjustment($D84)),_xll.qlSwapRateHelperSpread($D84))</f>
        <v>--</v>
      </c>
      <c r="H84" s="82" t="e">
        <f ca="1">_xll.qlRateHelperEarliestDate($D84)</f>
        <v>#NAME?</v>
      </c>
      <c r="I84" s="83" t="e">
        <f ca="1">_xll.qlRateHelperLatestDate($D84)</f>
        <v>#NAME?</v>
      </c>
      <c r="J84" s="72" t="e">
        <f ca="1"/>
        <v>#NAME?</v>
      </c>
    </row>
    <row r="85" spans="4:10" x14ac:dyDescent="0.2">
      <c r="D85" s="73" t="e">
        <f ca="1"/>
        <v>#NAME?</v>
      </c>
      <c r="E85" s="73" t="e">
        <f ca="1">_xll.qlRateHelperQuoteName(D85)</f>
        <v>#NAME?</v>
      </c>
      <c r="F85" s="74" t="e">
        <f ca="1">_xll.qlRateHelperRate($D85)</f>
        <v>#NAME?</v>
      </c>
      <c r="G85" s="74" t="str">
        <f ca="1">IF(ISERROR(_xll.qlSwapRateHelperSpread($D85)),IF(ISERROR(_xll.qlFuturesRateHelperConvexityAdjustment($D85)),"--",_xll.qlFuturesRateHelperConvexityAdjustment($D85)),_xll.qlSwapRateHelperSpread($D85))</f>
        <v>--</v>
      </c>
      <c r="H85" s="82" t="e">
        <f ca="1">_xll.qlRateHelperEarliestDate($D85)</f>
        <v>#NAME?</v>
      </c>
      <c r="I85" s="83" t="e">
        <f ca="1">_xll.qlRateHelperLatestDate($D85)</f>
        <v>#NAME?</v>
      </c>
      <c r="J85" s="72" t="e">
        <f ca="1"/>
        <v>#NAME?</v>
      </c>
    </row>
    <row r="86" spans="4:10" x14ac:dyDescent="0.2">
      <c r="D86" s="73" t="e">
        <f ca="1"/>
        <v>#NAME?</v>
      </c>
      <c r="E86" s="73" t="e">
        <f ca="1">_xll.qlRateHelperQuoteName(D86)</f>
        <v>#NAME?</v>
      </c>
      <c r="F86" s="74" t="e">
        <f ca="1">_xll.qlRateHelperRate($D86)</f>
        <v>#NAME?</v>
      </c>
      <c r="G86" s="74" t="str">
        <f ca="1">IF(ISERROR(_xll.qlSwapRateHelperSpread($D86)),IF(ISERROR(_xll.qlFuturesRateHelperConvexityAdjustment($D86)),"--",_xll.qlFuturesRateHelperConvexityAdjustment($D86)),_xll.qlSwapRateHelperSpread($D86))</f>
        <v>--</v>
      </c>
      <c r="H86" s="82" t="e">
        <f ca="1">_xll.qlRateHelperEarliestDate($D86)</f>
        <v>#NAME?</v>
      </c>
      <c r="I86" s="83" t="e">
        <f ca="1">_xll.qlRateHelperLatestDate($D86)</f>
        <v>#NAME?</v>
      </c>
      <c r="J86" s="72" t="e">
        <f ca="1"/>
        <v>#NAME?</v>
      </c>
    </row>
    <row r="87" spans="4:10" x14ac:dyDescent="0.2">
      <c r="D87" s="73" t="e">
        <f ca="1"/>
        <v>#NAME?</v>
      </c>
      <c r="E87" s="73" t="e">
        <f ca="1">_xll.qlRateHelperQuoteName(D87)</f>
        <v>#NAME?</v>
      </c>
      <c r="F87" s="74" t="e">
        <f ca="1">_xll.qlRateHelperRate($D87)</f>
        <v>#NAME?</v>
      </c>
      <c r="G87" s="74" t="str">
        <f ca="1">IF(ISERROR(_xll.qlSwapRateHelperSpread($D87)),IF(ISERROR(_xll.qlFuturesRateHelperConvexityAdjustment($D87)),"--",_xll.qlFuturesRateHelperConvexityAdjustment($D87)),_xll.qlSwapRateHelperSpread($D87))</f>
        <v>--</v>
      </c>
      <c r="H87" s="82" t="e">
        <f ca="1">_xll.qlRateHelperEarliestDate($D87)</f>
        <v>#NAME?</v>
      </c>
      <c r="I87" s="83" t="e">
        <f ca="1">_xll.qlRateHelperLatestDate($D87)</f>
        <v>#NAME?</v>
      </c>
      <c r="J87" s="72" t="e">
        <f ca="1"/>
        <v>#NAME?</v>
      </c>
    </row>
    <row r="88" spans="4:10" x14ac:dyDescent="0.2">
      <c r="D88" s="73" t="e">
        <f ca="1"/>
        <v>#NAME?</v>
      </c>
      <c r="E88" s="73" t="e">
        <f ca="1">_xll.qlRateHelperQuoteName(D88)</f>
        <v>#NAME?</v>
      </c>
      <c r="F88" s="74" t="e">
        <f ca="1">_xll.qlRateHelperRate($D88)</f>
        <v>#NAME?</v>
      </c>
      <c r="G88" s="74" t="str">
        <f ca="1">IF(ISERROR(_xll.qlSwapRateHelperSpread($D88)),IF(ISERROR(_xll.qlFuturesRateHelperConvexityAdjustment($D88)),"--",_xll.qlFuturesRateHelperConvexityAdjustment($D88)),_xll.qlSwapRateHelperSpread($D88))</f>
        <v>--</v>
      </c>
      <c r="H88" s="82" t="e">
        <f ca="1">_xll.qlRateHelperEarliestDate($D88)</f>
        <v>#NAME?</v>
      </c>
      <c r="I88" s="83" t="e">
        <f ca="1">_xll.qlRateHelperLatestDate($D88)</f>
        <v>#NAME?</v>
      </c>
      <c r="J88" s="72" t="e">
        <f ca="1"/>
        <v>#NAME?</v>
      </c>
    </row>
    <row r="89" spans="4:10" x14ac:dyDescent="0.2">
      <c r="D89" s="73" t="e">
        <f ca="1"/>
        <v>#NAME?</v>
      </c>
      <c r="E89" s="73" t="e">
        <f ca="1">_xll.qlRateHelperQuoteName(D89)</f>
        <v>#NAME?</v>
      </c>
      <c r="F89" s="74" t="e">
        <f ca="1">_xll.qlRateHelperRate($D89)</f>
        <v>#NAME?</v>
      </c>
      <c r="G89" s="74" t="str">
        <f ca="1">IF(ISERROR(_xll.qlSwapRateHelperSpread($D89)),IF(ISERROR(_xll.qlFuturesRateHelperConvexityAdjustment($D89)),"--",_xll.qlFuturesRateHelperConvexityAdjustment($D89)),_xll.qlSwapRateHelperSpread($D89))</f>
        <v>--</v>
      </c>
      <c r="H89" s="82" t="e">
        <f ca="1">_xll.qlRateHelperEarliestDate($D89)</f>
        <v>#NAME?</v>
      </c>
      <c r="I89" s="83" t="e">
        <f ca="1">_xll.qlRateHelperLatestDate($D89)</f>
        <v>#NAME?</v>
      </c>
      <c r="J89" s="72" t="e">
        <f ca="1"/>
        <v>#NAME?</v>
      </c>
    </row>
    <row r="90" spans="4:10" x14ac:dyDescent="0.2">
      <c r="D90" s="73" t="e">
        <f ca="1"/>
        <v>#NAME?</v>
      </c>
      <c r="E90" s="73" t="e">
        <f ca="1">_xll.qlRateHelperQuoteName(D90)</f>
        <v>#NAME?</v>
      </c>
      <c r="F90" s="74" t="e">
        <f ca="1">_xll.qlRateHelperRate($D90)</f>
        <v>#NAME?</v>
      </c>
      <c r="G90" s="74" t="str">
        <f ca="1">IF(ISERROR(_xll.qlSwapRateHelperSpread($D90)),IF(ISERROR(_xll.qlFuturesRateHelperConvexityAdjustment($D90)),"--",_xll.qlFuturesRateHelperConvexityAdjustment($D90)),_xll.qlSwapRateHelperSpread($D90))</f>
        <v>--</v>
      </c>
      <c r="H90" s="82" t="e">
        <f ca="1">_xll.qlRateHelperEarliestDate($D90)</f>
        <v>#NAME?</v>
      </c>
      <c r="I90" s="83" t="e">
        <f ca="1">_xll.qlRateHelperLatestDate($D90)</f>
        <v>#NAME?</v>
      </c>
      <c r="J90" s="72" t="e">
        <f ca="1"/>
        <v>#NAME?</v>
      </c>
    </row>
    <row r="91" spans="4:10" x14ac:dyDescent="0.2">
      <c r="D91" s="73" t="e">
        <f ca="1"/>
        <v>#NAME?</v>
      </c>
      <c r="E91" s="73" t="e">
        <f ca="1">_xll.qlRateHelperQuoteName(D91)</f>
        <v>#NAME?</v>
      </c>
      <c r="F91" s="74" t="e">
        <f ca="1">_xll.qlRateHelperRate($D91)</f>
        <v>#NAME?</v>
      </c>
      <c r="G91" s="74" t="str">
        <f ca="1">IF(ISERROR(_xll.qlSwapRateHelperSpread($D91)),IF(ISERROR(_xll.qlFuturesRateHelperConvexityAdjustment($D91)),"--",_xll.qlFuturesRateHelperConvexityAdjustment($D91)),_xll.qlSwapRateHelperSpread($D91))</f>
        <v>--</v>
      </c>
      <c r="H91" s="82" t="e">
        <f ca="1">_xll.qlRateHelperEarliestDate($D91)</f>
        <v>#NAME?</v>
      </c>
      <c r="I91" s="83" t="e">
        <f ca="1">_xll.qlRateHelperLatestDate($D91)</f>
        <v>#NAME?</v>
      </c>
      <c r="J91" s="72" t="e">
        <f ca="1"/>
        <v>#NAME?</v>
      </c>
    </row>
    <row r="92" spans="4:10" x14ac:dyDescent="0.2">
      <c r="D92" s="73" t="e">
        <f ca="1"/>
        <v>#NAME?</v>
      </c>
      <c r="E92" s="73" t="e">
        <f ca="1">_xll.qlRateHelperQuoteName(D92)</f>
        <v>#NAME?</v>
      </c>
      <c r="F92" s="74" t="e">
        <f ca="1">_xll.qlRateHelperRate($D92)</f>
        <v>#NAME?</v>
      </c>
      <c r="G92" s="74" t="str">
        <f ca="1">IF(ISERROR(_xll.qlSwapRateHelperSpread($D92)),IF(ISERROR(_xll.qlFuturesRateHelperConvexityAdjustment($D92)),"--",_xll.qlFuturesRateHelperConvexityAdjustment($D92)),_xll.qlSwapRateHelperSpread($D92))</f>
        <v>--</v>
      </c>
      <c r="H92" s="82" t="e">
        <f ca="1">_xll.qlRateHelperEarliestDate($D92)</f>
        <v>#NAME?</v>
      </c>
      <c r="I92" s="83" t="e">
        <f ca="1">_xll.qlRateHelperLatestDate($D92)</f>
        <v>#NAME?</v>
      </c>
      <c r="J92" s="72" t="e">
        <f ca="1"/>
        <v>#NAME?</v>
      </c>
    </row>
    <row r="93" spans="4:10" x14ac:dyDescent="0.2">
      <c r="D93" s="73" t="e">
        <f ca="1"/>
        <v>#NAME?</v>
      </c>
      <c r="E93" s="73" t="e">
        <f ca="1">_xll.qlRateHelperQuoteName(D93)</f>
        <v>#NAME?</v>
      </c>
      <c r="F93" s="74" t="e">
        <f ca="1">_xll.qlRateHelperRate($D93)</f>
        <v>#NAME?</v>
      </c>
      <c r="G93" s="74" t="str">
        <f ca="1">IF(ISERROR(_xll.qlSwapRateHelperSpread($D93)),IF(ISERROR(_xll.qlFuturesRateHelperConvexityAdjustment($D93)),"--",_xll.qlFuturesRateHelperConvexityAdjustment($D93)),_xll.qlSwapRateHelperSpread($D93))</f>
        <v>--</v>
      </c>
      <c r="H93" s="82" t="e">
        <f ca="1">_xll.qlRateHelperEarliestDate($D93)</f>
        <v>#NAME?</v>
      </c>
      <c r="I93" s="83" t="e">
        <f ca="1">_xll.qlRateHelperLatestDate($D93)</f>
        <v>#NAME?</v>
      </c>
      <c r="J93" s="72" t="e">
        <f ca="1"/>
        <v>#NAME?</v>
      </c>
    </row>
    <row r="94" spans="4:10" x14ac:dyDescent="0.2">
      <c r="D94" s="73" t="e">
        <f ca="1"/>
        <v>#NAME?</v>
      </c>
      <c r="E94" s="73" t="e">
        <f ca="1">_xll.qlRateHelperQuoteName(D94)</f>
        <v>#NAME?</v>
      </c>
      <c r="F94" s="74" t="e">
        <f ca="1">_xll.qlRateHelperRate($D94)</f>
        <v>#NAME?</v>
      </c>
      <c r="G94" s="74" t="str">
        <f ca="1">IF(ISERROR(_xll.qlSwapRateHelperSpread($D94)),IF(ISERROR(_xll.qlFuturesRateHelperConvexityAdjustment($D94)),"--",_xll.qlFuturesRateHelperConvexityAdjustment($D94)),_xll.qlSwapRateHelperSpread($D94))</f>
        <v>--</v>
      </c>
      <c r="H94" s="82" t="e">
        <f ca="1">_xll.qlRateHelperEarliestDate($D94)</f>
        <v>#NAME?</v>
      </c>
      <c r="I94" s="83" t="e">
        <f ca="1">_xll.qlRateHelperLatestDate($D94)</f>
        <v>#NAME?</v>
      </c>
      <c r="J94" s="72" t="e">
        <f ca="1"/>
        <v>#NAME?</v>
      </c>
    </row>
    <row r="95" spans="4:10" x14ac:dyDescent="0.2">
      <c r="D95" s="73" t="e">
        <f ca="1"/>
        <v>#NAME?</v>
      </c>
      <c r="E95" s="73" t="e">
        <f ca="1">_xll.qlRateHelperQuoteName(D95)</f>
        <v>#NAME?</v>
      </c>
      <c r="F95" s="74" t="e">
        <f ca="1">_xll.qlRateHelperRate($D95)</f>
        <v>#NAME?</v>
      </c>
      <c r="G95" s="74" t="str">
        <f ca="1">IF(ISERROR(_xll.qlSwapRateHelperSpread($D95)),IF(ISERROR(_xll.qlFuturesRateHelperConvexityAdjustment($D95)),"--",_xll.qlFuturesRateHelperConvexityAdjustment($D95)),_xll.qlSwapRateHelperSpread($D95))</f>
        <v>--</v>
      </c>
      <c r="H95" s="82" t="e">
        <f ca="1">_xll.qlRateHelperEarliestDate($D95)</f>
        <v>#NAME?</v>
      </c>
      <c r="I95" s="83" t="e">
        <f ca="1">_xll.qlRateHelperLatestDate($D95)</f>
        <v>#NAME?</v>
      </c>
      <c r="J95" s="72" t="e">
        <f ca="1"/>
        <v>#NAME?</v>
      </c>
    </row>
    <row r="96" spans="4:10" x14ac:dyDescent="0.2">
      <c r="D96" s="73" t="e">
        <f ca="1"/>
        <v>#NAME?</v>
      </c>
      <c r="E96" s="73" t="e">
        <f ca="1">_xll.qlRateHelperQuoteName(D96)</f>
        <v>#NAME?</v>
      </c>
      <c r="F96" s="74" t="e">
        <f ca="1">_xll.qlRateHelperRate($D96)</f>
        <v>#NAME?</v>
      </c>
      <c r="G96" s="74" t="str">
        <f ca="1">IF(ISERROR(_xll.qlSwapRateHelperSpread($D96)),IF(ISERROR(_xll.qlFuturesRateHelperConvexityAdjustment($D96)),"--",_xll.qlFuturesRateHelperConvexityAdjustment($D96)),_xll.qlSwapRateHelperSpread($D96))</f>
        <v>--</v>
      </c>
      <c r="H96" s="82" t="e">
        <f ca="1">_xll.qlRateHelperEarliestDate($D96)</f>
        <v>#NAME?</v>
      </c>
      <c r="I96" s="83" t="e">
        <f ca="1">_xll.qlRateHelperLatestDate($D96)</f>
        <v>#NAME?</v>
      </c>
      <c r="J96" s="72" t="e">
        <f ca="1"/>
        <v>#NAME?</v>
      </c>
    </row>
    <row r="97" spans="4:10" x14ac:dyDescent="0.2">
      <c r="D97" s="73" t="e">
        <f ca="1"/>
        <v>#NAME?</v>
      </c>
      <c r="E97" s="73" t="e">
        <f ca="1">_xll.qlRateHelperQuoteName(D97)</f>
        <v>#NAME?</v>
      </c>
      <c r="F97" s="74" t="e">
        <f ca="1">_xll.qlRateHelperRate($D97)</f>
        <v>#NAME?</v>
      </c>
      <c r="G97" s="74" t="str">
        <f ca="1">IF(ISERROR(_xll.qlSwapRateHelperSpread($D97)),IF(ISERROR(_xll.qlFuturesRateHelperConvexityAdjustment($D97)),"--",_xll.qlFuturesRateHelperConvexityAdjustment($D97)),_xll.qlSwapRateHelperSpread($D97))</f>
        <v>--</v>
      </c>
      <c r="H97" s="82" t="e">
        <f ca="1">_xll.qlRateHelperEarliestDate($D97)</f>
        <v>#NAME?</v>
      </c>
      <c r="I97" s="83" t="e">
        <f ca="1">_xll.qlRateHelperLatestDate($D97)</f>
        <v>#NAME?</v>
      </c>
      <c r="J97" s="72" t="e">
        <f ca="1"/>
        <v>#NAME?</v>
      </c>
    </row>
    <row r="98" spans="4:10" x14ac:dyDescent="0.2">
      <c r="D98" s="73" t="e">
        <f ca="1"/>
        <v>#NAME?</v>
      </c>
      <c r="E98" s="73" t="e">
        <f ca="1">_xll.qlRateHelperQuoteName(D98)</f>
        <v>#NAME?</v>
      </c>
      <c r="F98" s="74" t="e">
        <f ca="1">_xll.qlRateHelperRate($D98)</f>
        <v>#NAME?</v>
      </c>
      <c r="G98" s="74" t="str">
        <f ca="1">IF(ISERROR(_xll.qlSwapRateHelperSpread($D98)),IF(ISERROR(_xll.qlFuturesRateHelperConvexityAdjustment($D98)),"--",_xll.qlFuturesRateHelperConvexityAdjustment($D98)),_xll.qlSwapRateHelperSpread($D98))</f>
        <v>--</v>
      </c>
      <c r="H98" s="82" t="e">
        <f ca="1">_xll.qlRateHelperEarliestDate($D98)</f>
        <v>#NAME?</v>
      </c>
      <c r="I98" s="83" t="e">
        <f ca="1">_xll.qlRateHelperLatestDate($D98)</f>
        <v>#NAME?</v>
      </c>
      <c r="J98" s="72" t="e">
        <f ca="1"/>
        <v>#NAME?</v>
      </c>
    </row>
    <row r="99" spans="4:10" x14ac:dyDescent="0.2">
      <c r="D99" s="73" t="e">
        <f ca="1"/>
        <v>#NAME?</v>
      </c>
      <c r="E99" s="73" t="e">
        <f ca="1">_xll.qlRateHelperQuoteName(D99)</f>
        <v>#NAME?</v>
      </c>
      <c r="F99" s="74" t="e">
        <f ca="1">_xll.qlRateHelperRate($D99)</f>
        <v>#NAME?</v>
      </c>
      <c r="G99" s="74" t="str">
        <f ca="1">IF(ISERROR(_xll.qlSwapRateHelperSpread($D99)),IF(ISERROR(_xll.qlFuturesRateHelperConvexityAdjustment($D99)),"--",_xll.qlFuturesRateHelperConvexityAdjustment($D99)),_xll.qlSwapRateHelperSpread($D99))</f>
        <v>--</v>
      </c>
      <c r="H99" s="82" t="e">
        <f ca="1">_xll.qlRateHelperEarliestDate($D99)</f>
        <v>#NAME?</v>
      </c>
      <c r="I99" s="83" t="e">
        <f ca="1">_xll.qlRateHelperLatestDate($D99)</f>
        <v>#NAME?</v>
      </c>
      <c r="J99" s="72" t="e">
        <f ca="1"/>
        <v>#NAME?</v>
      </c>
    </row>
    <row r="100" spans="4:10" x14ac:dyDescent="0.2">
      <c r="D100" s="73" t="e">
        <f ca="1"/>
        <v>#NAME?</v>
      </c>
      <c r="E100" s="73" t="e">
        <f ca="1">_xll.qlRateHelperQuoteName(D100)</f>
        <v>#NAME?</v>
      </c>
      <c r="F100" s="74" t="e">
        <f ca="1">_xll.qlRateHelperRate($D100)</f>
        <v>#NAME?</v>
      </c>
      <c r="G100" s="74" t="str">
        <f ca="1">IF(ISERROR(_xll.qlSwapRateHelperSpread($D100)),IF(ISERROR(_xll.qlFuturesRateHelperConvexityAdjustment($D100)),"--",_xll.qlFuturesRateHelperConvexityAdjustment($D100)),_xll.qlSwapRateHelperSpread($D100))</f>
        <v>--</v>
      </c>
      <c r="H100" s="82" t="e">
        <f ca="1">_xll.qlRateHelperEarliestDate($D100)</f>
        <v>#NAME?</v>
      </c>
      <c r="I100" s="83" t="e">
        <f ca="1">_xll.qlRateHelperLatestDate($D100)</f>
        <v>#NAME?</v>
      </c>
      <c r="J100" s="72" t="e">
        <f ca="1"/>
        <v>#NAME?</v>
      </c>
    </row>
    <row r="101" spans="4:10" x14ac:dyDescent="0.2">
      <c r="D101" s="73" t="e">
        <f ca="1"/>
        <v>#NAME?</v>
      </c>
      <c r="E101" s="73" t="e">
        <f ca="1">_xll.qlRateHelperQuoteName(D101)</f>
        <v>#NAME?</v>
      </c>
      <c r="F101" s="74" t="e">
        <f ca="1">_xll.qlRateHelperRate($D101)</f>
        <v>#NAME?</v>
      </c>
      <c r="G101" s="74" t="str">
        <f ca="1">IF(ISERROR(_xll.qlSwapRateHelperSpread($D101)),IF(ISERROR(_xll.qlFuturesRateHelperConvexityAdjustment($D101)),"--",_xll.qlFuturesRateHelperConvexityAdjustment($D101)),_xll.qlSwapRateHelperSpread($D101))</f>
        <v>--</v>
      </c>
      <c r="H101" s="82" t="e">
        <f ca="1">_xll.qlRateHelperEarliestDate($D101)</f>
        <v>#NAME?</v>
      </c>
      <c r="I101" s="83" t="e">
        <f ca="1">_xll.qlRateHelperLatestDate($D101)</f>
        <v>#NAME?</v>
      </c>
      <c r="J101" s="72" t="e">
        <f ca="1"/>
        <v>#NAME?</v>
      </c>
    </row>
    <row r="102" spans="4:10" x14ac:dyDescent="0.2">
      <c r="D102" s="73" t="e">
        <f ca="1"/>
        <v>#NAME?</v>
      </c>
      <c r="E102" s="73" t="e">
        <f ca="1">_xll.qlRateHelperQuoteName(D102)</f>
        <v>#NAME?</v>
      </c>
      <c r="F102" s="74" t="e">
        <f ca="1">_xll.qlRateHelperRate($D102)</f>
        <v>#NAME?</v>
      </c>
      <c r="G102" s="74" t="str">
        <f ca="1">IF(ISERROR(_xll.qlSwapRateHelperSpread($D102)),IF(ISERROR(_xll.qlFuturesRateHelperConvexityAdjustment($D102)),"--",_xll.qlFuturesRateHelperConvexityAdjustment($D102)),_xll.qlSwapRateHelperSpread($D102))</f>
        <v>--</v>
      </c>
      <c r="H102" s="82" t="e">
        <f ca="1">_xll.qlRateHelperEarliestDate($D102)</f>
        <v>#NAME?</v>
      </c>
      <c r="I102" s="83" t="e">
        <f ca="1">_xll.qlRateHelperLatestDate($D102)</f>
        <v>#NAME?</v>
      </c>
      <c r="J102" s="72" t="e">
        <f ca="1"/>
        <v>#NAME?</v>
      </c>
    </row>
    <row r="103" spans="4:10" x14ac:dyDescent="0.2">
      <c r="D103" s="73" t="e">
        <f ca="1"/>
        <v>#NAME?</v>
      </c>
      <c r="E103" s="73" t="e">
        <f ca="1">_xll.qlRateHelperQuoteName(D103)</f>
        <v>#NAME?</v>
      </c>
      <c r="F103" s="74" t="e">
        <f ca="1">_xll.qlRateHelperRate($D103)</f>
        <v>#NAME?</v>
      </c>
      <c r="G103" s="74" t="str">
        <f ca="1">IF(ISERROR(_xll.qlSwapRateHelperSpread($D103)),IF(ISERROR(_xll.qlFuturesRateHelperConvexityAdjustment($D103)),"--",_xll.qlFuturesRateHelperConvexityAdjustment($D103)),_xll.qlSwapRateHelperSpread($D103))</f>
        <v>--</v>
      </c>
      <c r="H103" s="82" t="e">
        <f ca="1">_xll.qlRateHelperEarliestDate($D103)</f>
        <v>#NAME?</v>
      </c>
      <c r="I103" s="83" t="e">
        <f ca="1">_xll.qlRateHelperLatestDate($D103)</f>
        <v>#NAME?</v>
      </c>
      <c r="J103" s="72" t="e">
        <f ca="1"/>
        <v>#NAME?</v>
      </c>
    </row>
    <row r="104" spans="4:10" x14ac:dyDescent="0.2">
      <c r="D104" s="73" t="e">
        <f ca="1"/>
        <v>#NAME?</v>
      </c>
      <c r="E104" s="73" t="e">
        <f ca="1">_xll.qlRateHelperQuoteName(D104)</f>
        <v>#NAME?</v>
      </c>
      <c r="F104" s="74" t="e">
        <f ca="1">_xll.qlRateHelperRate($D104)</f>
        <v>#NAME?</v>
      </c>
      <c r="G104" s="74" t="str">
        <f ca="1">IF(ISERROR(_xll.qlSwapRateHelperSpread($D104)),IF(ISERROR(_xll.qlFuturesRateHelperConvexityAdjustment($D104)),"--",_xll.qlFuturesRateHelperConvexityAdjustment($D104)),_xll.qlSwapRateHelperSpread($D104))</f>
        <v>--</v>
      </c>
      <c r="H104" s="82" t="e">
        <f ca="1">_xll.qlRateHelperEarliestDate($D104)</f>
        <v>#NAME?</v>
      </c>
      <c r="I104" s="83" t="e">
        <f ca="1">_xll.qlRateHelperLatestDate($D104)</f>
        <v>#NAME?</v>
      </c>
      <c r="J104" s="72" t="e">
        <f ca="1"/>
        <v>#NAME?</v>
      </c>
    </row>
    <row r="105" spans="4:10" x14ac:dyDescent="0.2">
      <c r="D105" s="73" t="e">
        <f ca="1"/>
        <v>#NAME?</v>
      </c>
      <c r="E105" s="73" t="e">
        <f ca="1">_xll.qlRateHelperQuoteName(D105)</f>
        <v>#NAME?</v>
      </c>
      <c r="F105" s="74" t="e">
        <f ca="1">_xll.qlRateHelperRate($D105)</f>
        <v>#NAME?</v>
      </c>
      <c r="G105" s="74" t="str">
        <f ca="1">IF(ISERROR(_xll.qlSwapRateHelperSpread($D105)),IF(ISERROR(_xll.qlFuturesRateHelperConvexityAdjustment($D105)),"--",_xll.qlFuturesRateHelperConvexityAdjustment($D105)),_xll.qlSwapRateHelperSpread($D105))</f>
        <v>--</v>
      </c>
      <c r="H105" s="82" t="e">
        <f ca="1">_xll.qlRateHelperEarliestDate($D105)</f>
        <v>#NAME?</v>
      </c>
      <c r="I105" s="83" t="e">
        <f ca="1">_xll.qlRateHelperLatestDate($D105)</f>
        <v>#NAME?</v>
      </c>
      <c r="J105" s="72" t="e">
        <f ca="1"/>
        <v>#NAME?</v>
      </c>
    </row>
    <row r="106" spans="4:10" x14ac:dyDescent="0.2">
      <c r="D106" s="73" t="e">
        <f ca="1"/>
        <v>#NAME?</v>
      </c>
      <c r="E106" s="73" t="e">
        <f ca="1">_xll.qlRateHelperQuoteName(D106)</f>
        <v>#NAME?</v>
      </c>
      <c r="F106" s="74" t="e">
        <f ca="1">_xll.qlRateHelperRate($D106)</f>
        <v>#NAME?</v>
      </c>
      <c r="G106" s="74" t="str">
        <f ca="1">IF(ISERROR(_xll.qlSwapRateHelperSpread($D106)),IF(ISERROR(_xll.qlFuturesRateHelperConvexityAdjustment($D106)),"--",_xll.qlFuturesRateHelperConvexityAdjustment($D106)),_xll.qlSwapRateHelperSpread($D106))</f>
        <v>--</v>
      </c>
      <c r="H106" s="82" t="e">
        <f ca="1">_xll.qlRateHelperEarliestDate($D106)</f>
        <v>#NAME?</v>
      </c>
      <c r="I106" s="83" t="e">
        <f ca="1">_xll.qlRateHelperLatestDate($D106)</f>
        <v>#NAME?</v>
      </c>
      <c r="J106" s="72" t="e">
        <f ca="1"/>
        <v>#NAME?</v>
      </c>
    </row>
    <row r="107" spans="4:10" x14ac:dyDescent="0.2">
      <c r="D107" s="73" t="e">
        <f ca="1"/>
        <v>#NAME?</v>
      </c>
      <c r="E107" s="73" t="e">
        <f ca="1">_xll.qlRateHelperQuoteName(D107)</f>
        <v>#NAME?</v>
      </c>
      <c r="F107" s="74" t="e">
        <f ca="1">_xll.qlRateHelperRate($D107)</f>
        <v>#NAME?</v>
      </c>
      <c r="G107" s="74" t="str">
        <f ca="1">IF(ISERROR(_xll.qlSwapRateHelperSpread($D107)),IF(ISERROR(_xll.qlFuturesRateHelperConvexityAdjustment($D107)),"--",_xll.qlFuturesRateHelperConvexityAdjustment($D107)),_xll.qlSwapRateHelperSpread($D107))</f>
        <v>--</v>
      </c>
      <c r="H107" s="82" t="e">
        <f ca="1">_xll.qlRateHelperEarliestDate($D107)</f>
        <v>#NAME?</v>
      </c>
      <c r="I107" s="83" t="e">
        <f ca="1">_xll.qlRateHelperLatestDate($D107)</f>
        <v>#NAME?</v>
      </c>
      <c r="J107" s="72" t="e">
        <f ca="1"/>
        <v>#NAME?</v>
      </c>
    </row>
    <row r="108" spans="4:10" x14ac:dyDescent="0.2">
      <c r="D108" s="73" t="e">
        <f ca="1"/>
        <v>#NAME?</v>
      </c>
      <c r="E108" s="73" t="e">
        <f ca="1">_xll.qlRateHelperQuoteName(D108)</f>
        <v>#NAME?</v>
      </c>
      <c r="F108" s="74" t="e">
        <f ca="1">_xll.qlRateHelperRate($D108)</f>
        <v>#NAME?</v>
      </c>
      <c r="G108" s="74" t="str">
        <f ca="1">IF(ISERROR(_xll.qlSwapRateHelperSpread($D108)),IF(ISERROR(_xll.qlFuturesRateHelperConvexityAdjustment($D108)),"--",_xll.qlFuturesRateHelperConvexityAdjustment($D108)),_xll.qlSwapRateHelperSpread($D108))</f>
        <v>--</v>
      </c>
      <c r="H108" s="82" t="e">
        <f ca="1">_xll.qlRateHelperEarliestDate($D108)</f>
        <v>#NAME?</v>
      </c>
      <c r="I108" s="83" t="e">
        <f ca="1">_xll.qlRateHelperLatestDate($D108)</f>
        <v>#NAME?</v>
      </c>
      <c r="J108" s="72" t="e">
        <f ca="1"/>
        <v>#NAME?</v>
      </c>
    </row>
    <row r="109" spans="4:10" x14ac:dyDescent="0.2">
      <c r="D109" s="73" t="e">
        <f ca="1"/>
        <v>#NAME?</v>
      </c>
      <c r="E109" s="73" t="e">
        <f ca="1">_xll.qlRateHelperQuoteName(D109)</f>
        <v>#NAME?</v>
      </c>
      <c r="F109" s="74" t="e">
        <f ca="1">_xll.qlRateHelperRate($D109)</f>
        <v>#NAME?</v>
      </c>
      <c r="G109" s="74" t="str">
        <f ca="1">IF(ISERROR(_xll.qlSwapRateHelperSpread($D109)),IF(ISERROR(_xll.qlFuturesRateHelperConvexityAdjustment($D109)),"--",_xll.qlFuturesRateHelperConvexityAdjustment($D109)),_xll.qlSwapRateHelperSpread($D109))</f>
        <v>--</v>
      </c>
      <c r="H109" s="82" t="e">
        <f ca="1">_xll.qlRateHelperEarliestDate($D109)</f>
        <v>#NAME?</v>
      </c>
      <c r="I109" s="83" t="e">
        <f ca="1">_xll.qlRateHelperLatestDate($D109)</f>
        <v>#NAME?</v>
      </c>
      <c r="J109" s="72" t="e">
        <f ca="1"/>
        <v>#NAME?</v>
      </c>
    </row>
    <row r="110" spans="4:10" x14ac:dyDescent="0.2">
      <c r="D110" s="73" t="e">
        <f ca="1"/>
        <v>#NAME?</v>
      </c>
      <c r="E110" s="73" t="e">
        <f ca="1">_xll.qlRateHelperQuoteName(D110)</f>
        <v>#NAME?</v>
      </c>
      <c r="F110" s="74" t="e">
        <f ca="1">_xll.qlRateHelperRate($D110)</f>
        <v>#NAME?</v>
      </c>
      <c r="G110" s="74" t="str">
        <f ca="1">IF(ISERROR(_xll.qlSwapRateHelperSpread($D110)),IF(ISERROR(_xll.qlFuturesRateHelperConvexityAdjustment($D110)),"--",_xll.qlFuturesRateHelperConvexityAdjustment($D110)),_xll.qlSwapRateHelperSpread($D110))</f>
        <v>--</v>
      </c>
      <c r="H110" s="82" t="e">
        <f ca="1">_xll.qlRateHelperEarliestDate($D110)</f>
        <v>#NAME?</v>
      </c>
      <c r="I110" s="83" t="e">
        <f ca="1">_xll.qlRateHelperLatestDate($D110)</f>
        <v>#NAME?</v>
      </c>
      <c r="J110" s="72" t="e">
        <f ca="1"/>
        <v>#NAME?</v>
      </c>
    </row>
    <row r="111" spans="4:10" x14ac:dyDescent="0.2">
      <c r="D111" s="73" t="e">
        <f ca="1"/>
        <v>#NAME?</v>
      </c>
      <c r="E111" s="73" t="e">
        <f ca="1">_xll.qlRateHelperQuoteName(D111)</f>
        <v>#NAME?</v>
      </c>
      <c r="F111" s="74" t="e">
        <f ca="1">_xll.qlRateHelperRate($D111)</f>
        <v>#NAME?</v>
      </c>
      <c r="G111" s="74" t="str">
        <f ca="1">IF(ISERROR(_xll.qlSwapRateHelperSpread($D111)),IF(ISERROR(_xll.qlFuturesRateHelperConvexityAdjustment($D111)),"--",_xll.qlFuturesRateHelperConvexityAdjustment($D111)),_xll.qlSwapRateHelperSpread($D111))</f>
        <v>--</v>
      </c>
      <c r="H111" s="82" t="e">
        <f ca="1">_xll.qlRateHelperEarliestDate($D111)</f>
        <v>#NAME?</v>
      </c>
      <c r="I111" s="83" t="e">
        <f ca="1">_xll.qlRateHelperLatestDate($D111)</f>
        <v>#NAME?</v>
      </c>
      <c r="J111" s="72" t="e">
        <f ca="1"/>
        <v>#NAME?</v>
      </c>
    </row>
    <row r="112" spans="4:10" x14ac:dyDescent="0.2">
      <c r="D112" s="73" t="e">
        <f ca="1"/>
        <v>#NAME?</v>
      </c>
      <c r="E112" s="73" t="e">
        <f ca="1">_xll.qlRateHelperQuoteName(D112)</f>
        <v>#NAME?</v>
      </c>
      <c r="F112" s="74" t="e">
        <f ca="1">_xll.qlRateHelperRate($D112)</f>
        <v>#NAME?</v>
      </c>
      <c r="G112" s="74" t="str">
        <f ca="1">IF(ISERROR(_xll.qlSwapRateHelperSpread($D112)),IF(ISERROR(_xll.qlFuturesRateHelperConvexityAdjustment($D112)),"--",_xll.qlFuturesRateHelperConvexityAdjustment($D112)),_xll.qlSwapRateHelperSpread($D112))</f>
        <v>--</v>
      </c>
      <c r="H112" s="82" t="e">
        <f ca="1">_xll.qlRateHelperEarliestDate($D112)</f>
        <v>#NAME?</v>
      </c>
      <c r="I112" s="83" t="e">
        <f ca="1">_xll.qlRateHelperLatestDate($D112)</f>
        <v>#NAME?</v>
      </c>
      <c r="J112" s="72" t="e">
        <f ca="1"/>
        <v>#NAME?</v>
      </c>
    </row>
    <row r="113" spans="4:10" x14ac:dyDescent="0.2">
      <c r="D113" s="73" t="e">
        <f ca="1"/>
        <v>#NAME?</v>
      </c>
      <c r="E113" s="73" t="e">
        <f ca="1">_xll.qlRateHelperQuoteName(D113)</f>
        <v>#NAME?</v>
      </c>
      <c r="F113" s="74" t="e">
        <f ca="1">_xll.qlRateHelperRate($D113)</f>
        <v>#NAME?</v>
      </c>
      <c r="G113" s="74" t="str">
        <f ca="1">IF(ISERROR(_xll.qlSwapRateHelperSpread($D113)),IF(ISERROR(_xll.qlFuturesRateHelperConvexityAdjustment($D113)),"--",_xll.qlFuturesRateHelperConvexityAdjustment($D113)),_xll.qlSwapRateHelperSpread($D113))</f>
        <v>--</v>
      </c>
      <c r="H113" s="82" t="e">
        <f ca="1">_xll.qlRateHelperEarliestDate($D113)</f>
        <v>#NAME?</v>
      </c>
      <c r="I113" s="83" t="e">
        <f ca="1">_xll.qlRateHelperLatestDate($D113)</f>
        <v>#NAME?</v>
      </c>
      <c r="J113" s="72" t="e">
        <f ca="1"/>
        <v>#NAME?</v>
      </c>
    </row>
    <row r="114" spans="4:10" x14ac:dyDescent="0.2">
      <c r="D114" s="73" t="e">
        <f ca="1"/>
        <v>#NAME?</v>
      </c>
      <c r="E114" s="73" t="e">
        <f ca="1">_xll.qlRateHelperQuoteName(D114)</f>
        <v>#NAME?</v>
      </c>
      <c r="F114" s="74" t="e">
        <f ca="1">_xll.qlRateHelperRate($D114)</f>
        <v>#NAME?</v>
      </c>
      <c r="G114" s="74" t="str">
        <f ca="1">IF(ISERROR(_xll.qlSwapRateHelperSpread($D114)),IF(ISERROR(_xll.qlFuturesRateHelperConvexityAdjustment($D114)),"--",_xll.qlFuturesRateHelperConvexityAdjustment($D114)),_xll.qlSwapRateHelperSpread($D114))</f>
        <v>--</v>
      </c>
      <c r="H114" s="82" t="e">
        <f ca="1">_xll.qlRateHelperEarliestDate($D114)</f>
        <v>#NAME?</v>
      </c>
      <c r="I114" s="83" t="e">
        <f ca="1">_xll.qlRateHelperLatestDate($D114)</f>
        <v>#NAME?</v>
      </c>
      <c r="J114" s="72" t="e">
        <f ca="1"/>
        <v>#NAME?</v>
      </c>
    </row>
    <row r="115" spans="4:10" x14ac:dyDescent="0.2">
      <c r="D115" s="73" t="e">
        <f ca="1"/>
        <v>#NAME?</v>
      </c>
      <c r="E115" s="73" t="e">
        <f ca="1">_xll.qlRateHelperQuoteName(D115)</f>
        <v>#NAME?</v>
      </c>
      <c r="F115" s="74" t="e">
        <f ca="1">_xll.qlRateHelperRate($D115)</f>
        <v>#NAME?</v>
      </c>
      <c r="G115" s="74" t="str">
        <f ca="1">IF(ISERROR(_xll.qlSwapRateHelperSpread($D115)),IF(ISERROR(_xll.qlFuturesRateHelperConvexityAdjustment($D115)),"--",_xll.qlFuturesRateHelperConvexityAdjustment($D115)),_xll.qlSwapRateHelperSpread($D115))</f>
        <v>--</v>
      </c>
      <c r="H115" s="82" t="e">
        <f ca="1">_xll.qlRateHelperEarliestDate($D115)</f>
        <v>#NAME?</v>
      </c>
      <c r="I115" s="83" t="e">
        <f ca="1">_xll.qlRateHelperLatestDate($D115)</f>
        <v>#NAME?</v>
      </c>
      <c r="J115" s="72" t="e">
        <f ca="1"/>
        <v>#NAME?</v>
      </c>
    </row>
    <row r="116" spans="4:10" x14ac:dyDescent="0.2">
      <c r="D116" s="73" t="e">
        <f ca="1"/>
        <v>#NAME?</v>
      </c>
      <c r="E116" s="73" t="e">
        <f ca="1">_xll.qlRateHelperQuoteName(D116)</f>
        <v>#NAME?</v>
      </c>
      <c r="F116" s="74" t="e">
        <f ca="1">_xll.qlRateHelperRate($D116)</f>
        <v>#NAME?</v>
      </c>
      <c r="G116" s="74" t="str">
        <f ca="1">IF(ISERROR(_xll.qlSwapRateHelperSpread($D116)),IF(ISERROR(_xll.qlFuturesRateHelperConvexityAdjustment($D116)),"--",_xll.qlFuturesRateHelperConvexityAdjustment($D116)),_xll.qlSwapRateHelperSpread($D116))</f>
        <v>--</v>
      </c>
      <c r="H116" s="82" t="e">
        <f ca="1">_xll.qlRateHelperEarliestDate($D116)</f>
        <v>#NAME?</v>
      </c>
      <c r="I116" s="83" t="e">
        <f ca="1">_xll.qlRateHelperLatestDate($D116)</f>
        <v>#NAME?</v>
      </c>
      <c r="J116" s="72" t="e">
        <f ca="1"/>
        <v>#NAME?</v>
      </c>
    </row>
    <row r="117" spans="4:10" x14ac:dyDescent="0.2">
      <c r="D117" s="73" t="e">
        <f ca="1"/>
        <v>#NAME?</v>
      </c>
      <c r="E117" s="73" t="e">
        <f ca="1">_xll.qlRateHelperQuoteName(D117)</f>
        <v>#NAME?</v>
      </c>
      <c r="F117" s="74" t="e">
        <f ca="1">_xll.qlRateHelperRate($D117)</f>
        <v>#NAME?</v>
      </c>
      <c r="G117" s="74" t="str">
        <f ca="1">IF(ISERROR(_xll.qlSwapRateHelperSpread($D117)),IF(ISERROR(_xll.qlFuturesRateHelperConvexityAdjustment($D117)),"--",_xll.qlFuturesRateHelperConvexityAdjustment($D117)),_xll.qlSwapRateHelperSpread($D117))</f>
        <v>--</v>
      </c>
      <c r="H117" s="82" t="e">
        <f ca="1">_xll.qlRateHelperEarliestDate($D117)</f>
        <v>#NAME?</v>
      </c>
      <c r="I117" s="83" t="e">
        <f ca="1">_xll.qlRateHelperLatestDate($D117)</f>
        <v>#NAME?</v>
      </c>
      <c r="J117" s="72" t="e">
        <f ca="1"/>
        <v>#NAME?</v>
      </c>
    </row>
    <row r="118" spans="4:10" x14ac:dyDescent="0.2">
      <c r="D118" s="73" t="e">
        <f ca="1"/>
        <v>#NAME?</v>
      </c>
      <c r="E118" s="73" t="e">
        <f ca="1">_xll.qlRateHelperQuoteName(D118)</f>
        <v>#NAME?</v>
      </c>
      <c r="F118" s="74" t="e">
        <f ca="1">_xll.qlRateHelperRate($D118)</f>
        <v>#NAME?</v>
      </c>
      <c r="G118" s="74" t="str">
        <f ca="1">IF(ISERROR(_xll.qlSwapRateHelperSpread($D118)),IF(ISERROR(_xll.qlFuturesRateHelperConvexityAdjustment($D118)),"--",_xll.qlFuturesRateHelperConvexityAdjustment($D118)),_xll.qlSwapRateHelperSpread($D118))</f>
        <v>--</v>
      </c>
      <c r="H118" s="82" t="e">
        <f ca="1">_xll.qlRateHelperEarliestDate($D118)</f>
        <v>#NAME?</v>
      </c>
      <c r="I118" s="83" t="e">
        <f ca="1">_xll.qlRateHelperLatestDate($D118)</f>
        <v>#NAME?</v>
      </c>
      <c r="J118" s="72" t="e">
        <f ca="1"/>
        <v>#NAME?</v>
      </c>
    </row>
    <row r="119" spans="4:10" x14ac:dyDescent="0.2">
      <c r="D119" s="73" t="e">
        <f ca="1"/>
        <v>#NAME?</v>
      </c>
      <c r="E119" s="73" t="e">
        <f ca="1">_xll.qlRateHelperQuoteName(D119)</f>
        <v>#NAME?</v>
      </c>
      <c r="F119" s="74" t="e">
        <f ca="1">_xll.qlRateHelperRate($D119)</f>
        <v>#NAME?</v>
      </c>
      <c r="G119" s="74" t="str">
        <f ca="1">IF(ISERROR(_xll.qlSwapRateHelperSpread($D119)),IF(ISERROR(_xll.qlFuturesRateHelperConvexityAdjustment($D119)),"--",_xll.qlFuturesRateHelperConvexityAdjustment($D119)),_xll.qlSwapRateHelperSpread($D119))</f>
        <v>--</v>
      </c>
      <c r="H119" s="82" t="e">
        <f ca="1">_xll.qlRateHelperEarliestDate($D119)</f>
        <v>#NAME?</v>
      </c>
      <c r="I119" s="83" t="e">
        <f ca="1">_xll.qlRateHelperLatestDate($D119)</f>
        <v>#NAME?</v>
      </c>
      <c r="J119" s="72" t="e">
        <f ca="1"/>
        <v>#NAME?</v>
      </c>
    </row>
    <row r="120" spans="4:10" x14ac:dyDescent="0.2">
      <c r="D120" s="73" t="e">
        <f ca="1"/>
        <v>#NAME?</v>
      </c>
      <c r="E120" s="73" t="e">
        <f ca="1">_xll.qlRateHelperQuoteName(D120)</f>
        <v>#NAME?</v>
      </c>
      <c r="F120" s="74" t="e">
        <f ca="1">_xll.qlRateHelperRate($D120)</f>
        <v>#NAME?</v>
      </c>
      <c r="G120" s="74" t="str">
        <f ca="1">IF(ISERROR(_xll.qlSwapRateHelperSpread($D120)),IF(ISERROR(_xll.qlFuturesRateHelperConvexityAdjustment($D120)),"--",_xll.qlFuturesRateHelperConvexityAdjustment($D120)),_xll.qlSwapRateHelperSpread($D120))</f>
        <v>--</v>
      </c>
      <c r="H120" s="82" t="e">
        <f ca="1">_xll.qlRateHelperEarliestDate($D120)</f>
        <v>#NAME?</v>
      </c>
      <c r="I120" s="83" t="e">
        <f ca="1">_xll.qlRateHelperLatestDate($D120)</f>
        <v>#NAME?</v>
      </c>
      <c r="J120" s="72" t="e">
        <f ca="1"/>
        <v>#NAME?</v>
      </c>
    </row>
    <row r="121" spans="4:10" x14ac:dyDescent="0.2">
      <c r="D121" s="73" t="e">
        <f ca="1"/>
        <v>#NAME?</v>
      </c>
      <c r="E121" s="73" t="e">
        <f ca="1">_xll.qlRateHelperQuoteName(D121)</f>
        <v>#NAME?</v>
      </c>
      <c r="F121" s="74" t="e">
        <f ca="1">_xll.qlRateHelperRate($D121)</f>
        <v>#NAME?</v>
      </c>
      <c r="G121" s="74" t="str">
        <f ca="1">IF(ISERROR(_xll.qlSwapRateHelperSpread($D121)),IF(ISERROR(_xll.qlFuturesRateHelperConvexityAdjustment($D121)),"--",_xll.qlFuturesRateHelperConvexityAdjustment($D121)),_xll.qlSwapRateHelperSpread($D121))</f>
        <v>--</v>
      </c>
      <c r="H121" s="82" t="e">
        <f ca="1">_xll.qlRateHelperEarliestDate($D121)</f>
        <v>#NAME?</v>
      </c>
      <c r="I121" s="83" t="e">
        <f ca="1">_xll.qlRateHelperLatestDate($D121)</f>
        <v>#NAME?</v>
      </c>
      <c r="J121" s="72" t="e">
        <f ca="1"/>
        <v>#NAME?</v>
      </c>
    </row>
    <row r="122" spans="4:10" x14ac:dyDescent="0.2">
      <c r="D122" s="73" t="e">
        <f ca="1"/>
        <v>#NAME?</v>
      </c>
      <c r="E122" s="73" t="e">
        <f ca="1">_xll.qlRateHelperQuoteName(D122)</f>
        <v>#NAME?</v>
      </c>
      <c r="F122" s="74" t="e">
        <f ca="1">_xll.qlRateHelperRate($D122)</f>
        <v>#NAME?</v>
      </c>
      <c r="G122" s="74" t="str">
        <f ca="1">IF(ISERROR(_xll.qlSwapRateHelperSpread($D122)),IF(ISERROR(_xll.qlFuturesRateHelperConvexityAdjustment($D122)),"--",_xll.qlFuturesRateHelperConvexityAdjustment($D122)),_xll.qlSwapRateHelperSpread($D122))</f>
        <v>--</v>
      </c>
      <c r="H122" s="82" t="e">
        <f ca="1">_xll.qlRateHelperEarliestDate($D122)</f>
        <v>#NAME?</v>
      </c>
      <c r="I122" s="83" t="e">
        <f ca="1">_xll.qlRateHelperLatestDate($D122)</f>
        <v>#NAME?</v>
      </c>
      <c r="J122" s="72" t="e">
        <f ca="1"/>
        <v>#NAME?</v>
      </c>
    </row>
    <row r="123" spans="4:10" x14ac:dyDescent="0.2">
      <c r="D123" s="73" t="e">
        <f ca="1"/>
        <v>#NAME?</v>
      </c>
      <c r="E123" s="73" t="e">
        <f ca="1">_xll.qlRateHelperQuoteName(D123)</f>
        <v>#NAME?</v>
      </c>
      <c r="F123" s="74" t="e">
        <f ca="1">_xll.qlRateHelperRate($D123)</f>
        <v>#NAME?</v>
      </c>
      <c r="G123" s="74" t="str">
        <f ca="1">IF(ISERROR(_xll.qlSwapRateHelperSpread($D123)),IF(ISERROR(_xll.qlFuturesRateHelperConvexityAdjustment($D123)),"--",_xll.qlFuturesRateHelperConvexityAdjustment($D123)),_xll.qlSwapRateHelperSpread($D123))</f>
        <v>--</v>
      </c>
      <c r="H123" s="82" t="e">
        <f ca="1">_xll.qlRateHelperEarliestDate($D123)</f>
        <v>#NAME?</v>
      </c>
      <c r="I123" s="83" t="e">
        <f ca="1">_xll.qlRateHelperLatestDate($D123)</f>
        <v>#NAME?</v>
      </c>
      <c r="J123" s="72" t="e">
        <f ca="1"/>
        <v>#NAME?</v>
      </c>
    </row>
    <row r="124" spans="4:10" x14ac:dyDescent="0.2">
      <c r="D124" s="73" t="e">
        <f ca="1"/>
        <v>#NAME?</v>
      </c>
      <c r="E124" s="73" t="e">
        <f ca="1">_xll.qlRateHelperQuoteName(D124)</f>
        <v>#NAME?</v>
      </c>
      <c r="F124" s="74" t="e">
        <f ca="1">_xll.qlRateHelperRate($D124)</f>
        <v>#NAME?</v>
      </c>
      <c r="G124" s="74" t="str">
        <f ca="1">IF(ISERROR(_xll.qlSwapRateHelperSpread($D124)),IF(ISERROR(_xll.qlFuturesRateHelperConvexityAdjustment($D124)),"--",_xll.qlFuturesRateHelperConvexityAdjustment($D124)),_xll.qlSwapRateHelperSpread($D124))</f>
        <v>--</v>
      </c>
      <c r="H124" s="82" t="e">
        <f ca="1">_xll.qlRateHelperEarliestDate($D124)</f>
        <v>#NAME?</v>
      </c>
      <c r="I124" s="83" t="e">
        <f ca="1">_xll.qlRateHelperLatestDate($D124)</f>
        <v>#NAME?</v>
      </c>
      <c r="J124" s="72" t="e">
        <f ca="1"/>
        <v>#NAME?</v>
      </c>
    </row>
    <row r="125" spans="4:10" x14ac:dyDescent="0.2">
      <c r="D125" s="73" t="e">
        <f ca="1"/>
        <v>#NAME?</v>
      </c>
      <c r="E125" s="73" t="e">
        <f ca="1">_xll.qlRateHelperQuoteName(D125)</f>
        <v>#NAME?</v>
      </c>
      <c r="F125" s="74" t="e">
        <f ca="1">_xll.qlRateHelperRate($D125)</f>
        <v>#NAME?</v>
      </c>
      <c r="G125" s="74" t="str">
        <f ca="1">IF(ISERROR(_xll.qlSwapRateHelperSpread($D125)),IF(ISERROR(_xll.qlFuturesRateHelperConvexityAdjustment($D125)),"--",_xll.qlFuturesRateHelperConvexityAdjustment($D125)),_xll.qlSwapRateHelperSpread($D125))</f>
        <v>--</v>
      </c>
      <c r="H125" s="82" t="e">
        <f ca="1">_xll.qlRateHelperEarliestDate($D125)</f>
        <v>#NAME?</v>
      </c>
      <c r="I125" s="83" t="e">
        <f ca="1">_xll.qlRateHelperLatestDate($D125)</f>
        <v>#NAME?</v>
      </c>
      <c r="J125" s="72" t="e">
        <f ca="1"/>
        <v>#NAME?</v>
      </c>
    </row>
    <row r="126" spans="4:10" ht="12" thickBot="1" x14ac:dyDescent="0.25">
      <c r="D126" s="79" t="e">
        <f ca="1"/>
        <v>#NAME?</v>
      </c>
      <c r="E126" s="79" t="e">
        <f ca="1">_xll.qlRateHelperQuoteName(D126)</f>
        <v>#NAME?</v>
      </c>
      <c r="F126" s="80" t="e">
        <f ca="1">_xll.qlRateHelperRate($D126)</f>
        <v>#NAME?</v>
      </c>
      <c r="G126" s="74" t="str">
        <f ca="1">IF(ISERROR(_xll.qlSwapRateHelperSpread($D126)),IF(ISERROR(_xll.qlFuturesRateHelperConvexityAdjustment($D126)),"--",_xll.qlFuturesRateHelperConvexityAdjustment($D126)),_xll.qlSwapRateHelperSpread($D126))</f>
        <v>--</v>
      </c>
      <c r="H126" s="84" t="e">
        <f ca="1">_xll.qlRateHelperEarliestDate($D126)</f>
        <v>#NAME?</v>
      </c>
      <c r="I126" s="85" t="e">
        <f ca="1">_xll.qlRateHelperLatestDate($D126)</f>
        <v>#NAME?</v>
      </c>
      <c r="J126" s="72" t="e">
        <f ca="1"/>
        <v>#NAME?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7"/>
  <sheetViews>
    <sheetView workbookViewId="0"/>
  </sheetViews>
  <sheetFormatPr defaultRowHeight="13.5" x14ac:dyDescent="0.25"/>
  <cols>
    <col min="1" max="1" width="4" style="44" bestFit="1" customWidth="1"/>
    <col min="2" max="2" width="6" style="44" bestFit="1" customWidth="1"/>
    <col min="3" max="3" width="5" style="44" bestFit="1" customWidth="1"/>
    <col min="4" max="4" width="25.5703125" style="44" bestFit="1" customWidth="1"/>
    <col min="5" max="5" width="19.28515625" style="44" bestFit="1" customWidth="1"/>
    <col min="6" max="6" width="6" style="44" bestFit="1" customWidth="1"/>
    <col min="7" max="7" width="11" style="44" bestFit="1" customWidth="1"/>
    <col min="8" max="8" width="15.140625" style="44" bestFit="1" customWidth="1"/>
    <col min="9" max="9" width="17.28515625" style="44" bestFit="1" customWidth="1"/>
    <col min="10" max="10" width="15.140625" style="44" bestFit="1" customWidth="1"/>
    <col min="11" max="11" width="35.7109375" style="44" customWidth="1"/>
    <col min="12" max="12" width="2.7109375" style="44" customWidth="1"/>
    <col min="13" max="13" width="9.140625" style="44"/>
    <col min="14" max="14" width="5" style="44" customWidth="1"/>
    <col min="15" max="15" width="17.5703125" style="44" customWidth="1"/>
    <col min="16" max="16" width="17.28515625" style="44" bestFit="1" customWidth="1"/>
    <col min="17" max="17" width="11" style="44" bestFit="1" customWidth="1"/>
    <col min="18" max="16384" width="9.140625" style="44"/>
  </cols>
  <sheetData>
    <row r="1" spans="1:12" ht="11.25" customHeight="1" x14ac:dyDescent="0.25">
      <c r="A1" s="63"/>
      <c r="B1" s="63"/>
      <c r="C1" s="63"/>
      <c r="D1" s="63"/>
      <c r="E1" s="63"/>
      <c r="F1" s="63"/>
      <c r="G1" s="63"/>
      <c r="H1" s="62" t="s">
        <v>85</v>
      </c>
      <c r="I1" s="61" t="str">
        <f>Currency&amp;"_YC"&amp;$H$1&amp;"RH"</f>
        <v>USD_YCSTDRH</v>
      </c>
      <c r="J1" s="58"/>
      <c r="K1" s="60"/>
      <c r="L1" s="48"/>
    </row>
    <row r="2" spans="1:12" ht="23.25" customHeight="1" x14ac:dyDescent="0.25">
      <c r="A2" s="53"/>
      <c r="B2" s="59"/>
      <c r="C2" s="59" t="s">
        <v>137</v>
      </c>
      <c r="D2" s="59" t="s">
        <v>138</v>
      </c>
      <c r="E2" s="59" t="s">
        <v>139</v>
      </c>
      <c r="F2" s="59" t="s">
        <v>140</v>
      </c>
      <c r="G2" s="59" t="s">
        <v>141</v>
      </c>
      <c r="H2" s="59" t="s">
        <v>84</v>
      </c>
      <c r="I2" s="59" t="s">
        <v>83</v>
      </c>
      <c r="J2" s="57"/>
      <c r="K2" s="56"/>
      <c r="L2" s="48"/>
    </row>
    <row r="3" spans="1:12" ht="11.25" customHeight="1" x14ac:dyDescent="0.25">
      <c r="A3" s="53"/>
      <c r="B3" s="173" t="s">
        <v>103</v>
      </c>
      <c r="C3" s="173">
        <v>0</v>
      </c>
      <c r="D3" s="173" t="e">
        <f t="shared" ref="D3:D20" ca="1" si="0">Calendar</f>
        <v>#NAME?</v>
      </c>
      <c r="E3" s="174" t="s">
        <v>142</v>
      </c>
      <c r="F3" s="173" t="b">
        <v>0</v>
      </c>
      <c r="G3" s="173" t="s">
        <v>115</v>
      </c>
      <c r="H3" s="170" t="s">
        <v>120</v>
      </c>
      <c r="I3" s="170" t="str">
        <f t="shared" ref="I3:I19" si="1">Currency&amp;$B3&amp;"D"&amp;A3&amp;QuoteSuffix</f>
        <v>USDOND_Quote</v>
      </c>
      <c r="J3" s="170" t="e">
        <f ca="1">_xll.qlDepositRateHelper(,I3,H3,Permanent,Trigger,ObjectOverwrite)</f>
        <v>#NAME?</v>
      </c>
      <c r="K3" s="54" t="e">
        <f ca="1">_xll.ohRangeRetrieveError(J3)</f>
        <v>#NAME?</v>
      </c>
      <c r="L3" s="48"/>
    </row>
    <row r="4" spans="1:12" ht="11.25" customHeight="1" x14ac:dyDescent="0.25">
      <c r="A4" s="53"/>
      <c r="B4" s="52" t="s">
        <v>125</v>
      </c>
      <c r="C4" s="55">
        <v>1</v>
      </c>
      <c r="D4" s="55" t="e">
        <f t="shared" ca="1" si="0"/>
        <v>#NAME?</v>
      </c>
      <c r="E4" s="172" t="s">
        <v>142</v>
      </c>
      <c r="F4" s="55" t="b">
        <v>0</v>
      </c>
      <c r="G4" s="55" t="s">
        <v>115</v>
      </c>
      <c r="H4" s="51" t="e">
        <f ca="1">_xll.qlIborIndex(,FamilyName,"1D",C4,Currency,Calendar,E4,F4,G4,,,Trigger,ObjectOverwrite)</f>
        <v>#NAME?</v>
      </c>
      <c r="I4" s="51" t="str">
        <f t="shared" si="1"/>
        <v>USDTND_Quote</v>
      </c>
      <c r="J4" s="51" t="e">
        <f ca="1">_xll.qlDepositRateHelper(,I4,H4,Permanent,Trigger,ObjectOverwrite)</f>
        <v>#NAME?</v>
      </c>
      <c r="K4" s="54" t="e">
        <f ca="1">_xll.ohRangeRetrieveError(J4)</f>
        <v>#NAME?</v>
      </c>
      <c r="L4" s="48"/>
    </row>
    <row r="5" spans="1:12" ht="11.25" customHeight="1" x14ac:dyDescent="0.25">
      <c r="A5" s="53"/>
      <c r="B5" s="52" t="s">
        <v>126</v>
      </c>
      <c r="C5" s="55">
        <v>2</v>
      </c>
      <c r="D5" s="55" t="e">
        <f t="shared" ca="1" si="0"/>
        <v>#NAME?</v>
      </c>
      <c r="E5" s="172" t="s">
        <v>142</v>
      </c>
      <c r="F5" s="55" t="b">
        <v>0</v>
      </c>
      <c r="G5" s="55" t="s">
        <v>115</v>
      </c>
      <c r="H5" s="51" t="e">
        <f ca="1">_xll.qlIborIndex(,FamilyName,"1D",C5,Currency,Calendar,E5,F5,G5,,,Trigger,ObjectOverwrite)</f>
        <v>#NAME?</v>
      </c>
      <c r="I5" s="51" t="str">
        <f t="shared" si="1"/>
        <v>USDSND_Quote</v>
      </c>
      <c r="J5" s="51" t="e">
        <f ca="1">_xll.qlDepositRateHelper(,I5,H5,Permanent,Trigger,ObjectOverwrite)</f>
        <v>#NAME?</v>
      </c>
      <c r="K5" s="54" t="e">
        <f ca="1">_xll.ohRangeRetrieveError(J5)</f>
        <v>#NAME?</v>
      </c>
      <c r="L5" s="48"/>
    </row>
    <row r="6" spans="1:12" ht="11.25" customHeight="1" x14ac:dyDescent="0.25">
      <c r="A6" s="53"/>
      <c r="B6" s="175" t="s">
        <v>102</v>
      </c>
      <c r="C6" s="173">
        <v>2</v>
      </c>
      <c r="D6" s="173" t="e">
        <f t="shared" ca="1" si="0"/>
        <v>#NAME?</v>
      </c>
      <c r="E6" s="174" t="s">
        <v>142</v>
      </c>
      <c r="F6" s="173" t="b">
        <v>0</v>
      </c>
      <c r="G6" s="173" t="s">
        <v>115</v>
      </c>
      <c r="H6" s="170" t="str">
        <f>Currency&amp;FamilyName&amp;B6</f>
        <v>USDLiborSW</v>
      </c>
      <c r="I6" s="170" t="str">
        <f t="shared" si="1"/>
        <v>USDSWD_Quote</v>
      </c>
      <c r="J6" s="171" t="e">
        <f ca="1">_xll.qlDepositRateHelper(,I6,H6,Permanent,Trigger,ObjectOverwrite)</f>
        <v>#NAME?</v>
      </c>
      <c r="K6" s="54" t="e">
        <f ca="1">_xll.ohRangeRetrieveError(J6)</f>
        <v>#NAME?</v>
      </c>
      <c r="L6" s="48"/>
    </row>
    <row r="7" spans="1:12" ht="11.25" customHeight="1" x14ac:dyDescent="0.25">
      <c r="A7" s="53" t="s">
        <v>136</v>
      </c>
      <c r="B7" s="52" t="s">
        <v>127</v>
      </c>
      <c r="C7" s="55">
        <v>2</v>
      </c>
      <c r="D7" s="55" t="e">
        <f t="shared" ca="1" si="0"/>
        <v>#NAME?</v>
      </c>
      <c r="E7" s="172" t="s">
        <v>142</v>
      </c>
      <c r="F7" s="55" t="b">
        <v>0</v>
      </c>
      <c r="G7" s="55" t="s">
        <v>115</v>
      </c>
      <c r="H7" s="51" t="e">
        <f ca="1">_xll.qlIborIndex(,FamilyName,B7,C7,Currency,Calendar,E7,F7,G7,,,Trigger,ObjectOverwrite)</f>
        <v>#NAME?</v>
      </c>
      <c r="I7" s="51" t="str">
        <f t="shared" si="1"/>
        <v>USD2WD_Mx_Quote</v>
      </c>
      <c r="J7" s="50" t="e">
        <f ca="1">_xll.qlDepositRateHelper(,I7,H7,Permanent,Trigger,ObjectOverwrite)</f>
        <v>#NAME?</v>
      </c>
      <c r="K7" s="54" t="e">
        <f ca="1">_xll.ohRangeRetrieveError(J7)</f>
        <v>#NAME?</v>
      </c>
      <c r="L7" s="48"/>
    </row>
    <row r="8" spans="1:12" ht="11.25" customHeight="1" x14ac:dyDescent="0.25">
      <c r="A8" s="53" t="s">
        <v>136</v>
      </c>
      <c r="B8" s="52" t="s">
        <v>128</v>
      </c>
      <c r="C8" s="55">
        <v>2</v>
      </c>
      <c r="D8" s="55" t="e">
        <f t="shared" ca="1" si="0"/>
        <v>#NAME?</v>
      </c>
      <c r="E8" s="172" t="s">
        <v>142</v>
      </c>
      <c r="F8" s="55" t="b">
        <v>0</v>
      </c>
      <c r="G8" s="55" t="s">
        <v>115</v>
      </c>
      <c r="H8" s="51" t="e">
        <f ca="1">_xll.qlIborIndex(,FamilyName,B8,C8,Currency,Calendar,E8,F8,G8,,,Trigger,ObjectOverwrite)</f>
        <v>#NAME?</v>
      </c>
      <c r="I8" s="51" t="str">
        <f t="shared" si="1"/>
        <v>USD3WD_Mx_Quote</v>
      </c>
      <c r="J8" s="50" t="e">
        <f ca="1">_xll.qlDepositRateHelper(,I8,H8,Permanent,Trigger,ObjectOverwrite)</f>
        <v>#NAME?</v>
      </c>
      <c r="K8" s="54" t="e">
        <f ca="1">_xll.ohRangeRetrieveError(J8)</f>
        <v>#NAME?</v>
      </c>
      <c r="L8" s="48"/>
    </row>
    <row r="9" spans="1:12" ht="11.25" customHeight="1" x14ac:dyDescent="0.25">
      <c r="A9" s="53"/>
      <c r="B9" s="175" t="s">
        <v>101</v>
      </c>
      <c r="C9" s="173">
        <v>2</v>
      </c>
      <c r="D9" s="173" t="e">
        <f t="shared" ca="1" si="0"/>
        <v>#NAME?</v>
      </c>
      <c r="E9" s="174" t="s">
        <v>104</v>
      </c>
      <c r="F9" s="173" t="b">
        <v>1</v>
      </c>
      <c r="G9" s="173" t="s">
        <v>115</v>
      </c>
      <c r="H9" s="170" t="str">
        <f>Currency&amp;FamilyName&amp;B9</f>
        <v>USDLibor1M</v>
      </c>
      <c r="I9" s="170" t="str">
        <f t="shared" si="1"/>
        <v>USD1MD_Quote</v>
      </c>
      <c r="J9" s="171" t="e">
        <f ca="1">_xll.qlDepositRateHelper(,I9,H9,Permanent,Trigger,ObjectOverwrite)</f>
        <v>#NAME?</v>
      </c>
      <c r="K9" s="54" t="e">
        <f ca="1">_xll.ohRangeRetrieveError(J9)</f>
        <v>#NAME?</v>
      </c>
      <c r="L9" s="48"/>
    </row>
    <row r="10" spans="1:12" ht="11.25" customHeight="1" x14ac:dyDescent="0.25">
      <c r="A10" s="53"/>
      <c r="B10" s="175" t="s">
        <v>100</v>
      </c>
      <c r="C10" s="173">
        <v>2</v>
      </c>
      <c r="D10" s="173" t="e">
        <f t="shared" ca="1" si="0"/>
        <v>#NAME?</v>
      </c>
      <c r="E10" s="174" t="s">
        <v>104</v>
      </c>
      <c r="F10" s="173" t="b">
        <v>1</v>
      </c>
      <c r="G10" s="173" t="s">
        <v>115</v>
      </c>
      <c r="H10" s="170" t="str">
        <f>Currency&amp;FamilyName&amp;B10</f>
        <v>USDLibor2M</v>
      </c>
      <c r="I10" s="170" t="str">
        <f t="shared" si="1"/>
        <v>USD2MD_Quote</v>
      </c>
      <c r="J10" s="171" t="e">
        <f ca="1">_xll.qlDepositRateHelper(,I10,H10,Permanent,Trigger,ObjectOverwrite)</f>
        <v>#NAME?</v>
      </c>
      <c r="K10" s="54" t="e">
        <f ca="1">_xll.ohRangeRetrieveError(J10)</f>
        <v>#NAME?</v>
      </c>
      <c r="L10" s="48"/>
    </row>
    <row r="11" spans="1:12" ht="11.25" customHeight="1" x14ac:dyDescent="0.25">
      <c r="A11" s="53"/>
      <c r="B11" s="175" t="s">
        <v>75</v>
      </c>
      <c r="C11" s="173">
        <v>2</v>
      </c>
      <c r="D11" s="173" t="e">
        <f t="shared" ca="1" si="0"/>
        <v>#NAME?</v>
      </c>
      <c r="E11" s="174" t="s">
        <v>104</v>
      </c>
      <c r="F11" s="173" t="b">
        <v>1</v>
      </c>
      <c r="G11" s="173" t="s">
        <v>115</v>
      </c>
      <c r="H11" s="170" t="str">
        <f>Currency&amp;FamilyName&amp;B11</f>
        <v>USDLibor3M</v>
      </c>
      <c r="I11" s="170" t="str">
        <f t="shared" si="1"/>
        <v>USD3MD_Quote</v>
      </c>
      <c r="J11" s="171" t="e">
        <f ca="1">_xll.qlDepositRateHelper(,I11,H11,Permanent,Trigger,ObjectOverwrite)</f>
        <v>#NAME?</v>
      </c>
      <c r="K11" s="54" t="e">
        <f ca="1">_xll.ohRangeRetrieveError(J11)</f>
        <v>#NAME?</v>
      </c>
      <c r="L11" s="48"/>
    </row>
    <row r="12" spans="1:12" ht="11.25" customHeight="1" x14ac:dyDescent="0.25">
      <c r="A12" s="53" t="s">
        <v>136</v>
      </c>
      <c r="B12" s="52" t="s">
        <v>129</v>
      </c>
      <c r="C12" s="55">
        <v>2</v>
      </c>
      <c r="D12" s="55" t="e">
        <f t="shared" ca="1" si="0"/>
        <v>#NAME?</v>
      </c>
      <c r="E12" s="172" t="s">
        <v>104</v>
      </c>
      <c r="F12" s="55" t="b">
        <v>1</v>
      </c>
      <c r="G12" s="55" t="s">
        <v>115</v>
      </c>
      <c r="H12" s="51" t="e">
        <f ca="1">_xll.qlIborIndex(,FamilyName,B12,C12,Currency,Calendar,E12,F12,G12,,,Trigger,ObjectOverwrite)</f>
        <v>#NAME?</v>
      </c>
      <c r="I12" s="51" t="str">
        <f t="shared" si="1"/>
        <v>USD4MD_Mx_Quote</v>
      </c>
      <c r="J12" s="50" t="e">
        <f ca="1">_xll.qlDepositRateHelper(,I12,H12,Permanent,Trigger,ObjectOverwrite)</f>
        <v>#NAME?</v>
      </c>
      <c r="K12" s="54" t="e">
        <f ca="1">_xll.ohRangeRetrieveError(J12)</f>
        <v>#NAME?</v>
      </c>
      <c r="L12" s="48"/>
    </row>
    <row r="13" spans="1:12" ht="11.25" customHeight="1" x14ac:dyDescent="0.25">
      <c r="A13" s="53" t="s">
        <v>136</v>
      </c>
      <c r="B13" s="52" t="s">
        <v>130</v>
      </c>
      <c r="C13" s="55">
        <v>2</v>
      </c>
      <c r="D13" s="55" t="e">
        <f t="shared" ca="1" si="0"/>
        <v>#NAME?</v>
      </c>
      <c r="E13" s="172" t="s">
        <v>104</v>
      </c>
      <c r="F13" s="55" t="b">
        <v>1</v>
      </c>
      <c r="G13" s="55" t="s">
        <v>115</v>
      </c>
      <c r="H13" s="51" t="e">
        <f ca="1">_xll.qlIborIndex(,FamilyName,B13,C13,Currency,Calendar,E13,F13,G13,,,Trigger,ObjectOverwrite)</f>
        <v>#NAME?</v>
      </c>
      <c r="I13" s="51" t="str">
        <f t="shared" si="1"/>
        <v>USD5MD_Mx_Quote</v>
      </c>
      <c r="J13" s="50" t="e">
        <f ca="1">_xll.qlDepositRateHelper(,I13,H13,Permanent,Trigger,ObjectOverwrite)</f>
        <v>#NAME?</v>
      </c>
      <c r="K13" s="54" t="e">
        <f ca="1">_xll.ohRangeRetrieveError(J13)</f>
        <v>#NAME?</v>
      </c>
      <c r="L13" s="48"/>
    </row>
    <row r="14" spans="1:12" ht="11.25" customHeight="1" x14ac:dyDescent="0.25">
      <c r="A14" s="53"/>
      <c r="B14" s="175" t="s">
        <v>99</v>
      </c>
      <c r="C14" s="173">
        <v>2</v>
      </c>
      <c r="D14" s="173" t="e">
        <f t="shared" ca="1" si="0"/>
        <v>#NAME?</v>
      </c>
      <c r="E14" s="174" t="s">
        <v>104</v>
      </c>
      <c r="F14" s="173" t="b">
        <v>1</v>
      </c>
      <c r="G14" s="173" t="s">
        <v>115</v>
      </c>
      <c r="H14" s="170" t="str">
        <f>Currency&amp;FamilyName&amp;B14</f>
        <v>USDLibor6M</v>
      </c>
      <c r="I14" s="170" t="str">
        <f t="shared" si="1"/>
        <v>USD6MD_Quote</v>
      </c>
      <c r="J14" s="171" t="e">
        <f ca="1">_xll.qlDepositRateHelper(,I14,H14,Permanent,Trigger,ObjectOverwrite)</f>
        <v>#NAME?</v>
      </c>
      <c r="K14" s="54" t="e">
        <f ca="1">_xll.ohRangeRetrieveError(J14)</f>
        <v>#NAME?</v>
      </c>
      <c r="L14" s="48"/>
    </row>
    <row r="15" spans="1:12" ht="11.25" customHeight="1" x14ac:dyDescent="0.25">
      <c r="A15" s="53" t="s">
        <v>136</v>
      </c>
      <c r="B15" s="52" t="s">
        <v>131</v>
      </c>
      <c r="C15" s="55">
        <v>2</v>
      </c>
      <c r="D15" s="55" t="e">
        <f t="shared" ca="1" si="0"/>
        <v>#NAME?</v>
      </c>
      <c r="E15" s="172" t="s">
        <v>104</v>
      </c>
      <c r="F15" s="55" t="b">
        <v>1</v>
      </c>
      <c r="G15" s="55" t="s">
        <v>115</v>
      </c>
      <c r="H15" s="51" t="e">
        <f ca="1">_xll.qlIborIndex(,FamilyName,B15,C15,Currency,Calendar,E15,F15,G15,,,Trigger,ObjectOverwrite)</f>
        <v>#NAME?</v>
      </c>
      <c r="I15" s="51" t="str">
        <f t="shared" si="1"/>
        <v>USD7MD_Mx_Quote</v>
      </c>
      <c r="J15" s="50" t="e">
        <f ca="1">_xll.qlDepositRateHelper(,I15,H15,Permanent,Trigger,ObjectOverwrite)</f>
        <v>#NAME?</v>
      </c>
      <c r="K15" s="54" t="e">
        <f ca="1">_xll.ohRangeRetrieveError(J15)</f>
        <v>#NAME?</v>
      </c>
      <c r="L15" s="48"/>
    </row>
    <row r="16" spans="1:12" ht="11.25" customHeight="1" x14ac:dyDescent="0.25">
      <c r="A16" s="53" t="s">
        <v>136</v>
      </c>
      <c r="B16" s="52" t="s">
        <v>132</v>
      </c>
      <c r="C16" s="55">
        <v>2</v>
      </c>
      <c r="D16" s="55" t="e">
        <f t="shared" ca="1" si="0"/>
        <v>#NAME?</v>
      </c>
      <c r="E16" s="172" t="s">
        <v>104</v>
      </c>
      <c r="F16" s="55" t="b">
        <v>1</v>
      </c>
      <c r="G16" s="55" t="s">
        <v>115</v>
      </c>
      <c r="H16" s="51" t="e">
        <f ca="1">_xll.qlIborIndex(,FamilyName,B16,C16,Currency,Calendar,E16,F16,G16,,,Trigger,ObjectOverwrite)</f>
        <v>#NAME?</v>
      </c>
      <c r="I16" s="51" t="str">
        <f t="shared" si="1"/>
        <v>USD8MD_Mx_Quote</v>
      </c>
      <c r="J16" s="50" t="e">
        <f ca="1">_xll.qlDepositRateHelper(,I16,H16,Permanent,Trigger,ObjectOverwrite)</f>
        <v>#NAME?</v>
      </c>
      <c r="K16" s="54" t="e">
        <f ca="1">_xll.ohRangeRetrieveError(J16)</f>
        <v>#NAME?</v>
      </c>
      <c r="L16" s="48"/>
    </row>
    <row r="17" spans="1:12" ht="11.25" customHeight="1" x14ac:dyDescent="0.25">
      <c r="A17" s="53" t="s">
        <v>136</v>
      </c>
      <c r="B17" s="52" t="s">
        <v>133</v>
      </c>
      <c r="C17" s="55">
        <v>2</v>
      </c>
      <c r="D17" s="55" t="e">
        <f t="shared" ca="1" si="0"/>
        <v>#NAME?</v>
      </c>
      <c r="E17" s="172" t="s">
        <v>104</v>
      </c>
      <c r="F17" s="55" t="b">
        <v>1</v>
      </c>
      <c r="G17" s="55" t="s">
        <v>115</v>
      </c>
      <c r="H17" s="51" t="e">
        <f ca="1">_xll.qlIborIndex(,FamilyName,B17,C17,Currency,Calendar,E17,F17,G17,,,Trigger,ObjectOverwrite)</f>
        <v>#NAME?</v>
      </c>
      <c r="I17" s="51" t="str">
        <f t="shared" si="1"/>
        <v>USD9MD_Mx_Quote</v>
      </c>
      <c r="J17" s="50" t="e">
        <f ca="1">_xll.qlDepositRateHelper(,I17,H17,Permanent,Trigger,ObjectOverwrite)</f>
        <v>#NAME?</v>
      </c>
      <c r="K17" s="54" t="e">
        <f ca="1">_xll.ohRangeRetrieveError(J17)</f>
        <v>#NAME?</v>
      </c>
      <c r="L17" s="48"/>
    </row>
    <row r="18" spans="1:12" ht="11.25" customHeight="1" x14ac:dyDescent="0.25">
      <c r="A18" s="53" t="s">
        <v>136</v>
      </c>
      <c r="B18" s="52" t="s">
        <v>134</v>
      </c>
      <c r="C18" s="55">
        <v>2</v>
      </c>
      <c r="D18" s="55" t="e">
        <f t="shared" ca="1" si="0"/>
        <v>#NAME?</v>
      </c>
      <c r="E18" s="172" t="s">
        <v>104</v>
      </c>
      <c r="F18" s="55" t="b">
        <v>1</v>
      </c>
      <c r="G18" s="55" t="s">
        <v>115</v>
      </c>
      <c r="H18" s="51" t="e">
        <f ca="1">_xll.qlIborIndex(,FamilyName,B18,C18,Currency,Calendar,E18,F18,G18,,,Trigger,ObjectOverwrite)</f>
        <v>#NAME?</v>
      </c>
      <c r="I18" s="51" t="str">
        <f t="shared" si="1"/>
        <v>USD10MD_Mx_Quote</v>
      </c>
      <c r="J18" s="50" t="e">
        <f ca="1">_xll.qlDepositRateHelper(,I18,H18,Permanent,Trigger,ObjectOverwrite)</f>
        <v>#NAME?</v>
      </c>
      <c r="K18" s="54" t="e">
        <f ca="1">_xll.ohRangeRetrieveError(J18)</f>
        <v>#NAME?</v>
      </c>
      <c r="L18" s="48"/>
    </row>
    <row r="19" spans="1:12" ht="11.25" customHeight="1" x14ac:dyDescent="0.25">
      <c r="A19" s="53" t="s">
        <v>136</v>
      </c>
      <c r="B19" s="52" t="s">
        <v>135</v>
      </c>
      <c r="C19" s="55">
        <v>2</v>
      </c>
      <c r="D19" s="55" t="e">
        <f t="shared" ca="1" si="0"/>
        <v>#NAME?</v>
      </c>
      <c r="E19" s="172" t="s">
        <v>104</v>
      </c>
      <c r="F19" s="55" t="b">
        <v>1</v>
      </c>
      <c r="G19" s="55" t="s">
        <v>115</v>
      </c>
      <c r="H19" s="51" t="e">
        <f ca="1">_xll.qlIborIndex(,FamilyName,B19,C19,Currency,Calendar,E19,F19,G19,,,Trigger,ObjectOverwrite)</f>
        <v>#NAME?</v>
      </c>
      <c r="I19" s="51" t="str">
        <f t="shared" si="1"/>
        <v>USD11MD_Mx_Quote</v>
      </c>
      <c r="J19" s="50" t="e">
        <f ca="1">_xll.qlDepositRateHelper(,I19,H19,Permanent,Trigger,ObjectOverwrite)</f>
        <v>#NAME?</v>
      </c>
      <c r="K19" s="54" t="e">
        <f ca="1">_xll.ohRangeRetrieveError(J19)</f>
        <v>#NAME?</v>
      </c>
      <c r="L19" s="48"/>
    </row>
    <row r="20" spans="1:12" ht="11.25" customHeight="1" x14ac:dyDescent="0.25">
      <c r="A20" s="53"/>
      <c r="B20" s="175" t="s">
        <v>36</v>
      </c>
      <c r="C20" s="173">
        <v>2</v>
      </c>
      <c r="D20" s="173" t="e">
        <f t="shared" ca="1" si="0"/>
        <v>#NAME?</v>
      </c>
      <c r="E20" s="174" t="s">
        <v>104</v>
      </c>
      <c r="F20" s="173" t="b">
        <v>1</v>
      </c>
      <c r="G20" s="173" t="s">
        <v>115</v>
      </c>
      <c r="H20" s="170" t="str">
        <f>Currency&amp;FamilyName&amp;B20</f>
        <v>USDLibor1Y</v>
      </c>
      <c r="I20" s="170" t="str">
        <f>Currency&amp;$B20&amp;"D"&amp;A20&amp;QuoteSuffix</f>
        <v>USD1YD_Quote</v>
      </c>
      <c r="J20" s="171" t="e">
        <f ca="1">_xll.qlDepositRateHelper(,I20,H20,Permanent,Trigger,ObjectOverwrite)</f>
        <v>#NAME?</v>
      </c>
      <c r="K20" s="54" t="e">
        <f ca="1">_xll.ohRangeRetrieveError(J20)</f>
        <v>#NAME?</v>
      </c>
      <c r="L20" s="48"/>
    </row>
    <row r="21" spans="1:12" ht="11.25" customHeight="1" x14ac:dyDescent="0.25">
      <c r="A21" s="53"/>
      <c r="B21" s="175" t="e">
        <f ca="1">(_xll.qlCalendarBusinessDaysBetween(Calendar,_xll.qlCalendarAdvance(Calendar,_xll.qlSettingsEvaluationDate(Trigger),C21&amp;"D",,,Trigger),D25,Trigger)-1)&amp;"D"</f>
        <v>#NAME?</v>
      </c>
      <c r="C21" s="173">
        <v>2</v>
      </c>
      <c r="D21" s="173" t="e">
        <f ca="1">Calendar</f>
        <v>#NAME?</v>
      </c>
      <c r="E21" s="174" t="s">
        <v>142</v>
      </c>
      <c r="F21" s="173" t="b">
        <v>0</v>
      </c>
      <c r="G21" s="173" t="s">
        <v>115</v>
      </c>
      <c r="H21" s="170"/>
      <c r="I21" s="170" t="str">
        <f>Currency&amp;"_STUB"&amp;QuoteSuffix</f>
        <v>USD_STUB_Quote</v>
      </c>
      <c r="J21" s="171" t="e">
        <f ca="1">_xll.qlDepositRateHelper2(,I21,B21,C20,Deposits!D21,E21,F21,G21)</f>
        <v>#NAME?</v>
      </c>
      <c r="K21" s="54" t="e">
        <f ca="1">_xll.ohRangeRetrieveError(J21)</f>
        <v>#NAME?</v>
      </c>
      <c r="L21" s="48"/>
    </row>
    <row r="22" spans="1:12" ht="11.25" customHeight="1" x14ac:dyDescent="0.25">
      <c r="A22" s="167"/>
      <c r="B22" s="168"/>
      <c r="C22" s="168"/>
      <c r="D22" s="168"/>
      <c r="E22" s="168"/>
      <c r="F22" s="168"/>
      <c r="G22" s="168"/>
      <c r="H22" s="168"/>
      <c r="I22" s="168"/>
      <c r="J22" s="168"/>
      <c r="K22" s="168"/>
      <c r="L22" s="169"/>
    </row>
    <row r="23" spans="1:12" ht="11.25" customHeight="1" x14ac:dyDescent="0.25"/>
    <row r="24" spans="1:12" ht="11.25" customHeight="1" x14ac:dyDescent="0.25">
      <c r="B24" s="178" t="e">
        <f ca="1">_xll.qlIMMNextCode(_xll.qlSettingsEvaluationDate(Trigger),TRUE,Trigger)</f>
        <v>#NAME?</v>
      </c>
      <c r="C24" s="110" t="s">
        <v>146</v>
      </c>
      <c r="D24" s="110" t="s">
        <v>145</v>
      </c>
      <c r="E24" s="110" t="s">
        <v>147</v>
      </c>
    </row>
    <row r="25" spans="1:12" x14ac:dyDescent="0.25">
      <c r="B25" s="178" t="e">
        <f ca="1">_xll.qlIMMNextCode(_xll.qlIMMdate(B24,,Trigger),TRUE,Trigger)</f>
        <v>#NAME?</v>
      </c>
      <c r="C25" s="184" t="e">
        <f ca="1">_xll.qlIMMNextCode(_xll.qlIMMdate(B25,,Trigger),TRUE,Trigger)</f>
        <v>#NAME?</v>
      </c>
      <c r="D25" s="185" t="e">
        <f ca="1">_xll.qlIMMdate(C25,,Trigger)</f>
        <v>#NAME?</v>
      </c>
      <c r="E25" s="185" t="e">
        <f ca="1">_xll.qlRateHelperLatestDate(J21,Trigger)</f>
        <v>#NAME?</v>
      </c>
    </row>
    <row r="26" spans="1:12" ht="11.25" customHeight="1" x14ac:dyDescent="0.25"/>
    <row r="27" spans="1:12" ht="11.25" customHeight="1" x14ac:dyDescent="0.25"/>
  </sheetData>
  <dataValidations count="2">
    <dataValidation type="list" allowBlank="1" showInputMessage="1" showErrorMessage="1" sqref="E3:E21">
      <formula1>"Following,Modified Following,Preceding,Modified Preceding,Unadjusted,Half-Month Modified Following"</formula1>
    </dataValidation>
    <dataValidation type="list" allowBlank="1" showInputMessage="1" showErrorMessage="1" sqref="G3:G2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45"/>
  <sheetViews>
    <sheetView workbookViewId="0">
      <selection activeCell="H2" sqref="H2"/>
    </sheetView>
  </sheetViews>
  <sheetFormatPr defaultRowHeight="13.5" x14ac:dyDescent="0.25"/>
  <cols>
    <col min="1" max="1" width="2.7109375" style="44" customWidth="1"/>
    <col min="2" max="2" width="3" style="44" bestFit="1" customWidth="1"/>
    <col min="3" max="3" width="6" style="44" bestFit="1" customWidth="1"/>
    <col min="4" max="4" width="7" style="44" bestFit="1" customWidth="1"/>
    <col min="5" max="5" width="11" style="44" bestFit="1" customWidth="1"/>
    <col min="6" max="6" width="17.28515625" style="44" bestFit="1" customWidth="1"/>
    <col min="7" max="7" width="12.5703125" style="44" customWidth="1"/>
    <col min="8" max="8" width="27.140625" style="44" bestFit="1" customWidth="1"/>
    <col min="9" max="9" width="35.7109375" style="44" customWidth="1"/>
    <col min="10" max="10" width="2.7109375" style="44" customWidth="1"/>
    <col min="11" max="11" width="17.5703125" style="44" customWidth="1"/>
    <col min="12" max="12" width="9" style="44" hidden="1" customWidth="1"/>
    <col min="13" max="13" width="9" style="44" bestFit="1" customWidth="1"/>
    <col min="14" max="14" width="10.85546875" style="44" customWidth="1"/>
    <col min="15" max="16384" width="9.140625" style="44"/>
  </cols>
  <sheetData>
    <row r="1" spans="1:14" x14ac:dyDescent="0.25">
      <c r="A1" s="64"/>
      <c r="B1" s="131"/>
      <c r="C1" s="131"/>
      <c r="D1" s="131"/>
      <c r="E1" s="62" t="s">
        <v>75</v>
      </c>
      <c r="F1" s="132"/>
      <c r="G1" s="133" t="str">
        <f>Currency&amp;"_YC"&amp;"STDRH"</f>
        <v>USD_YCSTDRH</v>
      </c>
      <c r="H1" s="58" t="str">
        <f>$G$1&amp;"_Futures"&amp;$E$1&amp;".xml"</f>
        <v>USD_YCSTDRH_Futures3M.xml</v>
      </c>
      <c r="I1" s="134"/>
      <c r="J1" s="48"/>
    </row>
    <row r="2" spans="1:14" ht="32.25" customHeight="1" x14ac:dyDescent="0.25">
      <c r="A2" s="64"/>
      <c r="B2" s="128" t="s">
        <v>98</v>
      </c>
      <c r="C2" s="59" t="s">
        <v>97</v>
      </c>
      <c r="D2" s="135" t="s">
        <v>96</v>
      </c>
      <c r="E2" s="59" t="s">
        <v>84</v>
      </c>
      <c r="F2" s="59" t="s">
        <v>83</v>
      </c>
      <c r="G2" s="128" t="s">
        <v>95</v>
      </c>
      <c r="H2" s="129" t="str">
        <f>IF(Serialize,_xll.ohObjectSave(H3:H44,SerializationPath&amp;H1,FileOverwrite,Serialize),"---")</f>
        <v>---</v>
      </c>
      <c r="I2" s="56" t="e">
        <f ca="1">_xll.ohRangeRetrieveError(H2)</f>
        <v>#NAME?</v>
      </c>
      <c r="J2" s="48"/>
      <c r="M2" s="110" t="s">
        <v>143</v>
      </c>
      <c r="N2" s="110" t="s">
        <v>144</v>
      </c>
    </row>
    <row r="3" spans="1:14" ht="11.25" customHeight="1" x14ac:dyDescent="0.25">
      <c r="A3" s="136"/>
      <c r="B3" s="55">
        <v>1</v>
      </c>
      <c r="C3" s="137" t="b">
        <v>0</v>
      </c>
      <c r="D3" s="137" t="e">
        <f t="array" aca="1" ref="D3:D44" ca="1">_xll.qlIMMNextCodes(_xll.qlSettingsEvaluationDate(Trigger)-1,$C3:$C44)</f>
        <v>#NAME?</v>
      </c>
      <c r="E3" s="137" t="str">
        <f t="shared" ref="E3:E34" si="0">PROPER(Currency)&amp;FamilyName&amp;$E$1</f>
        <v>UsdLibor3M</v>
      </c>
      <c r="F3" s="138" t="e">
        <f t="shared" ref="F3:F34" ca="1" si="1">Currency&amp;"FUT"&amp;$E$1&amp;$D3&amp;QuoteSuffix</f>
        <v>#NAME?</v>
      </c>
      <c r="G3" s="177">
        <f ca="1">IFERROR(INDEX($N$3:$N$8,MATCH(D3,$M$3:$M$8,0))/100,0)</f>
        <v>0</v>
      </c>
      <c r="H3" s="139" t="e">
        <f ca="1">_xll.qlFuturesRateHelper(,$F3,$D3,$E3,$G3,Permanent,Trigger,ObjectOverwrite)</f>
        <v>#NAME?</v>
      </c>
      <c r="I3" s="54" t="e">
        <f ca="1">_xll.ohRangeRetrieveError(H3)</f>
        <v>#NAME?</v>
      </c>
      <c r="J3" s="48"/>
      <c r="L3" s="178" t="e">
        <f ca="1">_xll.qlIMMNextCode(_xll.qlSettingsEvaluationDate(Trigger),TRUE,Trigger)</f>
        <v>#NAME?</v>
      </c>
      <c r="M3" s="178" t="e">
        <f ca="1">_xll.qlIMMNextCode(_xll.qlIMMdate(L4,,Trigger),TRUE,Trigger)</f>
        <v>#NAME?</v>
      </c>
      <c r="N3" s="180">
        <v>4.5999999999999999E-3</v>
      </c>
    </row>
    <row r="4" spans="1:14" ht="11.25" customHeight="1" x14ac:dyDescent="0.25">
      <c r="A4" s="136"/>
      <c r="B4" s="52">
        <v>2</v>
      </c>
      <c r="C4" s="141" t="b">
        <v>0</v>
      </c>
      <c r="D4" s="141" t="e">
        <f ca="1"/>
        <v>#NAME?</v>
      </c>
      <c r="E4" s="137" t="str">
        <f t="shared" si="0"/>
        <v>UsdLibor3M</v>
      </c>
      <c r="F4" s="138" t="e">
        <f t="shared" ca="1" si="1"/>
        <v>#NAME?</v>
      </c>
      <c r="G4" s="177">
        <f t="shared" ref="G4:G44" ca="1" si="2">IFERROR(INDEX($N$3:$N$8,MATCH(D4,$M$3:$M$8,0))/100,0)</f>
        <v>0</v>
      </c>
      <c r="H4" s="139" t="e">
        <f ca="1">_xll.qlFuturesRateHelper(,$F4,$D4,$E4,$G4,Permanent,Trigger,ObjectOverwrite)</f>
        <v>#NAME?</v>
      </c>
      <c r="I4" s="49" t="e">
        <f ca="1">_xll.ohRangeRetrieveError(H4)</f>
        <v>#NAME?</v>
      </c>
      <c r="J4" s="48"/>
      <c r="L4" s="178" t="e">
        <f ca="1">_xll.qlIMMNextCode(_xll.qlIMMdate(L3,,Trigger),TRUE,Trigger)</f>
        <v>#NAME?</v>
      </c>
      <c r="M4" s="178" t="e">
        <f ca="1">_xll.qlIMMNextCode(_xll.qlIMMdate(M3,,Trigger),TRUE,Trigger)</f>
        <v>#NAME?</v>
      </c>
      <c r="N4" s="180">
        <v>7.4000000000000003E-3</v>
      </c>
    </row>
    <row r="5" spans="1:14" ht="11.25" customHeight="1" x14ac:dyDescent="0.25">
      <c r="A5" s="136"/>
      <c r="B5" s="52">
        <v>3</v>
      </c>
      <c r="C5" s="141" t="b">
        <v>0</v>
      </c>
      <c r="D5" s="141" t="e">
        <f ca="1"/>
        <v>#NAME?</v>
      </c>
      <c r="E5" s="137" t="str">
        <f t="shared" si="0"/>
        <v>UsdLibor3M</v>
      </c>
      <c r="F5" s="138" t="e">
        <f t="shared" ca="1" si="1"/>
        <v>#NAME?</v>
      </c>
      <c r="G5" s="177">
        <f t="shared" ca="1" si="2"/>
        <v>0</v>
      </c>
      <c r="H5" s="139" t="e">
        <f ca="1">_xll.qlFuturesRateHelper(,$F5,$D5,$E5,$G5,Permanent,Trigger,ObjectOverwrite)</f>
        <v>#NAME?</v>
      </c>
      <c r="I5" s="49" t="e">
        <f ca="1">_xll.ohRangeRetrieveError(H5)</f>
        <v>#NAME?</v>
      </c>
      <c r="J5" s="48"/>
      <c r="K5" s="140"/>
      <c r="M5" s="178" t="e">
        <f ca="1">_xll.qlIMMNextCode(_xll.qlIMMdate(M4,,Trigger),TRUE,Trigger)</f>
        <v>#NAME?</v>
      </c>
      <c r="N5" s="180">
        <v>1.09E-2</v>
      </c>
    </row>
    <row r="6" spans="1:14" ht="11.25" customHeight="1" x14ac:dyDescent="0.25">
      <c r="A6" s="136"/>
      <c r="B6" s="52">
        <v>4</v>
      </c>
      <c r="C6" s="141" t="b">
        <v>0</v>
      </c>
      <c r="D6" s="141" t="e">
        <f ca="1"/>
        <v>#NAME?</v>
      </c>
      <c r="E6" s="137" t="str">
        <f t="shared" si="0"/>
        <v>UsdLibor3M</v>
      </c>
      <c r="F6" s="138" t="e">
        <f t="shared" ca="1" si="1"/>
        <v>#NAME?</v>
      </c>
      <c r="G6" s="177">
        <f t="shared" ca="1" si="2"/>
        <v>0</v>
      </c>
      <c r="H6" s="139" t="e">
        <f ca="1">_xll.qlFuturesRateHelper(,$F6,$D6,$E6,$G6,Permanent,Trigger,ObjectOverwrite)</f>
        <v>#NAME?</v>
      </c>
      <c r="I6" s="49" t="e">
        <f ca="1">_xll.ohRangeRetrieveError(H6)</f>
        <v>#NAME?</v>
      </c>
      <c r="J6" s="48"/>
      <c r="K6" s="140"/>
      <c r="M6" s="178" t="e">
        <f ca="1">_xll.qlIMMNextCode(_xll.qlIMMdate(M5,,Trigger),TRUE,Trigger)</f>
        <v>#NAME?</v>
      </c>
      <c r="N6" s="180">
        <v>1.52E-2</v>
      </c>
    </row>
    <row r="7" spans="1:14" ht="11.25" customHeight="1" x14ac:dyDescent="0.25">
      <c r="A7" s="136"/>
      <c r="B7" s="52">
        <v>5</v>
      </c>
      <c r="C7" s="141" t="b">
        <v>0</v>
      </c>
      <c r="D7" s="141" t="e">
        <f ca="1"/>
        <v>#NAME?</v>
      </c>
      <c r="E7" s="137" t="str">
        <f t="shared" si="0"/>
        <v>UsdLibor3M</v>
      </c>
      <c r="F7" s="138" t="e">
        <f t="shared" ca="1" si="1"/>
        <v>#NAME?</v>
      </c>
      <c r="G7" s="177">
        <f t="shared" ca="1" si="2"/>
        <v>0</v>
      </c>
      <c r="H7" s="139" t="e">
        <f ca="1">_xll.qlFuturesRateHelper(,$F7,$D7,$E7,$G7,Permanent,Trigger,ObjectOverwrite)</f>
        <v>#NAME?</v>
      </c>
      <c r="I7" s="49" t="e">
        <f ca="1">_xll.ohRangeRetrieveError(H7)</f>
        <v>#NAME?</v>
      </c>
      <c r="J7" s="48"/>
      <c r="K7" s="140"/>
      <c r="M7" s="178" t="e">
        <f ca="1">_xll.qlIMMNextCode(_xll.qlIMMdate(M6,,Trigger),TRUE,Trigger)</f>
        <v>#NAME?</v>
      </c>
      <c r="N7" s="180">
        <v>1.9900000000000001E-2</v>
      </c>
    </row>
    <row r="8" spans="1:14" ht="11.25" customHeight="1" x14ac:dyDescent="0.25">
      <c r="A8" s="136"/>
      <c r="B8" s="52">
        <v>6</v>
      </c>
      <c r="C8" s="141" t="b">
        <v>0</v>
      </c>
      <c r="D8" s="141" t="e">
        <f ca="1"/>
        <v>#NAME?</v>
      </c>
      <c r="E8" s="137" t="str">
        <f t="shared" si="0"/>
        <v>UsdLibor3M</v>
      </c>
      <c r="F8" s="138" t="e">
        <f t="shared" ca="1" si="1"/>
        <v>#NAME?</v>
      </c>
      <c r="G8" s="177">
        <f t="shared" ca="1" si="2"/>
        <v>0</v>
      </c>
      <c r="H8" s="139" t="e">
        <f ca="1">_xll.qlFuturesRateHelper(,$F8,$D8,$E8,$G8,Permanent,Trigger,ObjectOverwrite)</f>
        <v>#NAME?</v>
      </c>
      <c r="I8" s="49" t="e">
        <f ca="1">_xll.ohRangeRetrieveError(H8)</f>
        <v>#NAME?</v>
      </c>
      <c r="J8" s="48"/>
      <c r="K8" s="140"/>
      <c r="M8" s="179" t="e">
        <f ca="1">_xll.qlIMMNextCode(_xll.qlIMMdate(M7,,Trigger),TRUE,Trigger)</f>
        <v>#NAME?</v>
      </c>
      <c r="N8" s="181">
        <v>2.4799999999999999E-2</v>
      </c>
    </row>
    <row r="9" spans="1:14" ht="11.25" customHeight="1" x14ac:dyDescent="0.25">
      <c r="A9" s="136"/>
      <c r="B9" s="52">
        <v>7</v>
      </c>
      <c r="C9" s="141" t="b">
        <v>0</v>
      </c>
      <c r="D9" s="141" t="e">
        <f ca="1"/>
        <v>#NAME?</v>
      </c>
      <c r="E9" s="137" t="str">
        <f t="shared" si="0"/>
        <v>UsdLibor3M</v>
      </c>
      <c r="F9" s="138" t="e">
        <f t="shared" ca="1" si="1"/>
        <v>#NAME?</v>
      </c>
      <c r="G9" s="177">
        <f t="shared" ca="1" si="2"/>
        <v>0</v>
      </c>
      <c r="H9" s="139" t="e">
        <f ca="1">_xll.qlFuturesRateHelper(,$F9,$D9,$E9,$G9,Permanent,Trigger,ObjectOverwrite)</f>
        <v>#NAME?</v>
      </c>
      <c r="I9" s="49" t="e">
        <f ca="1">_xll.ohRangeRetrieveError(H9)</f>
        <v>#NAME?</v>
      </c>
      <c r="J9" s="48"/>
      <c r="K9" s="140"/>
    </row>
    <row r="10" spans="1:14" ht="11.25" customHeight="1" x14ac:dyDescent="0.25">
      <c r="A10" s="136"/>
      <c r="B10" s="52">
        <v>8</v>
      </c>
      <c r="C10" s="141" t="b">
        <v>0</v>
      </c>
      <c r="D10" s="141" t="e">
        <f ca="1"/>
        <v>#NAME?</v>
      </c>
      <c r="E10" s="137" t="str">
        <f t="shared" si="0"/>
        <v>UsdLibor3M</v>
      </c>
      <c r="F10" s="138" t="e">
        <f t="shared" ca="1" si="1"/>
        <v>#NAME?</v>
      </c>
      <c r="G10" s="177">
        <f t="shared" ca="1" si="2"/>
        <v>0</v>
      </c>
      <c r="H10" s="139" t="e">
        <f ca="1">_xll.qlFuturesRateHelper(,$F10,$D10,$E10,$G10,Permanent,Trigger,ObjectOverwrite)</f>
        <v>#NAME?</v>
      </c>
      <c r="I10" s="49" t="e">
        <f ca="1">_xll.ohRangeRetrieveError(H10)</f>
        <v>#NAME?</v>
      </c>
      <c r="J10" s="48"/>
      <c r="K10" s="140"/>
    </row>
    <row r="11" spans="1:14" ht="11.25" customHeight="1" x14ac:dyDescent="0.25">
      <c r="A11" s="136"/>
      <c r="B11" s="52">
        <v>9</v>
      </c>
      <c r="C11" s="141" t="b">
        <v>0</v>
      </c>
      <c r="D11" s="141" t="e">
        <f ca="1"/>
        <v>#NAME?</v>
      </c>
      <c r="E11" s="137" t="str">
        <f t="shared" si="0"/>
        <v>UsdLibor3M</v>
      </c>
      <c r="F11" s="138" t="e">
        <f t="shared" ca="1" si="1"/>
        <v>#NAME?</v>
      </c>
      <c r="G11" s="177">
        <f t="shared" ca="1" si="2"/>
        <v>0</v>
      </c>
      <c r="H11" s="139" t="e">
        <f ca="1">_xll.qlFuturesRateHelper(,$F11,$D11,$E11,$G11,Permanent,Trigger,ObjectOverwrite)</f>
        <v>#NAME?</v>
      </c>
      <c r="I11" s="49" t="e">
        <f ca="1">_xll.ohRangeRetrieveError(H11)</f>
        <v>#NAME?</v>
      </c>
      <c r="J11" s="48"/>
      <c r="K11" s="140"/>
    </row>
    <row r="12" spans="1:14" ht="11.25" customHeight="1" x14ac:dyDescent="0.25">
      <c r="A12" s="136"/>
      <c r="B12" s="52">
        <v>10</v>
      </c>
      <c r="C12" s="141" t="b">
        <v>0</v>
      </c>
      <c r="D12" s="141" t="e">
        <f ca="1"/>
        <v>#NAME?</v>
      </c>
      <c r="E12" s="137" t="str">
        <f t="shared" si="0"/>
        <v>UsdLibor3M</v>
      </c>
      <c r="F12" s="138" t="e">
        <f t="shared" ca="1" si="1"/>
        <v>#NAME?</v>
      </c>
      <c r="G12" s="177">
        <f t="shared" ca="1" si="2"/>
        <v>0</v>
      </c>
      <c r="H12" s="139" t="e">
        <f ca="1">_xll.qlFuturesRateHelper(,$F12,$D12,$E12,$G12,Permanent,Trigger,ObjectOverwrite)</f>
        <v>#NAME?</v>
      </c>
      <c r="I12" s="49" t="e">
        <f ca="1">_xll.ohRangeRetrieveError(H12)</f>
        <v>#NAME?</v>
      </c>
      <c r="J12" s="48"/>
      <c r="K12" s="140"/>
    </row>
    <row r="13" spans="1:14" ht="11.25" customHeight="1" x14ac:dyDescent="0.25">
      <c r="A13" s="136"/>
      <c r="B13" s="52">
        <v>11</v>
      </c>
      <c r="C13" s="141" t="b">
        <v>0</v>
      </c>
      <c r="D13" s="141" t="e">
        <f ca="1"/>
        <v>#NAME?</v>
      </c>
      <c r="E13" s="137" t="str">
        <f t="shared" si="0"/>
        <v>UsdLibor3M</v>
      </c>
      <c r="F13" s="138" t="e">
        <f t="shared" ca="1" si="1"/>
        <v>#NAME?</v>
      </c>
      <c r="G13" s="177">
        <f t="shared" ca="1" si="2"/>
        <v>0</v>
      </c>
      <c r="H13" s="139" t="e">
        <f ca="1">_xll.qlFuturesRateHelper(,$F13,$D13,$E13,$G13,Permanent,Trigger,ObjectOverwrite)</f>
        <v>#NAME?</v>
      </c>
      <c r="I13" s="49" t="e">
        <f ca="1">_xll.ohRangeRetrieveError(H13)</f>
        <v>#NAME?</v>
      </c>
      <c r="J13" s="48"/>
      <c r="K13" s="140"/>
    </row>
    <row r="14" spans="1:14" ht="11.25" customHeight="1" x14ac:dyDescent="0.25">
      <c r="A14" s="136"/>
      <c r="B14" s="52">
        <v>12</v>
      </c>
      <c r="C14" s="141" t="b">
        <v>0</v>
      </c>
      <c r="D14" s="141" t="e">
        <f ca="1"/>
        <v>#NAME?</v>
      </c>
      <c r="E14" s="137" t="str">
        <f t="shared" si="0"/>
        <v>UsdLibor3M</v>
      </c>
      <c r="F14" s="138" t="e">
        <f t="shared" ca="1" si="1"/>
        <v>#NAME?</v>
      </c>
      <c r="G14" s="177">
        <f t="shared" ca="1" si="2"/>
        <v>0</v>
      </c>
      <c r="H14" s="139" t="e">
        <f ca="1">_xll.qlFuturesRateHelper(,$F14,$D14,$E14,$G14,Permanent,Trigger,ObjectOverwrite)</f>
        <v>#NAME?</v>
      </c>
      <c r="I14" s="49" t="e">
        <f ca="1">_xll.ohRangeRetrieveError(H14)</f>
        <v>#NAME?</v>
      </c>
      <c r="J14" s="48"/>
      <c r="K14" s="140"/>
    </row>
    <row r="15" spans="1:14" ht="11.25" customHeight="1" x14ac:dyDescent="0.25">
      <c r="A15" s="136"/>
      <c r="B15" s="52">
        <v>13</v>
      </c>
      <c r="C15" s="141" t="b">
        <v>1</v>
      </c>
      <c r="D15" s="141" t="e">
        <f ca="1"/>
        <v>#NAME?</v>
      </c>
      <c r="E15" s="137" t="str">
        <f t="shared" si="0"/>
        <v>UsdLibor3M</v>
      </c>
      <c r="F15" s="138" t="e">
        <f t="shared" ca="1" si="1"/>
        <v>#NAME?</v>
      </c>
      <c r="G15" s="177">
        <f t="shared" ca="1" si="2"/>
        <v>0</v>
      </c>
      <c r="H15" s="139" t="e">
        <f ca="1">_xll.qlFuturesRateHelper(,$F15,$D15,$E15,$G15,Permanent,Trigger,ObjectOverwrite)</f>
        <v>#NAME?</v>
      </c>
      <c r="I15" s="49" t="e">
        <f ca="1">_xll.ohRangeRetrieveError(H15)</f>
        <v>#NAME?</v>
      </c>
      <c r="J15" s="48"/>
      <c r="K15" s="140"/>
    </row>
    <row r="16" spans="1:14" ht="11.25" customHeight="1" x14ac:dyDescent="0.25">
      <c r="A16" s="136"/>
      <c r="B16" s="52">
        <v>14</v>
      </c>
      <c r="C16" s="141" t="b">
        <v>1</v>
      </c>
      <c r="D16" s="141" t="e">
        <f ca="1"/>
        <v>#NAME?</v>
      </c>
      <c r="E16" s="137" t="str">
        <f t="shared" si="0"/>
        <v>UsdLibor3M</v>
      </c>
      <c r="F16" s="138" t="e">
        <f t="shared" ca="1" si="1"/>
        <v>#NAME?</v>
      </c>
      <c r="G16" s="177">
        <f t="shared" ca="1" si="2"/>
        <v>0</v>
      </c>
      <c r="H16" s="139" t="e">
        <f ca="1">_xll.qlFuturesRateHelper(,$F16,$D16,$E16,$G16,Permanent,Trigger,ObjectOverwrite)</f>
        <v>#NAME?</v>
      </c>
      <c r="I16" s="49" t="e">
        <f ca="1">_xll.ohRangeRetrieveError(H16)</f>
        <v>#NAME?</v>
      </c>
      <c r="J16" s="48"/>
      <c r="K16" s="140"/>
    </row>
    <row r="17" spans="1:11" ht="11.25" customHeight="1" x14ac:dyDescent="0.25">
      <c r="A17" s="136"/>
      <c r="B17" s="52">
        <v>15</v>
      </c>
      <c r="C17" s="141" t="b">
        <v>1</v>
      </c>
      <c r="D17" s="141" t="e">
        <f ca="1"/>
        <v>#NAME?</v>
      </c>
      <c r="E17" s="137" t="str">
        <f t="shared" si="0"/>
        <v>UsdLibor3M</v>
      </c>
      <c r="F17" s="138" t="e">
        <f t="shared" ca="1" si="1"/>
        <v>#NAME?</v>
      </c>
      <c r="G17" s="177">
        <f t="shared" ca="1" si="2"/>
        <v>0</v>
      </c>
      <c r="H17" s="139" t="e">
        <f ca="1">_xll.qlFuturesRateHelper(,$F17,$D17,$E17,$G17,Permanent,Trigger,ObjectOverwrite)</f>
        <v>#NAME?</v>
      </c>
      <c r="I17" s="49" t="e">
        <f ca="1">_xll.ohRangeRetrieveError(H17)</f>
        <v>#NAME?</v>
      </c>
      <c r="J17" s="48"/>
      <c r="K17" s="140"/>
    </row>
    <row r="18" spans="1:11" ht="11.25" customHeight="1" x14ac:dyDescent="0.25">
      <c r="A18" s="136"/>
      <c r="B18" s="52">
        <v>16</v>
      </c>
      <c r="C18" s="141" t="b">
        <v>1</v>
      </c>
      <c r="D18" s="141" t="e">
        <f ca="1"/>
        <v>#NAME?</v>
      </c>
      <c r="E18" s="137" t="str">
        <f t="shared" si="0"/>
        <v>UsdLibor3M</v>
      </c>
      <c r="F18" s="138" t="e">
        <f t="shared" ca="1" si="1"/>
        <v>#NAME?</v>
      </c>
      <c r="G18" s="177">
        <f t="shared" ca="1" si="2"/>
        <v>0</v>
      </c>
      <c r="H18" s="139" t="e">
        <f ca="1">_xll.qlFuturesRateHelper(,$F18,$D18,$E18,$G18,Permanent,Trigger,ObjectOverwrite)</f>
        <v>#NAME?</v>
      </c>
      <c r="I18" s="49" t="e">
        <f ca="1">_xll.ohRangeRetrieveError(H18)</f>
        <v>#NAME?</v>
      </c>
      <c r="J18" s="48"/>
      <c r="K18" s="140"/>
    </row>
    <row r="19" spans="1:11" ht="11.25" customHeight="1" x14ac:dyDescent="0.25">
      <c r="A19" s="136"/>
      <c r="B19" s="52">
        <v>17</v>
      </c>
      <c r="C19" s="141" t="b">
        <v>1</v>
      </c>
      <c r="D19" s="141" t="e">
        <f ca="1"/>
        <v>#NAME?</v>
      </c>
      <c r="E19" s="137" t="str">
        <f t="shared" si="0"/>
        <v>UsdLibor3M</v>
      </c>
      <c r="F19" s="138" t="e">
        <f t="shared" ca="1" si="1"/>
        <v>#NAME?</v>
      </c>
      <c r="G19" s="177">
        <f t="shared" ca="1" si="2"/>
        <v>0</v>
      </c>
      <c r="H19" s="139" t="e">
        <f ca="1">_xll.qlFuturesRateHelper(,$F19,$D19,$E19,$G19,Permanent,Trigger,ObjectOverwrite)</f>
        <v>#NAME?</v>
      </c>
      <c r="I19" s="49" t="e">
        <f ca="1">_xll.ohRangeRetrieveError(H19)</f>
        <v>#NAME?</v>
      </c>
      <c r="J19" s="48"/>
      <c r="K19" s="140"/>
    </row>
    <row r="20" spans="1:11" ht="11.25" customHeight="1" x14ac:dyDescent="0.25">
      <c r="A20" s="136"/>
      <c r="B20" s="52">
        <v>18</v>
      </c>
      <c r="C20" s="141" t="b">
        <v>1</v>
      </c>
      <c r="D20" s="141" t="e">
        <f ca="1"/>
        <v>#NAME?</v>
      </c>
      <c r="E20" s="137" t="str">
        <f t="shared" si="0"/>
        <v>UsdLibor3M</v>
      </c>
      <c r="F20" s="138" t="e">
        <f t="shared" ca="1" si="1"/>
        <v>#NAME?</v>
      </c>
      <c r="G20" s="177">
        <f t="shared" ca="1" si="2"/>
        <v>0</v>
      </c>
      <c r="H20" s="139" t="e">
        <f ca="1">_xll.qlFuturesRateHelper(,$F20,$D20,$E20,$G20,Permanent,Trigger,ObjectOverwrite)</f>
        <v>#NAME?</v>
      </c>
      <c r="I20" s="49" t="e">
        <f ca="1">_xll.ohRangeRetrieveError(H20)</f>
        <v>#NAME?</v>
      </c>
      <c r="J20" s="48"/>
      <c r="K20" s="140"/>
    </row>
    <row r="21" spans="1:11" ht="11.25" customHeight="1" x14ac:dyDescent="0.25">
      <c r="A21" s="136"/>
      <c r="B21" s="52">
        <v>19</v>
      </c>
      <c r="C21" s="141" t="b">
        <v>1</v>
      </c>
      <c r="D21" s="141" t="e">
        <f ca="1"/>
        <v>#NAME?</v>
      </c>
      <c r="E21" s="137" t="str">
        <f t="shared" si="0"/>
        <v>UsdLibor3M</v>
      </c>
      <c r="F21" s="138" t="e">
        <f t="shared" ca="1" si="1"/>
        <v>#NAME?</v>
      </c>
      <c r="G21" s="177">
        <f t="shared" ca="1" si="2"/>
        <v>0</v>
      </c>
      <c r="H21" s="139" t="e">
        <f ca="1">_xll.qlFuturesRateHelper(,$F21,$D21,$E21,$G21,Permanent,Trigger,ObjectOverwrite)</f>
        <v>#NAME?</v>
      </c>
      <c r="I21" s="49" t="e">
        <f ca="1">_xll.ohRangeRetrieveError(H21)</f>
        <v>#NAME?</v>
      </c>
      <c r="J21" s="48"/>
      <c r="K21" s="140"/>
    </row>
    <row r="22" spans="1:11" ht="11.25" customHeight="1" x14ac:dyDescent="0.25">
      <c r="A22" s="136"/>
      <c r="B22" s="52">
        <v>20</v>
      </c>
      <c r="C22" s="141" t="b">
        <v>1</v>
      </c>
      <c r="D22" s="141" t="e">
        <f ca="1"/>
        <v>#NAME?</v>
      </c>
      <c r="E22" s="137" t="str">
        <f t="shared" si="0"/>
        <v>UsdLibor3M</v>
      </c>
      <c r="F22" s="138" t="e">
        <f t="shared" ca="1" si="1"/>
        <v>#NAME?</v>
      </c>
      <c r="G22" s="177">
        <f t="shared" ca="1" si="2"/>
        <v>0</v>
      </c>
      <c r="H22" s="139" t="e">
        <f ca="1">_xll.qlFuturesRateHelper(,$F22,$D22,$E22,$G22,Permanent,Trigger,ObjectOverwrite)</f>
        <v>#NAME?</v>
      </c>
      <c r="I22" s="49" t="e">
        <f ca="1">_xll.ohRangeRetrieveError(H22)</f>
        <v>#NAME?</v>
      </c>
      <c r="J22" s="48"/>
      <c r="K22" s="140"/>
    </row>
    <row r="23" spans="1:11" ht="11.25" customHeight="1" x14ac:dyDescent="0.25">
      <c r="A23" s="136"/>
      <c r="B23" s="52">
        <v>21</v>
      </c>
      <c r="C23" s="141" t="b">
        <v>1</v>
      </c>
      <c r="D23" s="141" t="e">
        <f ca="1"/>
        <v>#NAME?</v>
      </c>
      <c r="E23" s="137" t="str">
        <f t="shared" si="0"/>
        <v>UsdLibor3M</v>
      </c>
      <c r="F23" s="138" t="e">
        <f t="shared" ca="1" si="1"/>
        <v>#NAME?</v>
      </c>
      <c r="G23" s="177">
        <f t="shared" ca="1" si="2"/>
        <v>0</v>
      </c>
      <c r="H23" s="139" t="e">
        <f ca="1">_xll.qlFuturesRateHelper(,$F23,$D23,$E23,$G23,Permanent,Trigger,ObjectOverwrite)</f>
        <v>#NAME?</v>
      </c>
      <c r="I23" s="49" t="e">
        <f ca="1">_xll.ohRangeRetrieveError(H23)</f>
        <v>#NAME?</v>
      </c>
      <c r="J23" s="48"/>
      <c r="K23" s="140"/>
    </row>
    <row r="24" spans="1:11" ht="11.25" customHeight="1" x14ac:dyDescent="0.25">
      <c r="A24" s="136"/>
      <c r="B24" s="52">
        <v>22</v>
      </c>
      <c r="C24" s="141" t="b">
        <v>1</v>
      </c>
      <c r="D24" s="141" t="e">
        <f ca="1"/>
        <v>#NAME?</v>
      </c>
      <c r="E24" s="137" t="str">
        <f t="shared" si="0"/>
        <v>UsdLibor3M</v>
      </c>
      <c r="F24" s="138" t="e">
        <f t="shared" ca="1" si="1"/>
        <v>#NAME?</v>
      </c>
      <c r="G24" s="177">
        <f t="shared" ca="1" si="2"/>
        <v>0</v>
      </c>
      <c r="H24" s="139" t="e">
        <f ca="1">_xll.qlFuturesRateHelper(,$F24,$D24,$E24,$G24,Permanent,Trigger,ObjectOverwrite)</f>
        <v>#NAME?</v>
      </c>
      <c r="I24" s="49" t="e">
        <f ca="1">_xll.ohRangeRetrieveError(H24)</f>
        <v>#NAME?</v>
      </c>
      <c r="J24" s="48"/>
      <c r="K24" s="140"/>
    </row>
    <row r="25" spans="1:11" ht="11.25" customHeight="1" x14ac:dyDescent="0.25">
      <c r="A25" s="136"/>
      <c r="B25" s="52">
        <v>23</v>
      </c>
      <c r="C25" s="141" t="b">
        <v>1</v>
      </c>
      <c r="D25" s="141" t="e">
        <f ca="1"/>
        <v>#NAME?</v>
      </c>
      <c r="E25" s="137" t="str">
        <f t="shared" si="0"/>
        <v>UsdLibor3M</v>
      </c>
      <c r="F25" s="138" t="e">
        <f t="shared" ca="1" si="1"/>
        <v>#NAME?</v>
      </c>
      <c r="G25" s="177">
        <f t="shared" ca="1" si="2"/>
        <v>0</v>
      </c>
      <c r="H25" s="139" t="e">
        <f ca="1">_xll.qlFuturesRateHelper(,$F25,$D25,$E25,$G25,Permanent,Trigger,ObjectOverwrite)</f>
        <v>#NAME?</v>
      </c>
      <c r="I25" s="49" t="e">
        <f ca="1">_xll.ohRangeRetrieveError(H25)</f>
        <v>#NAME?</v>
      </c>
      <c r="J25" s="48"/>
      <c r="K25" s="140"/>
    </row>
    <row r="26" spans="1:11" ht="11.25" customHeight="1" x14ac:dyDescent="0.25">
      <c r="A26" s="136"/>
      <c r="B26" s="52">
        <v>24</v>
      </c>
      <c r="C26" s="141" t="b">
        <v>1</v>
      </c>
      <c r="D26" s="141" t="e">
        <f ca="1"/>
        <v>#NAME?</v>
      </c>
      <c r="E26" s="137" t="str">
        <f t="shared" si="0"/>
        <v>UsdLibor3M</v>
      </c>
      <c r="F26" s="138" t="e">
        <f t="shared" ca="1" si="1"/>
        <v>#NAME?</v>
      </c>
      <c r="G26" s="177">
        <f t="shared" ca="1" si="2"/>
        <v>0</v>
      </c>
      <c r="H26" s="139" t="e">
        <f ca="1">_xll.qlFuturesRateHelper(,$F26,$D26,$E26,$G26,Permanent,Trigger,ObjectOverwrite)</f>
        <v>#NAME?</v>
      </c>
      <c r="I26" s="49" t="e">
        <f ca="1">_xll.ohRangeRetrieveError(H26)</f>
        <v>#NAME?</v>
      </c>
      <c r="J26" s="48"/>
      <c r="K26" s="140"/>
    </row>
    <row r="27" spans="1:11" ht="11.25" customHeight="1" x14ac:dyDescent="0.25">
      <c r="A27" s="136"/>
      <c r="B27" s="52">
        <v>25</v>
      </c>
      <c r="C27" s="141" t="b">
        <v>1</v>
      </c>
      <c r="D27" s="141" t="e">
        <f ca="1"/>
        <v>#NAME?</v>
      </c>
      <c r="E27" s="137" t="str">
        <f t="shared" si="0"/>
        <v>UsdLibor3M</v>
      </c>
      <c r="F27" s="138" t="e">
        <f t="shared" ca="1" si="1"/>
        <v>#NAME?</v>
      </c>
      <c r="G27" s="177">
        <f t="shared" ca="1" si="2"/>
        <v>0</v>
      </c>
      <c r="H27" s="139" t="e">
        <f ca="1">_xll.qlFuturesRateHelper(,$F27,$D27,$E27,$G27,Permanent,Trigger,ObjectOverwrite)</f>
        <v>#NAME?</v>
      </c>
      <c r="I27" s="49" t="e">
        <f ca="1">_xll.ohRangeRetrieveError(H27)</f>
        <v>#NAME?</v>
      </c>
      <c r="J27" s="48"/>
      <c r="K27" s="140"/>
    </row>
    <row r="28" spans="1:11" ht="11.25" customHeight="1" x14ac:dyDescent="0.25">
      <c r="A28" s="136"/>
      <c r="B28" s="52">
        <v>26</v>
      </c>
      <c r="C28" s="141" t="b">
        <v>1</v>
      </c>
      <c r="D28" s="141" t="e">
        <f ca="1"/>
        <v>#NAME?</v>
      </c>
      <c r="E28" s="137" t="str">
        <f t="shared" si="0"/>
        <v>UsdLibor3M</v>
      </c>
      <c r="F28" s="138" t="e">
        <f t="shared" ca="1" si="1"/>
        <v>#NAME?</v>
      </c>
      <c r="G28" s="177">
        <f t="shared" ca="1" si="2"/>
        <v>0</v>
      </c>
      <c r="H28" s="139" t="e">
        <f ca="1">_xll.qlFuturesRateHelper(,$F28,$D28,$E28,$G28,Permanent,Trigger,ObjectOverwrite)</f>
        <v>#NAME?</v>
      </c>
      <c r="I28" s="49" t="e">
        <f ca="1">_xll.ohRangeRetrieveError(H28)</f>
        <v>#NAME?</v>
      </c>
      <c r="J28" s="48"/>
      <c r="K28" s="140"/>
    </row>
    <row r="29" spans="1:11" ht="11.25" customHeight="1" x14ac:dyDescent="0.25">
      <c r="A29" s="136"/>
      <c r="B29" s="52">
        <v>27</v>
      </c>
      <c r="C29" s="141" t="b">
        <v>1</v>
      </c>
      <c r="D29" s="141" t="e">
        <f ca="1"/>
        <v>#NAME?</v>
      </c>
      <c r="E29" s="137" t="str">
        <f t="shared" si="0"/>
        <v>UsdLibor3M</v>
      </c>
      <c r="F29" s="138" t="e">
        <f t="shared" ca="1" si="1"/>
        <v>#NAME?</v>
      </c>
      <c r="G29" s="177">
        <f t="shared" ca="1" si="2"/>
        <v>0</v>
      </c>
      <c r="H29" s="139" t="e">
        <f ca="1">_xll.qlFuturesRateHelper(,$F29,$D29,$E29,$G29,Permanent,Trigger,ObjectOverwrite)</f>
        <v>#NAME?</v>
      </c>
      <c r="I29" s="49" t="e">
        <f ca="1">_xll.ohRangeRetrieveError(H29)</f>
        <v>#NAME?</v>
      </c>
      <c r="J29" s="48"/>
      <c r="K29" s="140"/>
    </row>
    <row r="30" spans="1:11" ht="11.25" customHeight="1" x14ac:dyDescent="0.25">
      <c r="A30" s="136"/>
      <c r="B30" s="52">
        <v>28</v>
      </c>
      <c r="C30" s="141" t="b">
        <v>1</v>
      </c>
      <c r="D30" s="141" t="e">
        <f ca="1"/>
        <v>#NAME?</v>
      </c>
      <c r="E30" s="137" t="str">
        <f t="shared" si="0"/>
        <v>UsdLibor3M</v>
      </c>
      <c r="F30" s="138" t="e">
        <f t="shared" ca="1" si="1"/>
        <v>#NAME?</v>
      </c>
      <c r="G30" s="177">
        <f t="shared" ca="1" si="2"/>
        <v>0</v>
      </c>
      <c r="H30" s="139" t="e">
        <f ca="1">_xll.qlFuturesRateHelper(,$F30,$D30,$E30,$G30,Permanent,Trigger,ObjectOverwrite)</f>
        <v>#NAME?</v>
      </c>
      <c r="I30" s="49" t="e">
        <f ca="1">_xll.ohRangeRetrieveError(H30)</f>
        <v>#NAME?</v>
      </c>
      <c r="J30" s="48"/>
      <c r="K30" s="140"/>
    </row>
    <row r="31" spans="1:11" ht="11.25" customHeight="1" x14ac:dyDescent="0.25">
      <c r="A31" s="136"/>
      <c r="B31" s="52">
        <v>29</v>
      </c>
      <c r="C31" s="141" t="b">
        <v>1</v>
      </c>
      <c r="D31" s="141" t="e">
        <f ca="1"/>
        <v>#NAME?</v>
      </c>
      <c r="E31" s="137" t="str">
        <f t="shared" si="0"/>
        <v>UsdLibor3M</v>
      </c>
      <c r="F31" s="138" t="e">
        <f t="shared" ca="1" si="1"/>
        <v>#NAME?</v>
      </c>
      <c r="G31" s="177">
        <f t="shared" ca="1" si="2"/>
        <v>0</v>
      </c>
      <c r="H31" s="139" t="e">
        <f ca="1">_xll.qlFuturesRateHelper(,$F31,$D31,$E31,$G31,Permanent,Trigger,ObjectOverwrite)</f>
        <v>#NAME?</v>
      </c>
      <c r="I31" s="49" t="e">
        <f ca="1">_xll.ohRangeRetrieveError(H31)</f>
        <v>#NAME?</v>
      </c>
      <c r="J31" s="48"/>
      <c r="K31" s="140"/>
    </row>
    <row r="32" spans="1:11" ht="11.25" customHeight="1" x14ac:dyDescent="0.25">
      <c r="A32" s="136"/>
      <c r="B32" s="52">
        <v>30</v>
      </c>
      <c r="C32" s="141" t="b">
        <v>1</v>
      </c>
      <c r="D32" s="141" t="e">
        <f ca="1"/>
        <v>#NAME?</v>
      </c>
      <c r="E32" s="137" t="str">
        <f t="shared" si="0"/>
        <v>UsdLibor3M</v>
      </c>
      <c r="F32" s="138" t="e">
        <f t="shared" ca="1" si="1"/>
        <v>#NAME?</v>
      </c>
      <c r="G32" s="177">
        <f t="shared" ca="1" si="2"/>
        <v>0</v>
      </c>
      <c r="H32" s="139" t="e">
        <f ca="1">_xll.qlFuturesRateHelper(,$F32,$D32,$E32,$G32,Permanent,Trigger,ObjectOverwrite)</f>
        <v>#NAME?</v>
      </c>
      <c r="I32" s="49" t="e">
        <f ca="1">_xll.ohRangeRetrieveError(H32)</f>
        <v>#NAME?</v>
      </c>
      <c r="J32" s="48"/>
      <c r="K32" s="140"/>
    </row>
    <row r="33" spans="1:11" ht="11.25" customHeight="1" x14ac:dyDescent="0.25">
      <c r="A33" s="136"/>
      <c r="B33" s="52">
        <v>31</v>
      </c>
      <c r="C33" s="141" t="b">
        <v>1</v>
      </c>
      <c r="D33" s="141" t="e">
        <f ca="1"/>
        <v>#NAME?</v>
      </c>
      <c r="E33" s="137" t="str">
        <f t="shared" si="0"/>
        <v>UsdLibor3M</v>
      </c>
      <c r="F33" s="138" t="e">
        <f t="shared" ca="1" si="1"/>
        <v>#NAME?</v>
      </c>
      <c r="G33" s="177">
        <f t="shared" ca="1" si="2"/>
        <v>0</v>
      </c>
      <c r="H33" s="139" t="e">
        <f ca="1">_xll.qlFuturesRateHelper(,$F33,$D33,$E33,$G33,Permanent,Trigger,ObjectOverwrite)</f>
        <v>#NAME?</v>
      </c>
      <c r="I33" s="49" t="e">
        <f ca="1">_xll.ohRangeRetrieveError(H33)</f>
        <v>#NAME?</v>
      </c>
      <c r="J33" s="48"/>
      <c r="K33" s="140"/>
    </row>
    <row r="34" spans="1:11" ht="11.25" customHeight="1" x14ac:dyDescent="0.25">
      <c r="A34" s="136"/>
      <c r="B34" s="52">
        <v>32</v>
      </c>
      <c r="C34" s="141" t="b">
        <v>1</v>
      </c>
      <c r="D34" s="141" t="e">
        <f ca="1"/>
        <v>#NAME?</v>
      </c>
      <c r="E34" s="137" t="str">
        <f t="shared" si="0"/>
        <v>UsdLibor3M</v>
      </c>
      <c r="F34" s="138" t="e">
        <f t="shared" ca="1" si="1"/>
        <v>#NAME?</v>
      </c>
      <c r="G34" s="177">
        <f t="shared" ca="1" si="2"/>
        <v>0</v>
      </c>
      <c r="H34" s="139" t="e">
        <f ca="1">_xll.qlFuturesRateHelper(,$F34,$D34,$E34,$G34,Permanent,Trigger,ObjectOverwrite)</f>
        <v>#NAME?</v>
      </c>
      <c r="I34" s="49" t="e">
        <f ca="1">_xll.ohRangeRetrieveError(H34)</f>
        <v>#NAME?</v>
      </c>
      <c r="J34" s="48"/>
      <c r="K34" s="140"/>
    </row>
    <row r="35" spans="1:11" ht="11.25" customHeight="1" x14ac:dyDescent="0.25">
      <c r="A35" s="136"/>
      <c r="B35" s="52">
        <v>33</v>
      </c>
      <c r="C35" s="141" t="b">
        <v>1</v>
      </c>
      <c r="D35" s="141" t="e">
        <f ca="1"/>
        <v>#NAME?</v>
      </c>
      <c r="E35" s="137" t="str">
        <f t="shared" ref="E35:E44" si="3">PROPER(Currency)&amp;FamilyName&amp;$E$1</f>
        <v>UsdLibor3M</v>
      </c>
      <c r="F35" s="138" t="e">
        <f t="shared" ref="F35:F44" ca="1" si="4">Currency&amp;"FUT"&amp;$E$1&amp;$D35&amp;QuoteSuffix</f>
        <v>#NAME?</v>
      </c>
      <c r="G35" s="177">
        <f t="shared" ca="1" si="2"/>
        <v>0</v>
      </c>
      <c r="H35" s="139" t="e">
        <f ca="1">_xll.qlFuturesRateHelper(,$F35,$D35,$E35,$G35,Permanent,Trigger,ObjectOverwrite)</f>
        <v>#NAME?</v>
      </c>
      <c r="I35" s="49" t="e">
        <f ca="1">_xll.ohRangeRetrieveError(H35)</f>
        <v>#NAME?</v>
      </c>
      <c r="J35" s="48"/>
      <c r="K35" s="140"/>
    </row>
    <row r="36" spans="1:11" ht="11.25" customHeight="1" x14ac:dyDescent="0.25">
      <c r="A36" s="136"/>
      <c r="B36" s="52">
        <v>34</v>
      </c>
      <c r="C36" s="141" t="b">
        <v>1</v>
      </c>
      <c r="D36" s="141" t="e">
        <f ca="1"/>
        <v>#NAME?</v>
      </c>
      <c r="E36" s="137" t="str">
        <f t="shared" si="3"/>
        <v>UsdLibor3M</v>
      </c>
      <c r="F36" s="138" t="e">
        <f t="shared" ca="1" si="4"/>
        <v>#NAME?</v>
      </c>
      <c r="G36" s="177">
        <f t="shared" ca="1" si="2"/>
        <v>0</v>
      </c>
      <c r="H36" s="139" t="e">
        <f ca="1">_xll.qlFuturesRateHelper(,$F36,$D36,$E36,$G36,Permanent,Trigger,ObjectOverwrite)</f>
        <v>#NAME?</v>
      </c>
      <c r="I36" s="49" t="e">
        <f ca="1">_xll.ohRangeRetrieveError(H36)</f>
        <v>#NAME?</v>
      </c>
      <c r="J36" s="48"/>
      <c r="K36" s="140"/>
    </row>
    <row r="37" spans="1:11" ht="11.25" customHeight="1" x14ac:dyDescent="0.25">
      <c r="A37" s="136"/>
      <c r="B37" s="52">
        <v>35</v>
      </c>
      <c r="C37" s="141" t="b">
        <v>1</v>
      </c>
      <c r="D37" s="141" t="e">
        <f ca="1"/>
        <v>#NAME?</v>
      </c>
      <c r="E37" s="137" t="str">
        <f t="shared" si="3"/>
        <v>UsdLibor3M</v>
      </c>
      <c r="F37" s="138" t="e">
        <f t="shared" ca="1" si="4"/>
        <v>#NAME?</v>
      </c>
      <c r="G37" s="177">
        <f t="shared" ca="1" si="2"/>
        <v>0</v>
      </c>
      <c r="H37" s="139" t="e">
        <f ca="1">_xll.qlFuturesRateHelper(,$F37,$D37,$E37,$G37,Permanent,Trigger,ObjectOverwrite)</f>
        <v>#NAME?</v>
      </c>
      <c r="I37" s="49" t="e">
        <f ca="1">_xll.ohRangeRetrieveError(H37)</f>
        <v>#NAME?</v>
      </c>
      <c r="J37" s="48"/>
      <c r="K37" s="140"/>
    </row>
    <row r="38" spans="1:11" ht="11.25" customHeight="1" x14ac:dyDescent="0.25">
      <c r="A38" s="136"/>
      <c r="B38" s="52">
        <v>36</v>
      </c>
      <c r="C38" s="141" t="b">
        <v>1</v>
      </c>
      <c r="D38" s="141" t="e">
        <f ca="1"/>
        <v>#NAME?</v>
      </c>
      <c r="E38" s="137" t="str">
        <f t="shared" si="3"/>
        <v>UsdLibor3M</v>
      </c>
      <c r="F38" s="138" t="e">
        <f t="shared" ca="1" si="4"/>
        <v>#NAME?</v>
      </c>
      <c r="G38" s="177">
        <f t="shared" ca="1" si="2"/>
        <v>0</v>
      </c>
      <c r="H38" s="139" t="e">
        <f ca="1">_xll.qlFuturesRateHelper(,$F38,$D38,$E38,$G38,Permanent,Trigger,ObjectOverwrite)</f>
        <v>#NAME?</v>
      </c>
      <c r="I38" s="49" t="e">
        <f ca="1">_xll.ohRangeRetrieveError(H38)</f>
        <v>#NAME?</v>
      </c>
      <c r="J38" s="48"/>
      <c r="K38" s="140"/>
    </row>
    <row r="39" spans="1:11" ht="11.25" customHeight="1" x14ac:dyDescent="0.25">
      <c r="A39" s="136"/>
      <c r="B39" s="52">
        <v>37</v>
      </c>
      <c r="C39" s="141" t="b">
        <v>1</v>
      </c>
      <c r="D39" s="141" t="e">
        <f ca="1"/>
        <v>#NAME?</v>
      </c>
      <c r="E39" s="137" t="str">
        <f t="shared" si="3"/>
        <v>UsdLibor3M</v>
      </c>
      <c r="F39" s="138" t="e">
        <f t="shared" ca="1" si="4"/>
        <v>#NAME?</v>
      </c>
      <c r="G39" s="177">
        <f t="shared" ca="1" si="2"/>
        <v>0</v>
      </c>
      <c r="H39" s="139" t="e">
        <f ca="1">_xll.qlFuturesRateHelper(,$F39,$D39,$E39,$G39,Permanent,Trigger,ObjectOverwrite)</f>
        <v>#NAME?</v>
      </c>
      <c r="I39" s="49" t="e">
        <f ca="1">_xll.ohRangeRetrieveError(H39)</f>
        <v>#NAME?</v>
      </c>
      <c r="J39" s="48"/>
      <c r="K39" s="140"/>
    </row>
    <row r="40" spans="1:11" ht="11.25" customHeight="1" x14ac:dyDescent="0.25">
      <c r="A40" s="136"/>
      <c r="B40" s="52">
        <v>38</v>
      </c>
      <c r="C40" s="141" t="b">
        <v>1</v>
      </c>
      <c r="D40" s="141" t="e">
        <f ca="1"/>
        <v>#NAME?</v>
      </c>
      <c r="E40" s="137" t="str">
        <f t="shared" si="3"/>
        <v>UsdLibor3M</v>
      </c>
      <c r="F40" s="138" t="e">
        <f t="shared" ca="1" si="4"/>
        <v>#NAME?</v>
      </c>
      <c r="G40" s="177">
        <f t="shared" ca="1" si="2"/>
        <v>0</v>
      </c>
      <c r="H40" s="139" t="e">
        <f ca="1">_xll.qlFuturesRateHelper(,$F40,$D40,$E40,$G40,Permanent,Trigger,ObjectOverwrite)</f>
        <v>#NAME?</v>
      </c>
      <c r="I40" s="49" t="e">
        <f ca="1">_xll.ohRangeRetrieveError(H40)</f>
        <v>#NAME?</v>
      </c>
      <c r="J40" s="48"/>
    </row>
    <row r="41" spans="1:11" ht="11.25" customHeight="1" x14ac:dyDescent="0.25">
      <c r="A41" s="136"/>
      <c r="B41" s="52">
        <v>39</v>
      </c>
      <c r="C41" s="141" t="b">
        <v>1</v>
      </c>
      <c r="D41" s="141" t="e">
        <f ca="1"/>
        <v>#NAME?</v>
      </c>
      <c r="E41" s="137" t="str">
        <f t="shared" si="3"/>
        <v>UsdLibor3M</v>
      </c>
      <c r="F41" s="138" t="e">
        <f t="shared" ca="1" si="4"/>
        <v>#NAME?</v>
      </c>
      <c r="G41" s="177">
        <f t="shared" ca="1" si="2"/>
        <v>0</v>
      </c>
      <c r="H41" s="139" t="e">
        <f ca="1">_xll.qlFuturesRateHelper(,$F41,$D41,$E41,$G41,Permanent,Trigger,ObjectOverwrite)</f>
        <v>#NAME?</v>
      </c>
      <c r="I41" s="49" t="e">
        <f ca="1">_xll.ohRangeRetrieveError(H41)</f>
        <v>#NAME?</v>
      </c>
      <c r="J41" s="48"/>
    </row>
    <row r="42" spans="1:11" ht="11.25" customHeight="1" x14ac:dyDescent="0.25">
      <c r="A42" s="136"/>
      <c r="B42" s="52">
        <v>40</v>
      </c>
      <c r="C42" s="141" t="b">
        <v>1</v>
      </c>
      <c r="D42" s="141" t="e">
        <f ca="1"/>
        <v>#NAME?</v>
      </c>
      <c r="E42" s="137" t="str">
        <f t="shared" si="3"/>
        <v>UsdLibor3M</v>
      </c>
      <c r="F42" s="138" t="e">
        <f t="shared" ca="1" si="4"/>
        <v>#NAME?</v>
      </c>
      <c r="G42" s="177">
        <f t="shared" ca="1" si="2"/>
        <v>0</v>
      </c>
      <c r="H42" s="139" t="e">
        <f ca="1">_xll.qlFuturesRateHelper(,$F42,$D42,$E42,$G42,Permanent,Trigger,ObjectOverwrite)</f>
        <v>#NAME?</v>
      </c>
      <c r="I42" s="49" t="e">
        <f ca="1">_xll.ohRangeRetrieveError(H42)</f>
        <v>#NAME?</v>
      </c>
      <c r="J42" s="48"/>
    </row>
    <row r="43" spans="1:11" ht="11.25" customHeight="1" x14ac:dyDescent="0.25">
      <c r="A43" s="136"/>
      <c r="B43" s="52">
        <v>41</v>
      </c>
      <c r="C43" s="141" t="b">
        <v>1</v>
      </c>
      <c r="D43" s="141" t="e">
        <f ca="1"/>
        <v>#NAME?</v>
      </c>
      <c r="E43" s="137" t="str">
        <f t="shared" si="3"/>
        <v>UsdLibor3M</v>
      </c>
      <c r="F43" s="138" t="e">
        <f t="shared" ca="1" si="4"/>
        <v>#NAME?</v>
      </c>
      <c r="G43" s="177">
        <f t="shared" ca="1" si="2"/>
        <v>0</v>
      </c>
      <c r="H43" s="139" t="e">
        <f ca="1">_xll.qlFuturesRateHelper(,$F43,$D43,$E43,$G43,Permanent,Trigger,ObjectOverwrite)</f>
        <v>#NAME?</v>
      </c>
      <c r="I43" s="49" t="e">
        <f ca="1">_xll.ohRangeRetrieveError(H43)</f>
        <v>#NAME?</v>
      </c>
      <c r="J43" s="48"/>
    </row>
    <row r="44" spans="1:11" ht="11.25" customHeight="1" x14ac:dyDescent="0.25">
      <c r="A44" s="136"/>
      <c r="B44" s="52">
        <v>42</v>
      </c>
      <c r="C44" s="141" t="b">
        <v>1</v>
      </c>
      <c r="D44" s="141" t="e">
        <f ca="1"/>
        <v>#NAME?</v>
      </c>
      <c r="E44" s="137" t="str">
        <f t="shared" si="3"/>
        <v>UsdLibor3M</v>
      </c>
      <c r="F44" s="138" t="e">
        <f t="shared" ca="1" si="4"/>
        <v>#NAME?</v>
      </c>
      <c r="G44" s="177">
        <f t="shared" ca="1" si="2"/>
        <v>0</v>
      </c>
      <c r="H44" s="139" t="e">
        <f ca="1">_xll.qlFuturesRateHelper(,$F44,$D44,$E44,$G44,Permanent,Trigger,ObjectOverwrite)</f>
        <v>#NAME?</v>
      </c>
      <c r="I44" s="49" t="e">
        <f ca="1">_xll.ohRangeRetrieveError(H44)</f>
        <v>#NAME?</v>
      </c>
      <c r="J44" s="48"/>
    </row>
    <row r="45" spans="1:11" ht="11.25" customHeight="1" thickBot="1" x14ac:dyDescent="0.3">
      <c r="A45" s="142"/>
      <c r="B45" s="143"/>
      <c r="C45" s="143"/>
      <c r="D45" s="143"/>
      <c r="E45" s="143"/>
      <c r="F45" s="143"/>
      <c r="G45" s="143"/>
      <c r="H45" s="143"/>
      <c r="I45" s="143"/>
      <c r="J45" s="4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80"/>
  <sheetViews>
    <sheetView workbookViewId="0"/>
  </sheetViews>
  <sheetFormatPr defaultRowHeight="13.5" x14ac:dyDescent="0.25"/>
  <cols>
    <col min="1" max="1" width="1.7109375" style="44" customWidth="1"/>
    <col min="2" max="2" width="6" style="44" bestFit="1" customWidth="1"/>
    <col min="3" max="3" width="4" style="44" bestFit="1" customWidth="1"/>
    <col min="4" max="5" width="3" style="44" bestFit="1" customWidth="1"/>
    <col min="6" max="6" width="7" style="44" bestFit="1" customWidth="1"/>
    <col min="7" max="7" width="19.28515625" style="44" bestFit="1" customWidth="1"/>
    <col min="8" max="8" width="11" style="44" bestFit="1" customWidth="1"/>
    <col min="9" max="9" width="12" style="44" bestFit="1" customWidth="1"/>
    <col min="10" max="10" width="23" style="44" bestFit="1" customWidth="1"/>
    <col min="11" max="11" width="15.140625" style="164" bestFit="1" customWidth="1"/>
    <col min="12" max="12" width="35.7109375" style="44" customWidth="1"/>
    <col min="13" max="13" width="2.7109375" style="44" customWidth="1"/>
    <col min="14" max="14" width="2.5703125" style="44" customWidth="1"/>
    <col min="15" max="15" width="4" style="44" bestFit="1" customWidth="1"/>
    <col min="16" max="17" width="3" style="44" bestFit="1" customWidth="1"/>
    <col min="18" max="16384" width="9.140625" style="44"/>
  </cols>
  <sheetData>
    <row r="1" spans="1:17" x14ac:dyDescent="0.25">
      <c r="A1" s="53"/>
      <c r="B1" s="63"/>
      <c r="C1" s="63"/>
      <c r="D1" s="63"/>
      <c r="E1" s="63"/>
      <c r="F1" s="63"/>
      <c r="G1" s="63"/>
      <c r="H1" s="62" t="s">
        <v>75</v>
      </c>
      <c r="I1" s="62" t="str">
        <f>Currency&amp;"_YC"&amp;"STDRH"</f>
        <v>USD_YCSTDRH</v>
      </c>
      <c r="J1" s="145" t="str">
        <f>I1&amp;"_Swaps.xml"</f>
        <v>USD_YCSTDRH_Swaps.xml</v>
      </c>
      <c r="K1" s="63" t="e">
        <f>NA()</f>
        <v>#N/A</v>
      </c>
      <c r="L1" s="63"/>
      <c r="M1" s="144"/>
    </row>
    <row r="2" spans="1:17" ht="22.5" x14ac:dyDescent="0.25">
      <c r="A2" s="53"/>
      <c r="B2" s="59" t="s">
        <v>114</v>
      </c>
      <c r="C2" s="59"/>
      <c r="D2" s="59"/>
      <c r="E2" s="59"/>
      <c r="F2" s="59" t="s">
        <v>113</v>
      </c>
      <c r="G2" s="59" t="s">
        <v>112</v>
      </c>
      <c r="H2" s="59" t="s">
        <v>111</v>
      </c>
      <c r="I2" s="59" t="s">
        <v>110</v>
      </c>
      <c r="J2" s="59" t="s">
        <v>83</v>
      </c>
      <c r="K2" s="129" t="str">
        <f>IF(Serialize,_xll.ohObjectSave(K3:K41,SerializationPath&amp;J1,FileOverwrite,Serialize),"---")</f>
        <v>---</v>
      </c>
      <c r="L2" s="146" t="e">
        <f ca="1">_xll.ohRangeRetrieveError(K2)</f>
        <v>#NAME?</v>
      </c>
      <c r="M2" s="147"/>
    </row>
    <row r="3" spans="1:17" ht="11.25" customHeight="1" x14ac:dyDescent="0.25">
      <c r="A3" s="64"/>
      <c r="B3" s="63"/>
      <c r="C3" s="63"/>
      <c r="D3" s="63"/>
      <c r="E3" s="63"/>
      <c r="F3" s="63"/>
      <c r="G3" s="63"/>
      <c r="H3" s="63"/>
      <c r="I3" s="63"/>
      <c r="J3" s="63"/>
      <c r="K3" s="148" t="e">
        <f ca="1">IF(UPPER(FamilyName)="IBOR",_xll.qlEuribor(,$H$1,,Permanent,Trigger,ObjectOverwrite),IF(UPPER(FamilyName)="LIBOR",_xll.qlLibor(,Currency,$H$1,,Permanent,Trigger,ObjectOverwrite),"--"))</f>
        <v>#NAME?</v>
      </c>
      <c r="L3" s="149" t="e">
        <f ca="1">_xll.ohRangeRetrieveError(K3)</f>
        <v>#NAME?</v>
      </c>
      <c r="M3" s="144"/>
    </row>
    <row r="4" spans="1:17" s="60" customFormat="1" ht="11.25" customHeight="1" thickBot="1" x14ac:dyDescent="0.25">
      <c r="A4" s="64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144"/>
    </row>
    <row r="5" spans="1:17" ht="11.25" customHeight="1" x14ac:dyDescent="0.25">
      <c r="A5" s="53"/>
      <c r="B5" s="150" t="s">
        <v>105</v>
      </c>
      <c r="C5" s="150" t="s">
        <v>36</v>
      </c>
      <c r="D5" s="150" t="str">
        <f t="array" ref="D5:D41">VLOOKUP(Currency,Conventions,2)</f>
        <v>AM</v>
      </c>
      <c r="E5" s="150" t="str">
        <f t="array" ref="E5:E41">VLOOKUP(Currency,Conventions,3)</f>
        <v>3L</v>
      </c>
      <c r="F5" s="141" t="str">
        <f t="shared" ref="F5:F68" si="0">IF(UPPER(LEFT($D5))="A","Annual",IF(UPPER(LEFT($D5))="S","Semiannual","--"))</f>
        <v>Annual</v>
      </c>
      <c r="G5" s="141" t="s">
        <v>104</v>
      </c>
      <c r="H5" s="141" t="str">
        <f t="shared" ref="H5:H68" si="1">IF(UPPER(RIGHT($D5))="B",BondBasisDayCounter,IF(UPPER(RIGHT($D5))="M",MoneyMarketDayCounter,"--"))</f>
        <v>Actual/360</v>
      </c>
      <c r="I5" s="151">
        <v>0</v>
      </c>
      <c r="J5" s="152" t="str">
        <f t="shared" ref="J5:J41" si="2">Currency&amp;$D5&amp;$E5&amp;$C5&amp;QuoteSuffix</f>
        <v>USDAM3L1Y_Quote</v>
      </c>
      <c r="K5" s="153" t="e">
        <f ca="1">_xll.qlSwapRateHelper2(,$J5,$C5,Calendar,$F5,$G5,$H5,$K$3,$I5,B5,DiscountingCurve,Permanent,,ObjectOverwrite)</f>
        <v>#NAME?</v>
      </c>
      <c r="L5" s="146" t="e">
        <f ca="1">_xll.ohRangeRetrieveError(K5)</f>
        <v>#NAME?</v>
      </c>
      <c r="M5" s="147"/>
      <c r="O5" s="154" t="s">
        <v>80</v>
      </c>
      <c r="P5" s="127"/>
      <c r="Q5" s="155"/>
    </row>
    <row r="6" spans="1:17" ht="11.25" customHeight="1" x14ac:dyDescent="0.25">
      <c r="A6" s="53"/>
      <c r="B6" s="150" t="s">
        <v>105</v>
      </c>
      <c r="C6" s="150" t="s">
        <v>35</v>
      </c>
      <c r="D6" s="150" t="str">
        <v>AM</v>
      </c>
      <c r="E6" s="150" t="str">
        <v>3L</v>
      </c>
      <c r="F6" s="137" t="str">
        <f t="shared" si="0"/>
        <v>Annual</v>
      </c>
      <c r="G6" s="137" t="s">
        <v>104</v>
      </c>
      <c r="H6" s="137" t="str">
        <f t="shared" si="1"/>
        <v>Actual/360</v>
      </c>
      <c r="I6" s="151">
        <v>0</v>
      </c>
      <c r="J6" s="156" t="str">
        <f t="shared" si="2"/>
        <v>USDAM3L15M_Quote</v>
      </c>
      <c r="K6" s="153" t="e">
        <f ca="1">_xll.qlSwapRateHelper2(,$J6,$C6,Calendar,$F6,$G6,$H6,$K$3,$I6,B6,DiscountingCurve,Permanent,,ObjectOverwrite)</f>
        <v>#NAME?</v>
      </c>
      <c r="L6" s="146" t="e">
        <f ca="1">_xll.ohRangeRetrieveError(K6)</f>
        <v>#NAME?</v>
      </c>
      <c r="M6" s="147"/>
      <c r="O6" s="157" t="s">
        <v>78</v>
      </c>
      <c r="P6" s="158" t="s">
        <v>77</v>
      </c>
      <c r="Q6" s="159" t="s">
        <v>109</v>
      </c>
    </row>
    <row r="7" spans="1:17" ht="11.25" customHeight="1" x14ac:dyDescent="0.25">
      <c r="A7" s="53"/>
      <c r="B7" s="150" t="s">
        <v>105</v>
      </c>
      <c r="C7" s="150" t="s">
        <v>34</v>
      </c>
      <c r="D7" s="150" t="str">
        <v>AM</v>
      </c>
      <c r="E7" s="150" t="str">
        <v>3L</v>
      </c>
      <c r="F7" s="137" t="str">
        <f t="shared" si="0"/>
        <v>Annual</v>
      </c>
      <c r="G7" s="137" t="s">
        <v>104</v>
      </c>
      <c r="H7" s="137" t="str">
        <f t="shared" si="1"/>
        <v>Actual/360</v>
      </c>
      <c r="I7" s="151">
        <v>0</v>
      </c>
      <c r="J7" s="156" t="str">
        <f t="shared" si="2"/>
        <v>USDAM3L18M_Quote</v>
      </c>
      <c r="K7" s="153" t="e">
        <f ca="1">_xll.qlSwapRateHelper2(,$J7,$C7,Calendar,$F7,$G7,$H7,$K$3,$I7,B7,DiscountingCurve,Permanent,,ObjectOverwrite)</f>
        <v>#NAME?</v>
      </c>
      <c r="L7" s="146" t="e">
        <f ca="1">_xll.ohRangeRetrieveError(K7)</f>
        <v>#NAME?</v>
      </c>
      <c r="M7" s="147"/>
      <c r="O7" s="157" t="s">
        <v>74</v>
      </c>
      <c r="P7" s="158" t="s">
        <v>108</v>
      </c>
      <c r="Q7" s="159" t="s">
        <v>107</v>
      </c>
    </row>
    <row r="8" spans="1:17" ht="11.25" customHeight="1" x14ac:dyDescent="0.25">
      <c r="A8" s="53"/>
      <c r="B8" s="150" t="s">
        <v>105</v>
      </c>
      <c r="C8" s="150" t="s">
        <v>33</v>
      </c>
      <c r="D8" s="150" t="str">
        <v>AM</v>
      </c>
      <c r="E8" s="150" t="str">
        <v>3L</v>
      </c>
      <c r="F8" s="137" t="str">
        <f t="shared" si="0"/>
        <v>Annual</v>
      </c>
      <c r="G8" s="137" t="s">
        <v>104</v>
      </c>
      <c r="H8" s="137" t="str">
        <f t="shared" si="1"/>
        <v>Actual/360</v>
      </c>
      <c r="I8" s="151">
        <v>0</v>
      </c>
      <c r="J8" s="156" t="str">
        <f t="shared" si="2"/>
        <v>USDAM3L21M_Quote</v>
      </c>
      <c r="K8" s="153" t="e">
        <f ca="1">_xll.qlSwapRateHelper2(,$J8,$C8,Calendar,$F8,$G8,$H8,$K$3,$I8,B8,DiscountingCurve,Permanent,,ObjectOverwrite)</f>
        <v>#NAME?</v>
      </c>
      <c r="L8" s="146" t="e">
        <f ca="1">_xll.ohRangeRetrieveError(K8)</f>
        <v>#NAME?</v>
      </c>
      <c r="M8" s="147"/>
      <c r="O8" s="157" t="s">
        <v>72</v>
      </c>
      <c r="P8" s="158"/>
      <c r="Q8" s="159"/>
    </row>
    <row r="9" spans="1:17" ht="11.25" customHeight="1" thickBot="1" x14ac:dyDescent="0.3">
      <c r="A9" s="53"/>
      <c r="B9" s="150" t="s">
        <v>105</v>
      </c>
      <c r="C9" s="150" t="s">
        <v>32</v>
      </c>
      <c r="D9" s="150" t="str">
        <v>AM</v>
      </c>
      <c r="E9" s="150" t="str">
        <v>3L</v>
      </c>
      <c r="F9" s="137" t="str">
        <f t="shared" si="0"/>
        <v>Annual</v>
      </c>
      <c r="G9" s="137" t="s">
        <v>104</v>
      </c>
      <c r="H9" s="137" t="str">
        <f t="shared" si="1"/>
        <v>Actual/360</v>
      </c>
      <c r="I9" s="151">
        <v>0</v>
      </c>
      <c r="J9" s="156" t="str">
        <f t="shared" si="2"/>
        <v>USDAM3L2Y_Quote</v>
      </c>
      <c r="K9" s="153" t="e">
        <f ca="1">_xll.qlSwapRateHelper2(,$J9,$C9,Calendar,$F9,$G9,$H9,$K$3,$I9,B9,DiscountingCurve,Permanent,,ObjectOverwrite)</f>
        <v>#NAME?</v>
      </c>
      <c r="L9" s="146" t="e">
        <f ca="1">_xll.ohRangeRetrieveError(K9)</f>
        <v>#NAME?</v>
      </c>
      <c r="M9" s="147"/>
      <c r="O9" s="160" t="s">
        <v>70</v>
      </c>
      <c r="P9" s="161" t="s">
        <v>69</v>
      </c>
      <c r="Q9" s="162" t="s">
        <v>106</v>
      </c>
    </row>
    <row r="10" spans="1:17" ht="11.25" customHeight="1" x14ac:dyDescent="0.25">
      <c r="A10" s="53"/>
      <c r="B10" s="150" t="s">
        <v>105</v>
      </c>
      <c r="C10" s="150" t="s">
        <v>31</v>
      </c>
      <c r="D10" s="150" t="str">
        <v>AM</v>
      </c>
      <c r="E10" s="150" t="str">
        <v>3L</v>
      </c>
      <c r="F10" s="137" t="str">
        <f t="shared" si="0"/>
        <v>Annual</v>
      </c>
      <c r="G10" s="137" t="s">
        <v>104</v>
      </c>
      <c r="H10" s="137" t="str">
        <f t="shared" si="1"/>
        <v>Actual/360</v>
      </c>
      <c r="I10" s="151">
        <v>0</v>
      </c>
      <c r="J10" s="156" t="str">
        <f t="shared" si="2"/>
        <v>USDAM3L3Y_Quote</v>
      </c>
      <c r="K10" s="153" t="e">
        <f ca="1">_xll.qlSwapRateHelper2(,$J10,$C10,Calendar,$F10,$G10,$H10,$K$3,$I10,B10,DiscountingCurve,Permanent,,ObjectOverwrite)</f>
        <v>#NAME?</v>
      </c>
      <c r="L10" s="146" t="e">
        <f ca="1">_xll.ohRangeRetrieveError(K10)</f>
        <v>#NAME?</v>
      </c>
      <c r="M10" s="147"/>
    </row>
    <row r="11" spans="1:17" ht="11.25" customHeight="1" x14ac:dyDescent="0.25">
      <c r="A11" s="53"/>
      <c r="B11" s="150" t="s">
        <v>105</v>
      </c>
      <c r="C11" s="150" t="s">
        <v>30</v>
      </c>
      <c r="D11" s="150" t="str">
        <v>AM</v>
      </c>
      <c r="E11" s="150" t="str">
        <v>3L</v>
      </c>
      <c r="F11" s="137" t="str">
        <f t="shared" si="0"/>
        <v>Annual</v>
      </c>
      <c r="G11" s="137" t="s">
        <v>104</v>
      </c>
      <c r="H11" s="137" t="str">
        <f t="shared" si="1"/>
        <v>Actual/360</v>
      </c>
      <c r="I11" s="151">
        <v>0</v>
      </c>
      <c r="J11" s="156" t="str">
        <f t="shared" si="2"/>
        <v>USDAM3L4Y_Quote</v>
      </c>
      <c r="K11" s="153" t="e">
        <f ca="1">_xll.qlSwapRateHelper2(,$J11,$C11,Calendar,$F11,$G11,$H11,$K$3,$I11,B11,DiscountingCurve,Permanent,,ObjectOverwrite)</f>
        <v>#NAME?</v>
      </c>
      <c r="L11" s="146" t="e">
        <f ca="1">_xll.ohRangeRetrieveError(K11)</f>
        <v>#NAME?</v>
      </c>
      <c r="M11" s="147"/>
    </row>
    <row r="12" spans="1:17" ht="11.25" customHeight="1" x14ac:dyDescent="0.25">
      <c r="A12" s="53"/>
      <c r="B12" s="150" t="s">
        <v>105</v>
      </c>
      <c r="C12" s="150" t="s">
        <v>29</v>
      </c>
      <c r="D12" s="150" t="str">
        <v>AM</v>
      </c>
      <c r="E12" s="150" t="str">
        <v>3L</v>
      </c>
      <c r="F12" s="137" t="str">
        <f t="shared" si="0"/>
        <v>Annual</v>
      </c>
      <c r="G12" s="137" t="s">
        <v>104</v>
      </c>
      <c r="H12" s="137" t="str">
        <f t="shared" si="1"/>
        <v>Actual/360</v>
      </c>
      <c r="I12" s="151">
        <v>0</v>
      </c>
      <c r="J12" s="156" t="str">
        <f t="shared" si="2"/>
        <v>USDAM3L5Y_Quote</v>
      </c>
      <c r="K12" s="153" t="e">
        <f ca="1">_xll.qlSwapRateHelper2(,$J12,$C12,Calendar,$F12,$G12,$H12,$K$3,$I12,B12,DiscountingCurve,Permanent,,ObjectOverwrite)</f>
        <v>#NAME?</v>
      </c>
      <c r="L12" s="146" t="e">
        <f ca="1">_xll.ohRangeRetrieveError(K12)</f>
        <v>#NAME?</v>
      </c>
      <c r="M12" s="147"/>
    </row>
    <row r="13" spans="1:17" ht="11.25" customHeight="1" x14ac:dyDescent="0.25">
      <c r="A13" s="53"/>
      <c r="B13" s="150" t="s">
        <v>105</v>
      </c>
      <c r="C13" s="150" t="s">
        <v>28</v>
      </c>
      <c r="D13" s="150" t="str">
        <v>AM</v>
      </c>
      <c r="E13" s="150" t="str">
        <v>3L</v>
      </c>
      <c r="F13" s="137" t="str">
        <f t="shared" si="0"/>
        <v>Annual</v>
      </c>
      <c r="G13" s="137" t="s">
        <v>104</v>
      </c>
      <c r="H13" s="137" t="str">
        <f t="shared" si="1"/>
        <v>Actual/360</v>
      </c>
      <c r="I13" s="151">
        <v>0</v>
      </c>
      <c r="J13" s="156" t="str">
        <f t="shared" si="2"/>
        <v>USDAM3L6Y_Quote</v>
      </c>
      <c r="K13" s="153" t="e">
        <f ca="1">_xll.qlSwapRateHelper2(,$J13,$C13,Calendar,$F13,$G13,$H13,$K$3,$I13,B13,DiscountingCurve,Permanent,,ObjectOverwrite)</f>
        <v>#NAME?</v>
      </c>
      <c r="L13" s="146" t="e">
        <f ca="1">_xll.ohRangeRetrieveError(K13)</f>
        <v>#NAME?</v>
      </c>
      <c r="M13" s="147"/>
    </row>
    <row r="14" spans="1:17" ht="11.25" customHeight="1" x14ac:dyDescent="0.25">
      <c r="A14" s="53"/>
      <c r="B14" s="150" t="s">
        <v>105</v>
      </c>
      <c r="C14" s="150" t="s">
        <v>27</v>
      </c>
      <c r="D14" s="150" t="str">
        <v>AM</v>
      </c>
      <c r="E14" s="150" t="str">
        <v>3L</v>
      </c>
      <c r="F14" s="137" t="str">
        <f t="shared" si="0"/>
        <v>Annual</v>
      </c>
      <c r="G14" s="137" t="s">
        <v>104</v>
      </c>
      <c r="H14" s="137" t="str">
        <f t="shared" si="1"/>
        <v>Actual/360</v>
      </c>
      <c r="I14" s="151">
        <v>0</v>
      </c>
      <c r="J14" s="156" t="str">
        <f t="shared" si="2"/>
        <v>USDAM3L7Y_Quote</v>
      </c>
      <c r="K14" s="153" t="e">
        <f ca="1">_xll.qlSwapRateHelper2(,$J14,$C14,Calendar,$F14,$G14,$H14,$K$3,$I14,B14,DiscountingCurve,Permanent,,ObjectOverwrite)</f>
        <v>#NAME?</v>
      </c>
      <c r="L14" s="146" t="e">
        <f ca="1">_xll.ohRangeRetrieveError(K14)</f>
        <v>#NAME?</v>
      </c>
      <c r="M14" s="147"/>
    </row>
    <row r="15" spans="1:17" ht="11.25" customHeight="1" x14ac:dyDescent="0.25">
      <c r="A15" s="53"/>
      <c r="B15" s="150" t="s">
        <v>105</v>
      </c>
      <c r="C15" s="150" t="s">
        <v>26</v>
      </c>
      <c r="D15" s="150" t="str">
        <v>AM</v>
      </c>
      <c r="E15" s="150" t="str">
        <v>3L</v>
      </c>
      <c r="F15" s="137" t="str">
        <f t="shared" si="0"/>
        <v>Annual</v>
      </c>
      <c r="G15" s="137" t="s">
        <v>104</v>
      </c>
      <c r="H15" s="137" t="str">
        <f t="shared" si="1"/>
        <v>Actual/360</v>
      </c>
      <c r="I15" s="151">
        <v>0</v>
      </c>
      <c r="J15" s="156" t="str">
        <f t="shared" si="2"/>
        <v>USDAM3L8Y_Quote</v>
      </c>
      <c r="K15" s="153" t="e">
        <f ca="1">_xll.qlSwapRateHelper2(,$J15,$C15,Calendar,$F15,$G15,$H15,$K$3,$I15,B15,DiscountingCurve,Permanent,,ObjectOverwrite)</f>
        <v>#NAME?</v>
      </c>
      <c r="L15" s="146" t="e">
        <f ca="1">_xll.ohRangeRetrieveError(K15)</f>
        <v>#NAME?</v>
      </c>
      <c r="M15" s="147"/>
    </row>
    <row r="16" spans="1:17" ht="11.25" customHeight="1" x14ac:dyDescent="0.25">
      <c r="A16" s="53"/>
      <c r="B16" s="150" t="s">
        <v>105</v>
      </c>
      <c r="C16" s="150" t="s">
        <v>25</v>
      </c>
      <c r="D16" s="150" t="str">
        <v>AM</v>
      </c>
      <c r="E16" s="150" t="str">
        <v>3L</v>
      </c>
      <c r="F16" s="137" t="str">
        <f t="shared" si="0"/>
        <v>Annual</v>
      </c>
      <c r="G16" s="137" t="s">
        <v>104</v>
      </c>
      <c r="H16" s="137" t="str">
        <f t="shared" si="1"/>
        <v>Actual/360</v>
      </c>
      <c r="I16" s="151">
        <v>0</v>
      </c>
      <c r="J16" s="156" t="str">
        <f t="shared" si="2"/>
        <v>USDAM3L9Y_Quote</v>
      </c>
      <c r="K16" s="153" t="e">
        <f ca="1">_xll.qlSwapRateHelper2(,$J16,$C16,Calendar,$F16,$G16,$H16,$K$3,$I16,B16,DiscountingCurve,Permanent,,ObjectOverwrite)</f>
        <v>#NAME?</v>
      </c>
      <c r="L16" s="146" t="e">
        <f ca="1">_xll.ohRangeRetrieveError(K16)</f>
        <v>#NAME?</v>
      </c>
      <c r="M16" s="147"/>
    </row>
    <row r="17" spans="1:13" ht="11.25" customHeight="1" x14ac:dyDescent="0.25">
      <c r="A17" s="53"/>
      <c r="B17" s="150" t="s">
        <v>105</v>
      </c>
      <c r="C17" s="150" t="s">
        <v>24</v>
      </c>
      <c r="D17" s="150" t="str">
        <v>AM</v>
      </c>
      <c r="E17" s="150" t="str">
        <v>3L</v>
      </c>
      <c r="F17" s="137" t="str">
        <f t="shared" si="0"/>
        <v>Annual</v>
      </c>
      <c r="G17" s="137" t="s">
        <v>104</v>
      </c>
      <c r="H17" s="137" t="str">
        <f t="shared" si="1"/>
        <v>Actual/360</v>
      </c>
      <c r="I17" s="151">
        <v>0</v>
      </c>
      <c r="J17" s="156" t="str">
        <f t="shared" si="2"/>
        <v>USDAM3L10Y_Quote</v>
      </c>
      <c r="K17" s="153" t="e">
        <f ca="1">_xll.qlSwapRateHelper2(,$J17,$C17,Calendar,$F17,$G17,$H17,$K$3,$I17,B17,DiscountingCurve,Permanent,,ObjectOverwrite)</f>
        <v>#NAME?</v>
      </c>
      <c r="L17" s="146" t="e">
        <f ca="1">_xll.ohRangeRetrieveError(K17)</f>
        <v>#NAME?</v>
      </c>
      <c r="M17" s="147"/>
    </row>
    <row r="18" spans="1:13" ht="11.25" customHeight="1" x14ac:dyDescent="0.25">
      <c r="A18" s="53"/>
      <c r="B18" s="150" t="s">
        <v>105</v>
      </c>
      <c r="C18" s="150" t="s">
        <v>23</v>
      </c>
      <c r="D18" s="150" t="str">
        <v>AM</v>
      </c>
      <c r="E18" s="150" t="str">
        <v>3L</v>
      </c>
      <c r="F18" s="137" t="str">
        <f t="shared" si="0"/>
        <v>Annual</v>
      </c>
      <c r="G18" s="137" t="s">
        <v>104</v>
      </c>
      <c r="H18" s="137" t="str">
        <f t="shared" si="1"/>
        <v>Actual/360</v>
      </c>
      <c r="I18" s="151">
        <v>0</v>
      </c>
      <c r="J18" s="156" t="str">
        <f t="shared" si="2"/>
        <v>USDAM3L11Y_Quote</v>
      </c>
      <c r="K18" s="153" t="e">
        <f ca="1">_xll.qlSwapRateHelper2(,$J18,$C18,Calendar,$F18,$G18,$H18,$K$3,$I18,B18,DiscountingCurve,Permanent,,ObjectOverwrite)</f>
        <v>#NAME?</v>
      </c>
      <c r="L18" s="146" t="e">
        <f ca="1">_xll.ohRangeRetrieveError(K18)</f>
        <v>#NAME?</v>
      </c>
      <c r="M18" s="147"/>
    </row>
    <row r="19" spans="1:13" ht="11.25" customHeight="1" x14ac:dyDescent="0.25">
      <c r="A19" s="53"/>
      <c r="B19" s="150" t="s">
        <v>105</v>
      </c>
      <c r="C19" s="150" t="s">
        <v>22</v>
      </c>
      <c r="D19" s="150" t="str">
        <v>AM</v>
      </c>
      <c r="E19" s="150" t="str">
        <v>3L</v>
      </c>
      <c r="F19" s="137" t="str">
        <f t="shared" si="0"/>
        <v>Annual</v>
      </c>
      <c r="G19" s="137" t="s">
        <v>104</v>
      </c>
      <c r="H19" s="137" t="str">
        <f t="shared" si="1"/>
        <v>Actual/360</v>
      </c>
      <c r="I19" s="151">
        <v>0</v>
      </c>
      <c r="J19" s="156" t="str">
        <f t="shared" si="2"/>
        <v>USDAM3L12Y_Quote</v>
      </c>
      <c r="K19" s="153" t="e">
        <f ca="1">_xll.qlSwapRateHelper2(,$J19,$C19,Calendar,$F19,$G19,$H19,$K$3,$I19,B19,DiscountingCurve,Permanent,,ObjectOverwrite)</f>
        <v>#NAME?</v>
      </c>
      <c r="L19" s="146" t="e">
        <f ca="1">_xll.ohRangeRetrieveError(K19)</f>
        <v>#NAME?</v>
      </c>
      <c r="M19" s="147"/>
    </row>
    <row r="20" spans="1:13" ht="11.25" customHeight="1" x14ac:dyDescent="0.25">
      <c r="A20" s="53"/>
      <c r="B20" s="150" t="s">
        <v>105</v>
      </c>
      <c r="C20" s="150" t="s">
        <v>21</v>
      </c>
      <c r="D20" s="150" t="str">
        <v>AM</v>
      </c>
      <c r="E20" s="150" t="str">
        <v>3L</v>
      </c>
      <c r="F20" s="137" t="str">
        <f t="shared" si="0"/>
        <v>Annual</v>
      </c>
      <c r="G20" s="137" t="s">
        <v>104</v>
      </c>
      <c r="H20" s="137" t="str">
        <f t="shared" si="1"/>
        <v>Actual/360</v>
      </c>
      <c r="I20" s="151">
        <v>0</v>
      </c>
      <c r="J20" s="156" t="str">
        <f t="shared" si="2"/>
        <v>USDAM3L13Y_Quote</v>
      </c>
      <c r="K20" s="153" t="e">
        <f ca="1">_xll.qlSwapRateHelper2(,$J20,$C20,Calendar,$F20,$G20,$H20,$K$3,$I20,B20,DiscountingCurve,Permanent,,ObjectOverwrite)</f>
        <v>#NAME?</v>
      </c>
      <c r="L20" s="146" t="e">
        <f ca="1">_xll.ohRangeRetrieveError(K20)</f>
        <v>#NAME?</v>
      </c>
      <c r="M20" s="147"/>
    </row>
    <row r="21" spans="1:13" ht="11.25" customHeight="1" x14ac:dyDescent="0.25">
      <c r="A21" s="53"/>
      <c r="B21" s="150" t="s">
        <v>105</v>
      </c>
      <c r="C21" s="150" t="s">
        <v>20</v>
      </c>
      <c r="D21" s="150" t="str">
        <v>AM</v>
      </c>
      <c r="E21" s="150" t="str">
        <v>3L</v>
      </c>
      <c r="F21" s="137" t="str">
        <f t="shared" si="0"/>
        <v>Annual</v>
      </c>
      <c r="G21" s="137" t="s">
        <v>104</v>
      </c>
      <c r="H21" s="137" t="str">
        <f t="shared" si="1"/>
        <v>Actual/360</v>
      </c>
      <c r="I21" s="151">
        <v>0</v>
      </c>
      <c r="J21" s="156" t="str">
        <f t="shared" si="2"/>
        <v>USDAM3L14Y_Quote</v>
      </c>
      <c r="K21" s="153" t="e">
        <f ca="1">_xll.qlSwapRateHelper2(,$J21,$C21,Calendar,$F21,$G21,$H21,$K$3,$I21,B21,DiscountingCurve,Permanent,,ObjectOverwrite)</f>
        <v>#NAME?</v>
      </c>
      <c r="L21" s="146" t="e">
        <f ca="1">_xll.ohRangeRetrieveError(K21)</f>
        <v>#NAME?</v>
      </c>
      <c r="M21" s="147"/>
    </row>
    <row r="22" spans="1:13" ht="11.25" customHeight="1" x14ac:dyDescent="0.25">
      <c r="A22" s="53"/>
      <c r="B22" s="150" t="s">
        <v>105</v>
      </c>
      <c r="C22" s="150" t="s">
        <v>19</v>
      </c>
      <c r="D22" s="150" t="str">
        <v>AM</v>
      </c>
      <c r="E22" s="150" t="str">
        <v>3L</v>
      </c>
      <c r="F22" s="137" t="str">
        <f t="shared" si="0"/>
        <v>Annual</v>
      </c>
      <c r="G22" s="137" t="s">
        <v>104</v>
      </c>
      <c r="H22" s="137" t="str">
        <f t="shared" si="1"/>
        <v>Actual/360</v>
      </c>
      <c r="I22" s="151">
        <v>0</v>
      </c>
      <c r="J22" s="156" t="str">
        <f t="shared" si="2"/>
        <v>USDAM3L15Y_Quote</v>
      </c>
      <c r="K22" s="153" t="e">
        <f ca="1">_xll.qlSwapRateHelper2(,$J22,$C22,Calendar,$F22,$G22,$H22,$K$3,$I22,B22,DiscountingCurve,Permanent,,ObjectOverwrite)</f>
        <v>#NAME?</v>
      </c>
      <c r="L22" s="146" t="e">
        <f ca="1">_xll.ohRangeRetrieveError(K22)</f>
        <v>#NAME?</v>
      </c>
      <c r="M22" s="147"/>
    </row>
    <row r="23" spans="1:13" ht="11.25" customHeight="1" x14ac:dyDescent="0.25">
      <c r="A23" s="53"/>
      <c r="B23" s="150" t="s">
        <v>105</v>
      </c>
      <c r="C23" s="150" t="s">
        <v>18</v>
      </c>
      <c r="D23" s="150" t="str">
        <v>AM</v>
      </c>
      <c r="E23" s="150" t="str">
        <v>3L</v>
      </c>
      <c r="F23" s="137" t="str">
        <f t="shared" si="0"/>
        <v>Annual</v>
      </c>
      <c r="G23" s="137" t="s">
        <v>104</v>
      </c>
      <c r="H23" s="137" t="str">
        <f t="shared" si="1"/>
        <v>Actual/360</v>
      </c>
      <c r="I23" s="151">
        <v>0</v>
      </c>
      <c r="J23" s="156" t="str">
        <f t="shared" si="2"/>
        <v>USDAM3L16Y_Quote</v>
      </c>
      <c r="K23" s="153" t="e">
        <f ca="1">_xll.qlSwapRateHelper2(,$J23,$C23,Calendar,$F23,$G23,$H23,$K$3,$I23,B23,DiscountingCurve,Permanent,,ObjectOverwrite)</f>
        <v>#NAME?</v>
      </c>
      <c r="L23" s="146" t="e">
        <f ca="1">_xll.ohRangeRetrieveError(K23)</f>
        <v>#NAME?</v>
      </c>
      <c r="M23" s="147"/>
    </row>
    <row r="24" spans="1:13" ht="11.25" customHeight="1" x14ac:dyDescent="0.25">
      <c r="A24" s="53"/>
      <c r="B24" s="150" t="s">
        <v>105</v>
      </c>
      <c r="C24" s="150" t="s">
        <v>17</v>
      </c>
      <c r="D24" s="150" t="str">
        <v>AM</v>
      </c>
      <c r="E24" s="150" t="str">
        <v>3L</v>
      </c>
      <c r="F24" s="137" t="str">
        <f t="shared" si="0"/>
        <v>Annual</v>
      </c>
      <c r="G24" s="137" t="s">
        <v>104</v>
      </c>
      <c r="H24" s="137" t="str">
        <f t="shared" si="1"/>
        <v>Actual/360</v>
      </c>
      <c r="I24" s="151">
        <v>0</v>
      </c>
      <c r="J24" s="156" t="str">
        <f t="shared" si="2"/>
        <v>USDAM3L17Y_Quote</v>
      </c>
      <c r="K24" s="153" t="e">
        <f ca="1">_xll.qlSwapRateHelper2(,$J24,$C24,Calendar,$F24,$G24,$H24,$K$3,$I24,B24,DiscountingCurve,Permanent,,ObjectOverwrite)</f>
        <v>#NAME?</v>
      </c>
      <c r="L24" s="146" t="e">
        <f ca="1">_xll.ohRangeRetrieveError(K24)</f>
        <v>#NAME?</v>
      </c>
      <c r="M24" s="147"/>
    </row>
    <row r="25" spans="1:13" ht="11.25" customHeight="1" x14ac:dyDescent="0.25">
      <c r="A25" s="53"/>
      <c r="B25" s="150" t="s">
        <v>105</v>
      </c>
      <c r="C25" s="150" t="s">
        <v>16</v>
      </c>
      <c r="D25" s="150" t="str">
        <v>AM</v>
      </c>
      <c r="E25" s="150" t="str">
        <v>3L</v>
      </c>
      <c r="F25" s="137" t="str">
        <f t="shared" si="0"/>
        <v>Annual</v>
      </c>
      <c r="G25" s="137" t="s">
        <v>104</v>
      </c>
      <c r="H25" s="137" t="str">
        <f t="shared" si="1"/>
        <v>Actual/360</v>
      </c>
      <c r="I25" s="151">
        <v>0</v>
      </c>
      <c r="J25" s="156" t="str">
        <f t="shared" si="2"/>
        <v>USDAM3L18Y_Quote</v>
      </c>
      <c r="K25" s="153" t="e">
        <f ca="1">_xll.qlSwapRateHelper2(,$J25,$C25,Calendar,$F25,$G25,$H25,$K$3,$I25,B25,DiscountingCurve,Permanent,,ObjectOverwrite)</f>
        <v>#NAME?</v>
      </c>
      <c r="L25" s="146" t="e">
        <f ca="1">_xll.ohRangeRetrieveError(K25)</f>
        <v>#NAME?</v>
      </c>
      <c r="M25" s="147"/>
    </row>
    <row r="26" spans="1:13" ht="11.25" customHeight="1" x14ac:dyDescent="0.25">
      <c r="A26" s="53"/>
      <c r="B26" s="150" t="s">
        <v>105</v>
      </c>
      <c r="C26" s="150" t="s">
        <v>15</v>
      </c>
      <c r="D26" s="150" t="str">
        <v>AM</v>
      </c>
      <c r="E26" s="150" t="str">
        <v>3L</v>
      </c>
      <c r="F26" s="137" t="str">
        <f t="shared" si="0"/>
        <v>Annual</v>
      </c>
      <c r="G26" s="137" t="s">
        <v>104</v>
      </c>
      <c r="H26" s="137" t="str">
        <f t="shared" si="1"/>
        <v>Actual/360</v>
      </c>
      <c r="I26" s="151">
        <v>0</v>
      </c>
      <c r="J26" s="156" t="str">
        <f t="shared" si="2"/>
        <v>USDAM3L19Y_Quote</v>
      </c>
      <c r="K26" s="153" t="e">
        <f ca="1">_xll.qlSwapRateHelper2(,$J26,$C26,Calendar,$F26,$G26,$H26,$K$3,$I26,B26,DiscountingCurve,Permanent,,ObjectOverwrite)</f>
        <v>#NAME?</v>
      </c>
      <c r="L26" s="146" t="e">
        <f ca="1">_xll.ohRangeRetrieveError(K26)</f>
        <v>#NAME?</v>
      </c>
      <c r="M26" s="147"/>
    </row>
    <row r="27" spans="1:13" ht="11.25" customHeight="1" x14ac:dyDescent="0.25">
      <c r="A27" s="53"/>
      <c r="B27" s="150" t="s">
        <v>105</v>
      </c>
      <c r="C27" s="150" t="s">
        <v>14</v>
      </c>
      <c r="D27" s="150" t="str">
        <v>AM</v>
      </c>
      <c r="E27" s="150" t="str">
        <v>3L</v>
      </c>
      <c r="F27" s="137" t="str">
        <f t="shared" si="0"/>
        <v>Annual</v>
      </c>
      <c r="G27" s="137" t="s">
        <v>104</v>
      </c>
      <c r="H27" s="137" t="str">
        <f t="shared" si="1"/>
        <v>Actual/360</v>
      </c>
      <c r="I27" s="151">
        <v>0</v>
      </c>
      <c r="J27" s="156" t="str">
        <f t="shared" si="2"/>
        <v>USDAM3L20Y_Quote</v>
      </c>
      <c r="K27" s="153" t="e">
        <f ca="1">_xll.qlSwapRateHelper2(,$J27,$C27,Calendar,$F27,$G27,$H27,$K$3,$I27,B27,DiscountingCurve,Permanent,,ObjectOverwrite)</f>
        <v>#NAME?</v>
      </c>
      <c r="L27" s="146" t="e">
        <f ca="1">_xll.ohRangeRetrieveError(K27)</f>
        <v>#NAME?</v>
      </c>
      <c r="M27" s="147"/>
    </row>
    <row r="28" spans="1:13" ht="11.25" customHeight="1" x14ac:dyDescent="0.25">
      <c r="A28" s="53"/>
      <c r="B28" s="150" t="s">
        <v>105</v>
      </c>
      <c r="C28" s="150" t="s">
        <v>13</v>
      </c>
      <c r="D28" s="150" t="str">
        <v>AM</v>
      </c>
      <c r="E28" s="150" t="str">
        <v>3L</v>
      </c>
      <c r="F28" s="137" t="str">
        <f t="shared" si="0"/>
        <v>Annual</v>
      </c>
      <c r="G28" s="137" t="s">
        <v>104</v>
      </c>
      <c r="H28" s="137" t="str">
        <f t="shared" si="1"/>
        <v>Actual/360</v>
      </c>
      <c r="I28" s="151">
        <v>0</v>
      </c>
      <c r="J28" s="156" t="str">
        <f t="shared" si="2"/>
        <v>USDAM3L21Y_Quote</v>
      </c>
      <c r="K28" s="153" t="e">
        <f ca="1">_xll.qlSwapRateHelper2(,$J28,$C28,Calendar,$F28,$G28,$H28,$K$3,$I28,B28,DiscountingCurve,Permanent,,ObjectOverwrite)</f>
        <v>#NAME?</v>
      </c>
      <c r="L28" s="146" t="e">
        <f ca="1">_xll.ohRangeRetrieveError(K28)</f>
        <v>#NAME?</v>
      </c>
      <c r="M28" s="147"/>
    </row>
    <row r="29" spans="1:13" ht="11.25" customHeight="1" x14ac:dyDescent="0.25">
      <c r="A29" s="53"/>
      <c r="B29" s="150" t="s">
        <v>105</v>
      </c>
      <c r="C29" s="150" t="s">
        <v>12</v>
      </c>
      <c r="D29" s="150" t="str">
        <v>AM</v>
      </c>
      <c r="E29" s="150" t="str">
        <v>3L</v>
      </c>
      <c r="F29" s="137" t="str">
        <f t="shared" si="0"/>
        <v>Annual</v>
      </c>
      <c r="G29" s="137" t="s">
        <v>104</v>
      </c>
      <c r="H29" s="137" t="str">
        <f t="shared" si="1"/>
        <v>Actual/360</v>
      </c>
      <c r="I29" s="151">
        <v>0</v>
      </c>
      <c r="J29" s="156" t="str">
        <f t="shared" si="2"/>
        <v>USDAM3L22Y_Quote</v>
      </c>
      <c r="K29" s="153" t="e">
        <f ca="1">_xll.qlSwapRateHelper2(,$J29,$C29,Calendar,$F29,$G29,$H29,$K$3,$I29,B29,DiscountingCurve,Permanent,,ObjectOverwrite)</f>
        <v>#NAME?</v>
      </c>
      <c r="L29" s="146" t="e">
        <f ca="1">_xll.ohRangeRetrieveError(K29)</f>
        <v>#NAME?</v>
      </c>
      <c r="M29" s="147"/>
    </row>
    <row r="30" spans="1:13" ht="11.25" customHeight="1" x14ac:dyDescent="0.25">
      <c r="A30" s="53"/>
      <c r="B30" s="150" t="s">
        <v>105</v>
      </c>
      <c r="C30" s="150" t="s">
        <v>11</v>
      </c>
      <c r="D30" s="150" t="str">
        <v>AM</v>
      </c>
      <c r="E30" s="150" t="str">
        <v>3L</v>
      </c>
      <c r="F30" s="137" t="str">
        <f t="shared" si="0"/>
        <v>Annual</v>
      </c>
      <c r="G30" s="137" t="s">
        <v>104</v>
      </c>
      <c r="H30" s="137" t="str">
        <f t="shared" si="1"/>
        <v>Actual/360</v>
      </c>
      <c r="I30" s="151">
        <v>0</v>
      </c>
      <c r="J30" s="156" t="str">
        <f t="shared" si="2"/>
        <v>USDAM3L23Y_Quote</v>
      </c>
      <c r="K30" s="153" t="e">
        <f ca="1">_xll.qlSwapRateHelper2(,$J30,$C30,Calendar,$F30,$G30,$H30,$K$3,$I30,B30,DiscountingCurve,Permanent,,ObjectOverwrite)</f>
        <v>#NAME?</v>
      </c>
      <c r="L30" s="146" t="e">
        <f ca="1">_xll.ohRangeRetrieveError(K30)</f>
        <v>#NAME?</v>
      </c>
      <c r="M30" s="147"/>
    </row>
    <row r="31" spans="1:13" ht="11.25" customHeight="1" x14ac:dyDescent="0.25">
      <c r="A31" s="53"/>
      <c r="B31" s="150" t="s">
        <v>105</v>
      </c>
      <c r="C31" s="150" t="s">
        <v>10</v>
      </c>
      <c r="D31" s="150" t="str">
        <v>AM</v>
      </c>
      <c r="E31" s="150" t="str">
        <v>3L</v>
      </c>
      <c r="F31" s="137" t="str">
        <f t="shared" si="0"/>
        <v>Annual</v>
      </c>
      <c r="G31" s="137" t="s">
        <v>104</v>
      </c>
      <c r="H31" s="137" t="str">
        <f t="shared" si="1"/>
        <v>Actual/360</v>
      </c>
      <c r="I31" s="151">
        <v>0</v>
      </c>
      <c r="J31" s="156" t="str">
        <f t="shared" si="2"/>
        <v>USDAM3L24Y_Quote</v>
      </c>
      <c r="K31" s="153" t="e">
        <f ca="1">_xll.qlSwapRateHelper2(,$J31,$C31,Calendar,$F31,$G31,$H31,$K$3,$I31,B31,DiscountingCurve,Permanent,,ObjectOverwrite)</f>
        <v>#NAME?</v>
      </c>
      <c r="L31" s="146" t="e">
        <f ca="1">_xll.ohRangeRetrieveError(K31)</f>
        <v>#NAME?</v>
      </c>
      <c r="M31" s="147"/>
    </row>
    <row r="32" spans="1:13" ht="11.25" customHeight="1" x14ac:dyDescent="0.25">
      <c r="A32" s="53"/>
      <c r="B32" s="150" t="s">
        <v>105</v>
      </c>
      <c r="C32" s="150" t="s">
        <v>9</v>
      </c>
      <c r="D32" s="150" t="str">
        <v>AM</v>
      </c>
      <c r="E32" s="150" t="str">
        <v>3L</v>
      </c>
      <c r="F32" s="137" t="str">
        <f t="shared" si="0"/>
        <v>Annual</v>
      </c>
      <c r="G32" s="137" t="s">
        <v>104</v>
      </c>
      <c r="H32" s="137" t="str">
        <f t="shared" si="1"/>
        <v>Actual/360</v>
      </c>
      <c r="I32" s="151">
        <v>0</v>
      </c>
      <c r="J32" s="156" t="str">
        <f t="shared" si="2"/>
        <v>USDAM3L25Y_Quote</v>
      </c>
      <c r="K32" s="153" t="e">
        <f ca="1">_xll.qlSwapRateHelper2(,$J32,$C32,Calendar,$F32,$G32,$H32,$K$3,$I32,B32,DiscountingCurve,Permanent,,ObjectOverwrite)</f>
        <v>#NAME?</v>
      </c>
      <c r="L32" s="146" t="e">
        <f ca="1">_xll.ohRangeRetrieveError(K32)</f>
        <v>#NAME?</v>
      </c>
      <c r="M32" s="147"/>
    </row>
    <row r="33" spans="1:13" ht="11.25" customHeight="1" x14ac:dyDescent="0.25">
      <c r="A33" s="53"/>
      <c r="B33" s="150" t="s">
        <v>105</v>
      </c>
      <c r="C33" s="150" t="s">
        <v>8</v>
      </c>
      <c r="D33" s="150" t="str">
        <v>AM</v>
      </c>
      <c r="E33" s="150" t="str">
        <v>3L</v>
      </c>
      <c r="F33" s="137" t="str">
        <f t="shared" si="0"/>
        <v>Annual</v>
      </c>
      <c r="G33" s="137" t="s">
        <v>104</v>
      </c>
      <c r="H33" s="137" t="str">
        <f t="shared" si="1"/>
        <v>Actual/360</v>
      </c>
      <c r="I33" s="151">
        <v>0</v>
      </c>
      <c r="J33" s="156" t="str">
        <f t="shared" si="2"/>
        <v>USDAM3L26Y_Quote</v>
      </c>
      <c r="K33" s="153" t="e">
        <f ca="1">_xll.qlSwapRateHelper2(,$J33,$C33,Calendar,$F33,$G33,$H33,$K$3,$I33,B33,DiscountingCurve,Permanent,,ObjectOverwrite)</f>
        <v>#NAME?</v>
      </c>
      <c r="L33" s="146" t="e">
        <f ca="1">_xll.ohRangeRetrieveError(K33)</f>
        <v>#NAME?</v>
      </c>
      <c r="M33" s="147"/>
    </row>
    <row r="34" spans="1:13" ht="11.25" customHeight="1" x14ac:dyDescent="0.25">
      <c r="A34" s="53"/>
      <c r="B34" s="150" t="s">
        <v>105</v>
      </c>
      <c r="C34" s="150" t="s">
        <v>7</v>
      </c>
      <c r="D34" s="150" t="str">
        <v>AM</v>
      </c>
      <c r="E34" s="150" t="str">
        <v>3L</v>
      </c>
      <c r="F34" s="137" t="str">
        <f t="shared" si="0"/>
        <v>Annual</v>
      </c>
      <c r="G34" s="137" t="s">
        <v>104</v>
      </c>
      <c r="H34" s="137" t="str">
        <f t="shared" si="1"/>
        <v>Actual/360</v>
      </c>
      <c r="I34" s="151">
        <v>0</v>
      </c>
      <c r="J34" s="156" t="str">
        <f t="shared" si="2"/>
        <v>USDAM3L27Y_Quote</v>
      </c>
      <c r="K34" s="153" t="e">
        <f ca="1">_xll.qlSwapRateHelper2(,$J34,$C34,Calendar,$F34,$G34,$H34,$K$3,$I34,B34,DiscountingCurve,Permanent,,ObjectOverwrite)</f>
        <v>#NAME?</v>
      </c>
      <c r="L34" s="146" t="e">
        <f ca="1">_xll.ohRangeRetrieveError(K34)</f>
        <v>#NAME?</v>
      </c>
      <c r="M34" s="147"/>
    </row>
    <row r="35" spans="1:13" ht="11.25" customHeight="1" x14ac:dyDescent="0.25">
      <c r="A35" s="53"/>
      <c r="B35" s="150" t="s">
        <v>105</v>
      </c>
      <c r="C35" s="150" t="s">
        <v>6</v>
      </c>
      <c r="D35" s="150" t="str">
        <v>AM</v>
      </c>
      <c r="E35" s="150" t="str">
        <v>3L</v>
      </c>
      <c r="F35" s="137" t="str">
        <f t="shared" si="0"/>
        <v>Annual</v>
      </c>
      <c r="G35" s="137" t="s">
        <v>104</v>
      </c>
      <c r="H35" s="137" t="str">
        <f t="shared" si="1"/>
        <v>Actual/360</v>
      </c>
      <c r="I35" s="151">
        <v>0</v>
      </c>
      <c r="J35" s="156" t="str">
        <f t="shared" si="2"/>
        <v>USDAM3L28Y_Quote</v>
      </c>
      <c r="K35" s="153" t="e">
        <f ca="1">_xll.qlSwapRateHelper2(,$J35,$C35,Calendar,$F35,$G35,$H35,$K$3,$I35,B35,DiscountingCurve,Permanent,,ObjectOverwrite)</f>
        <v>#NAME?</v>
      </c>
      <c r="L35" s="146" t="e">
        <f ca="1">_xll.ohRangeRetrieveError(K35)</f>
        <v>#NAME?</v>
      </c>
      <c r="M35" s="147"/>
    </row>
    <row r="36" spans="1:13" ht="11.25" customHeight="1" x14ac:dyDescent="0.25">
      <c r="A36" s="53"/>
      <c r="B36" s="150" t="s">
        <v>105</v>
      </c>
      <c r="C36" s="150" t="s">
        <v>5</v>
      </c>
      <c r="D36" s="150" t="str">
        <v>AM</v>
      </c>
      <c r="E36" s="150" t="str">
        <v>3L</v>
      </c>
      <c r="F36" s="137" t="str">
        <f t="shared" si="0"/>
        <v>Annual</v>
      </c>
      <c r="G36" s="137" t="s">
        <v>104</v>
      </c>
      <c r="H36" s="137" t="str">
        <f t="shared" si="1"/>
        <v>Actual/360</v>
      </c>
      <c r="I36" s="151">
        <v>0</v>
      </c>
      <c r="J36" s="156" t="str">
        <f t="shared" si="2"/>
        <v>USDAM3L29Y_Quote</v>
      </c>
      <c r="K36" s="153" t="e">
        <f ca="1">_xll.qlSwapRateHelper2(,$J36,$C36,Calendar,$F36,$G36,$H36,$K$3,$I36,B36,DiscountingCurve,Permanent,,ObjectOverwrite)</f>
        <v>#NAME?</v>
      </c>
      <c r="L36" s="146" t="e">
        <f ca="1">_xll.ohRangeRetrieveError(K36)</f>
        <v>#NAME?</v>
      </c>
      <c r="M36" s="147"/>
    </row>
    <row r="37" spans="1:13" ht="11.25" customHeight="1" x14ac:dyDescent="0.25">
      <c r="A37" s="53"/>
      <c r="B37" s="150" t="s">
        <v>105</v>
      </c>
      <c r="C37" s="150" t="s">
        <v>4</v>
      </c>
      <c r="D37" s="150" t="str">
        <v>AM</v>
      </c>
      <c r="E37" s="150" t="str">
        <v>3L</v>
      </c>
      <c r="F37" s="137" t="str">
        <f t="shared" si="0"/>
        <v>Annual</v>
      </c>
      <c r="G37" s="137" t="s">
        <v>104</v>
      </c>
      <c r="H37" s="137" t="str">
        <f t="shared" si="1"/>
        <v>Actual/360</v>
      </c>
      <c r="I37" s="151">
        <v>0</v>
      </c>
      <c r="J37" s="156" t="str">
        <f t="shared" si="2"/>
        <v>USDAM3L30Y_Quote</v>
      </c>
      <c r="K37" s="153" t="e">
        <f ca="1">_xll.qlSwapRateHelper2(,$J37,$C37,Calendar,$F37,$G37,$H37,$K$3,$I37,B37,DiscountingCurve,Permanent,,ObjectOverwrite)</f>
        <v>#NAME?</v>
      </c>
      <c r="L37" s="146" t="e">
        <f ca="1">_xll.ohRangeRetrieveError(K37)</f>
        <v>#NAME?</v>
      </c>
      <c r="M37" s="147"/>
    </row>
    <row r="38" spans="1:13" ht="11.25" customHeight="1" x14ac:dyDescent="0.25">
      <c r="A38" s="53"/>
      <c r="B38" s="150" t="s">
        <v>105</v>
      </c>
      <c r="C38" s="150" t="s">
        <v>3</v>
      </c>
      <c r="D38" s="150" t="str">
        <v>AM</v>
      </c>
      <c r="E38" s="150" t="str">
        <v>3L</v>
      </c>
      <c r="F38" s="137" t="str">
        <f t="shared" si="0"/>
        <v>Annual</v>
      </c>
      <c r="G38" s="137" t="s">
        <v>104</v>
      </c>
      <c r="H38" s="137" t="str">
        <f t="shared" si="1"/>
        <v>Actual/360</v>
      </c>
      <c r="I38" s="151">
        <v>0</v>
      </c>
      <c r="J38" s="156" t="str">
        <f t="shared" si="2"/>
        <v>USDAM3L35Y_Quote</v>
      </c>
      <c r="K38" s="153" t="e">
        <f ca="1">_xll.qlSwapRateHelper2(,$J38,$C38,Calendar,$F38,$G38,$H38,$K$3,$I38,B38,DiscountingCurve,Permanent,,ObjectOverwrite)</f>
        <v>#NAME?</v>
      </c>
      <c r="L38" s="146" t="e">
        <f ca="1">_xll.ohRangeRetrieveError(K38)</f>
        <v>#NAME?</v>
      </c>
      <c r="M38" s="147"/>
    </row>
    <row r="39" spans="1:13" ht="11.25" customHeight="1" x14ac:dyDescent="0.25">
      <c r="A39" s="53"/>
      <c r="B39" s="150" t="s">
        <v>105</v>
      </c>
      <c r="C39" s="150" t="s">
        <v>2</v>
      </c>
      <c r="D39" s="150" t="str">
        <v>AM</v>
      </c>
      <c r="E39" s="150" t="str">
        <v>3L</v>
      </c>
      <c r="F39" s="137" t="str">
        <f t="shared" si="0"/>
        <v>Annual</v>
      </c>
      <c r="G39" s="137" t="s">
        <v>104</v>
      </c>
      <c r="H39" s="137" t="str">
        <f t="shared" si="1"/>
        <v>Actual/360</v>
      </c>
      <c r="I39" s="151">
        <v>0</v>
      </c>
      <c r="J39" s="156" t="str">
        <f t="shared" si="2"/>
        <v>USDAM3L40Y_Quote</v>
      </c>
      <c r="K39" s="153" t="e">
        <f ca="1">_xll.qlSwapRateHelper2(,$J39,$C39,Calendar,$F39,$G39,$H39,$K$3,$I39,B39,DiscountingCurve,Permanent,,ObjectOverwrite)</f>
        <v>#NAME?</v>
      </c>
      <c r="L39" s="146" t="e">
        <f ca="1">_xll.ohRangeRetrieveError(K39)</f>
        <v>#NAME?</v>
      </c>
      <c r="M39" s="147"/>
    </row>
    <row r="40" spans="1:13" ht="11.25" customHeight="1" x14ac:dyDescent="0.25">
      <c r="A40" s="53"/>
      <c r="B40" s="150" t="s">
        <v>105</v>
      </c>
      <c r="C40" s="150" t="s">
        <v>1</v>
      </c>
      <c r="D40" s="150" t="str">
        <v>AM</v>
      </c>
      <c r="E40" s="150" t="str">
        <v>3L</v>
      </c>
      <c r="F40" s="137" t="str">
        <f t="shared" si="0"/>
        <v>Annual</v>
      </c>
      <c r="G40" s="137" t="s">
        <v>104</v>
      </c>
      <c r="H40" s="137" t="str">
        <f t="shared" si="1"/>
        <v>Actual/360</v>
      </c>
      <c r="I40" s="151">
        <v>0</v>
      </c>
      <c r="J40" s="156" t="str">
        <f t="shared" si="2"/>
        <v>USDAM3L50Y_Quote</v>
      </c>
      <c r="K40" s="153" t="e">
        <f ca="1">_xll.qlSwapRateHelper2(,$J40,$C40,Calendar,$F40,$G40,$H40,$K$3,$I40,B40,DiscountingCurve,Permanent,,ObjectOverwrite)</f>
        <v>#NAME?</v>
      </c>
      <c r="L40" s="146" t="e">
        <f ca="1">_xll.ohRangeRetrieveError(K40)</f>
        <v>#NAME?</v>
      </c>
      <c r="M40" s="147"/>
    </row>
    <row r="41" spans="1:13" ht="11.25" customHeight="1" x14ac:dyDescent="0.25">
      <c r="A41" s="53"/>
      <c r="B41" s="150" t="s">
        <v>105</v>
      </c>
      <c r="C41" s="150" t="s">
        <v>0</v>
      </c>
      <c r="D41" s="150" t="str">
        <v>AM</v>
      </c>
      <c r="E41" s="150" t="str">
        <v>3L</v>
      </c>
      <c r="F41" s="137" t="str">
        <f t="shared" si="0"/>
        <v>Annual</v>
      </c>
      <c r="G41" s="137" t="s">
        <v>104</v>
      </c>
      <c r="H41" s="137" t="str">
        <f t="shared" si="1"/>
        <v>Actual/360</v>
      </c>
      <c r="I41" s="151">
        <v>0</v>
      </c>
      <c r="J41" s="156" t="str">
        <f t="shared" si="2"/>
        <v>USDAM3L60Y_Quote</v>
      </c>
      <c r="K41" s="153" t="e">
        <f ca="1">_xll.qlSwapRateHelper2(,$J41,$C41,Calendar,$F41,$G41,$H41,$K$3,$I41,B41,DiscountingCurve,Permanent,,ObjectOverwrite)</f>
        <v>#NAME?</v>
      </c>
      <c r="L41" s="146" t="e">
        <f ca="1">_xll.ohRangeRetrieveError(K41)</f>
        <v>#NAME?</v>
      </c>
      <c r="M41" s="147"/>
    </row>
    <row r="42" spans="1:13" ht="11.25" customHeight="1" thickBot="1" x14ac:dyDescent="0.3">
      <c r="A42" s="47"/>
      <c r="B42" s="46"/>
      <c r="C42" s="46"/>
      <c r="D42" s="46"/>
      <c r="E42" s="46"/>
      <c r="F42" s="46"/>
      <c r="G42" s="46"/>
      <c r="H42" s="46"/>
      <c r="I42" s="46"/>
      <c r="J42" s="46"/>
      <c r="K42" s="130"/>
      <c r="L42" s="130"/>
      <c r="M42" s="163"/>
    </row>
    <row r="43" spans="1:13" ht="11.25" customHeight="1" x14ac:dyDescent="0.25">
      <c r="A43" s="53"/>
      <c r="B43" s="150" t="s">
        <v>105</v>
      </c>
      <c r="C43" s="150" t="s">
        <v>36</v>
      </c>
      <c r="D43" s="150" t="str">
        <f t="array" ref="D43:D79">VLOOKUP(Currency,Conventions,2)</f>
        <v>AM</v>
      </c>
      <c r="E43" s="150" t="str">
        <f t="array" ref="E43:E79">VLOOKUP(Currency,Conventions,3)</f>
        <v>3L</v>
      </c>
      <c r="F43" s="141" t="str">
        <f t="shared" si="0"/>
        <v>Annual</v>
      </c>
      <c r="G43" s="141" t="s">
        <v>104</v>
      </c>
      <c r="H43" s="141" t="str">
        <f t="shared" si="1"/>
        <v>Actual/360</v>
      </c>
      <c r="I43" s="151">
        <v>0</v>
      </c>
      <c r="J43" s="152" t="str">
        <f t="shared" ref="J43:J79" si="3">Currency&amp;"_CURVE_3M_"&amp;C43&amp;QuoteSuffix</f>
        <v>USD_CURVE_3M_1Y_Quote</v>
      </c>
      <c r="K43" s="153" t="e">
        <f ca="1">_xll.qlSwapRateHelper2(,$J43,$C43,SwapCalendar,$F43,$G43,$H43,$K$3,$I43,B43,DiscountingCurve,Permanent,,ObjectOverwrite)</f>
        <v>#NAME?</v>
      </c>
      <c r="L43" s="146" t="e">
        <f ca="1">_xll.ohRangeRetrieveError(K43)</f>
        <v>#NAME?</v>
      </c>
      <c r="M43" s="147"/>
    </row>
    <row r="44" spans="1:13" ht="11.25" customHeight="1" x14ac:dyDescent="0.25">
      <c r="A44" s="53"/>
      <c r="B44" s="150" t="s">
        <v>105</v>
      </c>
      <c r="C44" s="150" t="s">
        <v>35</v>
      </c>
      <c r="D44" s="150" t="str">
        <v>AM</v>
      </c>
      <c r="E44" s="150" t="str">
        <v>3L</v>
      </c>
      <c r="F44" s="137" t="str">
        <f t="shared" si="0"/>
        <v>Annual</v>
      </c>
      <c r="G44" s="137" t="s">
        <v>104</v>
      </c>
      <c r="H44" s="137" t="str">
        <f t="shared" si="1"/>
        <v>Actual/360</v>
      </c>
      <c r="I44" s="151">
        <v>0</v>
      </c>
      <c r="J44" s="152" t="str">
        <f t="shared" si="3"/>
        <v>USD_CURVE_3M_15M_Quote</v>
      </c>
      <c r="K44" s="153" t="e">
        <f ca="1">_xll.qlSwapRateHelper2(,$J44,$C44,SwapCalendar,$F44,$G44,$H44,$K$3,$I44,B44,DiscountingCurve,Permanent,,ObjectOverwrite)</f>
        <v>#NAME?</v>
      </c>
      <c r="L44" s="146" t="e">
        <f ca="1">_xll.ohRangeRetrieveError(K44)</f>
        <v>#NAME?</v>
      </c>
      <c r="M44" s="147"/>
    </row>
    <row r="45" spans="1:13" ht="11.25" customHeight="1" x14ac:dyDescent="0.25">
      <c r="A45" s="53"/>
      <c r="B45" s="150" t="s">
        <v>105</v>
      </c>
      <c r="C45" s="150" t="s">
        <v>34</v>
      </c>
      <c r="D45" s="150" t="str">
        <v>AM</v>
      </c>
      <c r="E45" s="150" t="str">
        <v>3L</v>
      </c>
      <c r="F45" s="137" t="str">
        <f t="shared" si="0"/>
        <v>Annual</v>
      </c>
      <c r="G45" s="137" t="s">
        <v>104</v>
      </c>
      <c r="H45" s="137" t="str">
        <f t="shared" si="1"/>
        <v>Actual/360</v>
      </c>
      <c r="I45" s="151">
        <v>0</v>
      </c>
      <c r="J45" s="152" t="str">
        <f t="shared" si="3"/>
        <v>USD_CURVE_3M_18M_Quote</v>
      </c>
      <c r="K45" s="153" t="e">
        <f ca="1">_xll.qlSwapRateHelper2(,$J45,$C45,SwapCalendar,$F45,$G45,$H45,$K$3,$I45,B45,DiscountingCurve,Permanent,,ObjectOverwrite)</f>
        <v>#NAME?</v>
      </c>
      <c r="L45" s="146" t="e">
        <f ca="1">_xll.ohRangeRetrieveError(K45)</f>
        <v>#NAME?</v>
      </c>
      <c r="M45" s="147"/>
    </row>
    <row r="46" spans="1:13" ht="11.25" customHeight="1" x14ac:dyDescent="0.25">
      <c r="A46" s="53"/>
      <c r="B46" s="150" t="s">
        <v>105</v>
      </c>
      <c r="C46" s="150" t="s">
        <v>33</v>
      </c>
      <c r="D46" s="150" t="str">
        <v>AM</v>
      </c>
      <c r="E46" s="150" t="str">
        <v>3L</v>
      </c>
      <c r="F46" s="137" t="str">
        <f t="shared" si="0"/>
        <v>Annual</v>
      </c>
      <c r="G46" s="137" t="s">
        <v>104</v>
      </c>
      <c r="H46" s="137" t="str">
        <f t="shared" si="1"/>
        <v>Actual/360</v>
      </c>
      <c r="I46" s="151">
        <v>0</v>
      </c>
      <c r="J46" s="152" t="str">
        <f t="shared" si="3"/>
        <v>USD_CURVE_3M_21M_Quote</v>
      </c>
      <c r="K46" s="153" t="e">
        <f ca="1">_xll.qlSwapRateHelper2(,$J46,$C46,SwapCalendar,$F46,$G46,$H46,$K$3,$I46,B46,DiscountingCurve,Permanent,,ObjectOverwrite)</f>
        <v>#NAME?</v>
      </c>
      <c r="L46" s="146" t="e">
        <f ca="1">_xll.ohRangeRetrieveError(K46)</f>
        <v>#NAME?</v>
      </c>
      <c r="M46" s="147"/>
    </row>
    <row r="47" spans="1:13" ht="11.25" customHeight="1" x14ac:dyDescent="0.25">
      <c r="A47" s="53"/>
      <c r="B47" s="150" t="s">
        <v>105</v>
      </c>
      <c r="C47" s="150" t="s">
        <v>32</v>
      </c>
      <c r="D47" s="150" t="str">
        <v>AM</v>
      </c>
      <c r="E47" s="150" t="str">
        <v>3L</v>
      </c>
      <c r="F47" s="137" t="str">
        <f t="shared" si="0"/>
        <v>Annual</v>
      </c>
      <c r="G47" s="137" t="s">
        <v>104</v>
      </c>
      <c r="H47" s="137" t="str">
        <f t="shared" si="1"/>
        <v>Actual/360</v>
      </c>
      <c r="I47" s="151">
        <v>0</v>
      </c>
      <c r="J47" s="152" t="str">
        <f t="shared" si="3"/>
        <v>USD_CURVE_3M_2Y_Quote</v>
      </c>
      <c r="K47" s="153" t="e">
        <f ca="1">_xll.qlSwapRateHelper2(,$J47,$C47,SwapCalendar,$F47,$G47,$H47,$K$3,$I47,B47,DiscountingCurve,Permanent,,ObjectOverwrite)</f>
        <v>#NAME?</v>
      </c>
      <c r="L47" s="146" t="e">
        <f ca="1">_xll.ohRangeRetrieveError(K47)</f>
        <v>#NAME?</v>
      </c>
      <c r="M47" s="147"/>
    </row>
    <row r="48" spans="1:13" ht="11.25" customHeight="1" x14ac:dyDescent="0.25">
      <c r="A48" s="53"/>
      <c r="B48" s="150" t="s">
        <v>105</v>
      </c>
      <c r="C48" s="150" t="s">
        <v>31</v>
      </c>
      <c r="D48" s="150" t="str">
        <v>AM</v>
      </c>
      <c r="E48" s="150" t="str">
        <v>3L</v>
      </c>
      <c r="F48" s="137" t="str">
        <f t="shared" si="0"/>
        <v>Annual</v>
      </c>
      <c r="G48" s="137" t="s">
        <v>104</v>
      </c>
      <c r="H48" s="137" t="str">
        <f t="shared" si="1"/>
        <v>Actual/360</v>
      </c>
      <c r="I48" s="151">
        <v>0</v>
      </c>
      <c r="J48" s="152" t="str">
        <f t="shared" si="3"/>
        <v>USD_CURVE_3M_3Y_Quote</v>
      </c>
      <c r="K48" s="153" t="e">
        <f ca="1">_xll.qlSwapRateHelper2(,$J48,$C48,SwapCalendar,$F48,$G48,$H48,$K$3,$I48,B48,DiscountingCurve,Permanent,,ObjectOverwrite)</f>
        <v>#NAME?</v>
      </c>
      <c r="L48" s="146" t="e">
        <f ca="1">_xll.ohRangeRetrieveError(K48)</f>
        <v>#NAME?</v>
      </c>
      <c r="M48" s="147"/>
    </row>
    <row r="49" spans="1:13" ht="11.25" customHeight="1" x14ac:dyDescent="0.25">
      <c r="A49" s="53"/>
      <c r="B49" s="150" t="s">
        <v>105</v>
      </c>
      <c r="C49" s="150" t="s">
        <v>30</v>
      </c>
      <c r="D49" s="150" t="str">
        <v>AM</v>
      </c>
      <c r="E49" s="150" t="str">
        <v>3L</v>
      </c>
      <c r="F49" s="137" t="str">
        <f t="shared" si="0"/>
        <v>Annual</v>
      </c>
      <c r="G49" s="137" t="s">
        <v>104</v>
      </c>
      <c r="H49" s="137" t="str">
        <f t="shared" si="1"/>
        <v>Actual/360</v>
      </c>
      <c r="I49" s="151">
        <v>0</v>
      </c>
      <c r="J49" s="152" t="str">
        <f t="shared" si="3"/>
        <v>USD_CURVE_3M_4Y_Quote</v>
      </c>
      <c r="K49" s="153" t="e">
        <f ca="1">_xll.qlSwapRateHelper2(,$J49,$C49,SwapCalendar,$F49,$G49,$H49,$K$3,$I49,B49,DiscountingCurve,Permanent,,ObjectOverwrite)</f>
        <v>#NAME?</v>
      </c>
      <c r="L49" s="146" t="e">
        <f ca="1">_xll.ohRangeRetrieveError(K49)</f>
        <v>#NAME?</v>
      </c>
      <c r="M49" s="147"/>
    </row>
    <row r="50" spans="1:13" ht="11.25" customHeight="1" x14ac:dyDescent="0.25">
      <c r="A50" s="53"/>
      <c r="B50" s="150" t="s">
        <v>105</v>
      </c>
      <c r="C50" s="150" t="s">
        <v>29</v>
      </c>
      <c r="D50" s="150" t="str">
        <v>AM</v>
      </c>
      <c r="E50" s="150" t="str">
        <v>3L</v>
      </c>
      <c r="F50" s="137" t="str">
        <f t="shared" si="0"/>
        <v>Annual</v>
      </c>
      <c r="G50" s="137" t="s">
        <v>104</v>
      </c>
      <c r="H50" s="137" t="str">
        <f t="shared" si="1"/>
        <v>Actual/360</v>
      </c>
      <c r="I50" s="151">
        <v>0</v>
      </c>
      <c r="J50" s="152" t="str">
        <f t="shared" si="3"/>
        <v>USD_CURVE_3M_5Y_Quote</v>
      </c>
      <c r="K50" s="153" t="e">
        <f ca="1">_xll.qlSwapRateHelper2(,$J50,$C50,SwapCalendar,$F50,$G50,$H50,$K$3,$I50,B50,DiscountingCurve,Permanent,,ObjectOverwrite)</f>
        <v>#NAME?</v>
      </c>
      <c r="L50" s="146" t="e">
        <f ca="1">_xll.ohRangeRetrieveError(K50)</f>
        <v>#NAME?</v>
      </c>
      <c r="M50" s="147"/>
    </row>
    <row r="51" spans="1:13" ht="11.25" customHeight="1" x14ac:dyDescent="0.25">
      <c r="A51" s="53"/>
      <c r="B51" s="150" t="s">
        <v>105</v>
      </c>
      <c r="C51" s="150" t="s">
        <v>28</v>
      </c>
      <c r="D51" s="150" t="str">
        <v>AM</v>
      </c>
      <c r="E51" s="150" t="str">
        <v>3L</v>
      </c>
      <c r="F51" s="137" t="str">
        <f t="shared" si="0"/>
        <v>Annual</v>
      </c>
      <c r="G51" s="137" t="s">
        <v>104</v>
      </c>
      <c r="H51" s="137" t="str">
        <f t="shared" si="1"/>
        <v>Actual/360</v>
      </c>
      <c r="I51" s="151">
        <v>0</v>
      </c>
      <c r="J51" s="152" t="str">
        <f t="shared" si="3"/>
        <v>USD_CURVE_3M_6Y_Quote</v>
      </c>
      <c r="K51" s="153" t="e">
        <f ca="1">_xll.qlSwapRateHelper2(,$J51,$C51,SwapCalendar,$F51,$G51,$H51,$K$3,$I51,B51,DiscountingCurve,Permanent,,ObjectOverwrite)</f>
        <v>#NAME?</v>
      </c>
      <c r="L51" s="146" t="e">
        <f ca="1">_xll.ohRangeRetrieveError(K51)</f>
        <v>#NAME?</v>
      </c>
      <c r="M51" s="147"/>
    </row>
    <row r="52" spans="1:13" ht="11.25" customHeight="1" x14ac:dyDescent="0.25">
      <c r="A52" s="53"/>
      <c r="B52" s="150" t="s">
        <v>105</v>
      </c>
      <c r="C52" s="150" t="s">
        <v>27</v>
      </c>
      <c r="D52" s="150" t="str">
        <v>AM</v>
      </c>
      <c r="E52" s="150" t="str">
        <v>3L</v>
      </c>
      <c r="F52" s="137" t="str">
        <f t="shared" si="0"/>
        <v>Annual</v>
      </c>
      <c r="G52" s="137" t="s">
        <v>104</v>
      </c>
      <c r="H52" s="137" t="str">
        <f t="shared" si="1"/>
        <v>Actual/360</v>
      </c>
      <c r="I52" s="151">
        <v>0</v>
      </c>
      <c r="J52" s="152" t="str">
        <f t="shared" si="3"/>
        <v>USD_CURVE_3M_7Y_Quote</v>
      </c>
      <c r="K52" s="153" t="e">
        <f ca="1">_xll.qlSwapRateHelper2(,$J52,$C52,SwapCalendar,$F52,$G52,$H52,$K$3,$I52,B52,DiscountingCurve,Permanent,,ObjectOverwrite)</f>
        <v>#NAME?</v>
      </c>
      <c r="L52" s="146" t="e">
        <f ca="1">_xll.ohRangeRetrieveError(K52)</f>
        <v>#NAME?</v>
      </c>
      <c r="M52" s="147"/>
    </row>
    <row r="53" spans="1:13" ht="11.25" customHeight="1" x14ac:dyDescent="0.25">
      <c r="A53" s="53"/>
      <c r="B53" s="150" t="s">
        <v>105</v>
      </c>
      <c r="C53" s="150" t="s">
        <v>26</v>
      </c>
      <c r="D53" s="150" t="str">
        <v>AM</v>
      </c>
      <c r="E53" s="150" t="str">
        <v>3L</v>
      </c>
      <c r="F53" s="137" t="str">
        <f t="shared" si="0"/>
        <v>Annual</v>
      </c>
      <c r="G53" s="137" t="s">
        <v>104</v>
      </c>
      <c r="H53" s="137" t="str">
        <f t="shared" si="1"/>
        <v>Actual/360</v>
      </c>
      <c r="I53" s="151">
        <v>0</v>
      </c>
      <c r="J53" s="152" t="str">
        <f t="shared" si="3"/>
        <v>USD_CURVE_3M_8Y_Quote</v>
      </c>
      <c r="K53" s="153" t="e">
        <f ca="1">_xll.qlSwapRateHelper2(,$J53,$C53,SwapCalendar,$F53,$G53,$H53,$K$3,$I53,B53,DiscountingCurve,Permanent,,ObjectOverwrite)</f>
        <v>#NAME?</v>
      </c>
      <c r="L53" s="146" t="e">
        <f ca="1">_xll.ohRangeRetrieveError(K53)</f>
        <v>#NAME?</v>
      </c>
      <c r="M53" s="147"/>
    </row>
    <row r="54" spans="1:13" ht="11.25" customHeight="1" x14ac:dyDescent="0.25">
      <c r="A54" s="53"/>
      <c r="B54" s="150" t="s">
        <v>105</v>
      </c>
      <c r="C54" s="150" t="s">
        <v>25</v>
      </c>
      <c r="D54" s="150" t="str">
        <v>AM</v>
      </c>
      <c r="E54" s="150" t="str">
        <v>3L</v>
      </c>
      <c r="F54" s="137" t="str">
        <f t="shared" si="0"/>
        <v>Annual</v>
      </c>
      <c r="G54" s="137" t="s">
        <v>104</v>
      </c>
      <c r="H54" s="137" t="str">
        <f t="shared" si="1"/>
        <v>Actual/360</v>
      </c>
      <c r="I54" s="151">
        <v>0</v>
      </c>
      <c r="J54" s="152" t="str">
        <f t="shared" si="3"/>
        <v>USD_CURVE_3M_9Y_Quote</v>
      </c>
      <c r="K54" s="153" t="e">
        <f ca="1">_xll.qlSwapRateHelper2(,$J54,$C54,SwapCalendar,$F54,$G54,$H54,$K$3,$I54,B54,DiscountingCurve,Permanent,,ObjectOverwrite)</f>
        <v>#NAME?</v>
      </c>
      <c r="L54" s="146" t="e">
        <f ca="1">_xll.ohRangeRetrieveError(K54)</f>
        <v>#NAME?</v>
      </c>
      <c r="M54" s="147"/>
    </row>
    <row r="55" spans="1:13" ht="11.25" customHeight="1" x14ac:dyDescent="0.25">
      <c r="A55" s="53"/>
      <c r="B55" s="150" t="s">
        <v>105</v>
      </c>
      <c r="C55" s="150" t="s">
        <v>24</v>
      </c>
      <c r="D55" s="150" t="str">
        <v>AM</v>
      </c>
      <c r="E55" s="150" t="str">
        <v>3L</v>
      </c>
      <c r="F55" s="137" t="str">
        <f t="shared" si="0"/>
        <v>Annual</v>
      </c>
      <c r="G55" s="137" t="s">
        <v>104</v>
      </c>
      <c r="H55" s="137" t="str">
        <f t="shared" si="1"/>
        <v>Actual/360</v>
      </c>
      <c r="I55" s="151">
        <v>0</v>
      </c>
      <c r="J55" s="152" t="str">
        <f t="shared" si="3"/>
        <v>USD_CURVE_3M_10Y_Quote</v>
      </c>
      <c r="K55" s="153" t="e">
        <f ca="1">_xll.qlSwapRateHelper2(,$J55,$C55,SwapCalendar,$F55,$G55,$H55,$K$3,$I55,B55,DiscountingCurve,Permanent,,ObjectOverwrite)</f>
        <v>#NAME?</v>
      </c>
      <c r="L55" s="146" t="e">
        <f ca="1">_xll.ohRangeRetrieveError(K55)</f>
        <v>#NAME?</v>
      </c>
      <c r="M55" s="147"/>
    </row>
    <row r="56" spans="1:13" ht="11.25" customHeight="1" x14ac:dyDescent="0.25">
      <c r="A56" s="53"/>
      <c r="B56" s="150" t="s">
        <v>105</v>
      </c>
      <c r="C56" s="150" t="s">
        <v>23</v>
      </c>
      <c r="D56" s="150" t="str">
        <v>AM</v>
      </c>
      <c r="E56" s="150" t="str">
        <v>3L</v>
      </c>
      <c r="F56" s="137" t="str">
        <f t="shared" si="0"/>
        <v>Annual</v>
      </c>
      <c r="G56" s="137" t="s">
        <v>104</v>
      </c>
      <c r="H56" s="137" t="str">
        <f t="shared" si="1"/>
        <v>Actual/360</v>
      </c>
      <c r="I56" s="151">
        <v>0</v>
      </c>
      <c r="J56" s="152" t="str">
        <f t="shared" si="3"/>
        <v>USD_CURVE_3M_11Y_Quote</v>
      </c>
      <c r="K56" s="153" t="e">
        <f ca="1">_xll.qlSwapRateHelper2(,$J56,$C56,SwapCalendar,$F56,$G56,$H56,$K$3,$I56,B56,DiscountingCurve,Permanent,,ObjectOverwrite)</f>
        <v>#NAME?</v>
      </c>
      <c r="L56" s="146" t="e">
        <f ca="1">_xll.ohRangeRetrieveError(K56)</f>
        <v>#NAME?</v>
      </c>
      <c r="M56" s="147"/>
    </row>
    <row r="57" spans="1:13" ht="11.25" customHeight="1" x14ac:dyDescent="0.25">
      <c r="A57" s="53"/>
      <c r="B57" s="150" t="s">
        <v>105</v>
      </c>
      <c r="C57" s="150" t="s">
        <v>22</v>
      </c>
      <c r="D57" s="150" t="str">
        <v>AM</v>
      </c>
      <c r="E57" s="150" t="str">
        <v>3L</v>
      </c>
      <c r="F57" s="137" t="str">
        <f t="shared" si="0"/>
        <v>Annual</v>
      </c>
      <c r="G57" s="137" t="s">
        <v>104</v>
      </c>
      <c r="H57" s="137" t="str">
        <f t="shared" si="1"/>
        <v>Actual/360</v>
      </c>
      <c r="I57" s="151">
        <v>0</v>
      </c>
      <c r="J57" s="152" t="str">
        <f t="shared" si="3"/>
        <v>USD_CURVE_3M_12Y_Quote</v>
      </c>
      <c r="K57" s="153" t="e">
        <f ca="1">_xll.qlSwapRateHelper2(,$J57,$C57,SwapCalendar,$F57,$G57,$H57,$K$3,$I57,B57,DiscountingCurve,Permanent,,ObjectOverwrite)</f>
        <v>#NAME?</v>
      </c>
      <c r="L57" s="146" t="e">
        <f ca="1">_xll.ohRangeRetrieveError(K57)</f>
        <v>#NAME?</v>
      </c>
      <c r="M57" s="147"/>
    </row>
    <row r="58" spans="1:13" ht="11.25" customHeight="1" x14ac:dyDescent="0.25">
      <c r="A58" s="53"/>
      <c r="B58" s="150" t="s">
        <v>105</v>
      </c>
      <c r="C58" s="150" t="s">
        <v>21</v>
      </c>
      <c r="D58" s="150" t="str">
        <v>AM</v>
      </c>
      <c r="E58" s="150" t="str">
        <v>3L</v>
      </c>
      <c r="F58" s="137" t="str">
        <f t="shared" si="0"/>
        <v>Annual</v>
      </c>
      <c r="G58" s="137" t="s">
        <v>104</v>
      </c>
      <c r="H58" s="137" t="str">
        <f t="shared" si="1"/>
        <v>Actual/360</v>
      </c>
      <c r="I58" s="151">
        <v>0</v>
      </c>
      <c r="J58" s="152" t="str">
        <f t="shared" si="3"/>
        <v>USD_CURVE_3M_13Y_Quote</v>
      </c>
      <c r="K58" s="153" t="e">
        <f ca="1">_xll.qlSwapRateHelper2(,$J58,$C58,SwapCalendar,$F58,$G58,$H58,$K$3,$I58,B58,DiscountingCurve,Permanent,,ObjectOverwrite)</f>
        <v>#NAME?</v>
      </c>
      <c r="L58" s="146" t="e">
        <f ca="1">_xll.ohRangeRetrieveError(K58)</f>
        <v>#NAME?</v>
      </c>
      <c r="M58" s="147"/>
    </row>
    <row r="59" spans="1:13" ht="11.25" customHeight="1" x14ac:dyDescent="0.25">
      <c r="A59" s="53"/>
      <c r="B59" s="150" t="s">
        <v>105</v>
      </c>
      <c r="C59" s="150" t="s">
        <v>20</v>
      </c>
      <c r="D59" s="150" t="str">
        <v>AM</v>
      </c>
      <c r="E59" s="150" t="str">
        <v>3L</v>
      </c>
      <c r="F59" s="137" t="str">
        <f t="shared" si="0"/>
        <v>Annual</v>
      </c>
      <c r="G59" s="137" t="s">
        <v>104</v>
      </c>
      <c r="H59" s="137" t="str">
        <f t="shared" si="1"/>
        <v>Actual/360</v>
      </c>
      <c r="I59" s="151">
        <v>0</v>
      </c>
      <c r="J59" s="152" t="str">
        <f t="shared" si="3"/>
        <v>USD_CURVE_3M_14Y_Quote</v>
      </c>
      <c r="K59" s="153" t="e">
        <f ca="1">_xll.qlSwapRateHelper2(,$J59,$C59,SwapCalendar,$F59,$G59,$H59,$K$3,$I59,B59,DiscountingCurve,Permanent,,ObjectOverwrite)</f>
        <v>#NAME?</v>
      </c>
      <c r="L59" s="146" t="e">
        <f ca="1">_xll.ohRangeRetrieveError(K59)</f>
        <v>#NAME?</v>
      </c>
      <c r="M59" s="147"/>
    </row>
    <row r="60" spans="1:13" ht="11.25" customHeight="1" x14ac:dyDescent="0.25">
      <c r="A60" s="53"/>
      <c r="B60" s="150" t="s">
        <v>105</v>
      </c>
      <c r="C60" s="150" t="s">
        <v>19</v>
      </c>
      <c r="D60" s="150" t="str">
        <v>AM</v>
      </c>
      <c r="E60" s="150" t="str">
        <v>3L</v>
      </c>
      <c r="F60" s="137" t="str">
        <f t="shared" si="0"/>
        <v>Annual</v>
      </c>
      <c r="G60" s="137" t="s">
        <v>104</v>
      </c>
      <c r="H60" s="137" t="str">
        <f t="shared" si="1"/>
        <v>Actual/360</v>
      </c>
      <c r="I60" s="151">
        <v>0</v>
      </c>
      <c r="J60" s="152" t="str">
        <f t="shared" si="3"/>
        <v>USD_CURVE_3M_15Y_Quote</v>
      </c>
      <c r="K60" s="153" t="e">
        <f ca="1">_xll.qlSwapRateHelper2(,$J60,$C60,SwapCalendar,$F60,$G60,$H60,$K$3,$I60,B60,DiscountingCurve,Permanent,,ObjectOverwrite)</f>
        <v>#NAME?</v>
      </c>
      <c r="L60" s="146" t="e">
        <f ca="1">_xll.ohRangeRetrieveError(K60)</f>
        <v>#NAME?</v>
      </c>
      <c r="M60" s="147"/>
    </row>
    <row r="61" spans="1:13" ht="11.25" customHeight="1" x14ac:dyDescent="0.25">
      <c r="A61" s="53"/>
      <c r="B61" s="150" t="s">
        <v>105</v>
      </c>
      <c r="C61" s="150" t="s">
        <v>18</v>
      </c>
      <c r="D61" s="150" t="str">
        <v>AM</v>
      </c>
      <c r="E61" s="150" t="str">
        <v>3L</v>
      </c>
      <c r="F61" s="137" t="str">
        <f t="shared" si="0"/>
        <v>Annual</v>
      </c>
      <c r="G61" s="137" t="s">
        <v>104</v>
      </c>
      <c r="H61" s="137" t="str">
        <f t="shared" si="1"/>
        <v>Actual/360</v>
      </c>
      <c r="I61" s="151">
        <v>0</v>
      </c>
      <c r="J61" s="152" t="str">
        <f t="shared" si="3"/>
        <v>USD_CURVE_3M_16Y_Quote</v>
      </c>
      <c r="K61" s="153" t="e">
        <f ca="1">_xll.qlSwapRateHelper2(,$J61,$C61,SwapCalendar,$F61,$G61,$H61,$K$3,$I61,B61,DiscountingCurve,Permanent,,ObjectOverwrite)</f>
        <v>#NAME?</v>
      </c>
      <c r="L61" s="146" t="e">
        <f ca="1">_xll.ohRangeRetrieveError(K61)</f>
        <v>#NAME?</v>
      </c>
      <c r="M61" s="147"/>
    </row>
    <row r="62" spans="1:13" ht="11.25" customHeight="1" x14ac:dyDescent="0.25">
      <c r="A62" s="53"/>
      <c r="B62" s="150" t="s">
        <v>105</v>
      </c>
      <c r="C62" s="150" t="s">
        <v>17</v>
      </c>
      <c r="D62" s="150" t="str">
        <v>AM</v>
      </c>
      <c r="E62" s="150" t="str">
        <v>3L</v>
      </c>
      <c r="F62" s="137" t="str">
        <f t="shared" si="0"/>
        <v>Annual</v>
      </c>
      <c r="G62" s="137" t="s">
        <v>104</v>
      </c>
      <c r="H62" s="137" t="str">
        <f t="shared" si="1"/>
        <v>Actual/360</v>
      </c>
      <c r="I62" s="151">
        <v>0</v>
      </c>
      <c r="J62" s="152" t="str">
        <f t="shared" si="3"/>
        <v>USD_CURVE_3M_17Y_Quote</v>
      </c>
      <c r="K62" s="153" t="e">
        <f ca="1">_xll.qlSwapRateHelper2(,$J62,$C62,SwapCalendar,$F62,$G62,$H62,$K$3,$I62,B62,DiscountingCurve,Permanent,,ObjectOverwrite)</f>
        <v>#NAME?</v>
      </c>
      <c r="L62" s="146" t="e">
        <f ca="1">_xll.ohRangeRetrieveError(K62)</f>
        <v>#NAME?</v>
      </c>
      <c r="M62" s="147"/>
    </row>
    <row r="63" spans="1:13" ht="11.25" customHeight="1" x14ac:dyDescent="0.25">
      <c r="A63" s="53"/>
      <c r="B63" s="150" t="s">
        <v>105</v>
      </c>
      <c r="C63" s="150" t="s">
        <v>16</v>
      </c>
      <c r="D63" s="150" t="str">
        <v>AM</v>
      </c>
      <c r="E63" s="150" t="str">
        <v>3L</v>
      </c>
      <c r="F63" s="137" t="str">
        <f t="shared" si="0"/>
        <v>Annual</v>
      </c>
      <c r="G63" s="137" t="s">
        <v>104</v>
      </c>
      <c r="H63" s="137" t="str">
        <f t="shared" si="1"/>
        <v>Actual/360</v>
      </c>
      <c r="I63" s="151">
        <v>0</v>
      </c>
      <c r="J63" s="152" t="str">
        <f t="shared" si="3"/>
        <v>USD_CURVE_3M_18Y_Quote</v>
      </c>
      <c r="K63" s="153" t="e">
        <f ca="1">_xll.qlSwapRateHelper2(,$J63,$C63,SwapCalendar,$F63,$G63,$H63,$K$3,$I63,B63,DiscountingCurve,Permanent,,ObjectOverwrite)</f>
        <v>#NAME?</v>
      </c>
      <c r="L63" s="146" t="e">
        <f ca="1">_xll.ohRangeRetrieveError(K63)</f>
        <v>#NAME?</v>
      </c>
      <c r="M63" s="147"/>
    </row>
    <row r="64" spans="1:13" ht="11.25" customHeight="1" x14ac:dyDescent="0.25">
      <c r="A64" s="53"/>
      <c r="B64" s="150" t="s">
        <v>105</v>
      </c>
      <c r="C64" s="150" t="s">
        <v>15</v>
      </c>
      <c r="D64" s="150" t="str">
        <v>AM</v>
      </c>
      <c r="E64" s="150" t="str">
        <v>3L</v>
      </c>
      <c r="F64" s="137" t="str">
        <f t="shared" si="0"/>
        <v>Annual</v>
      </c>
      <c r="G64" s="137" t="s">
        <v>104</v>
      </c>
      <c r="H64" s="137" t="str">
        <f t="shared" si="1"/>
        <v>Actual/360</v>
      </c>
      <c r="I64" s="151">
        <v>0</v>
      </c>
      <c r="J64" s="152" t="str">
        <f t="shared" si="3"/>
        <v>USD_CURVE_3M_19Y_Quote</v>
      </c>
      <c r="K64" s="153" t="e">
        <f ca="1">_xll.qlSwapRateHelper2(,$J64,$C64,SwapCalendar,$F64,$G64,$H64,$K$3,$I64,B64,DiscountingCurve,Permanent,,ObjectOverwrite)</f>
        <v>#NAME?</v>
      </c>
      <c r="L64" s="146" t="e">
        <f ca="1">_xll.ohRangeRetrieveError(K64)</f>
        <v>#NAME?</v>
      </c>
      <c r="M64" s="147"/>
    </row>
    <row r="65" spans="1:13" ht="11.25" customHeight="1" x14ac:dyDescent="0.25">
      <c r="A65" s="53"/>
      <c r="B65" s="150" t="s">
        <v>105</v>
      </c>
      <c r="C65" s="150" t="s">
        <v>14</v>
      </c>
      <c r="D65" s="150" t="str">
        <v>AM</v>
      </c>
      <c r="E65" s="150" t="str">
        <v>3L</v>
      </c>
      <c r="F65" s="137" t="str">
        <f t="shared" si="0"/>
        <v>Annual</v>
      </c>
      <c r="G65" s="137" t="s">
        <v>104</v>
      </c>
      <c r="H65" s="137" t="str">
        <f t="shared" si="1"/>
        <v>Actual/360</v>
      </c>
      <c r="I65" s="151">
        <v>0</v>
      </c>
      <c r="J65" s="152" t="str">
        <f t="shared" si="3"/>
        <v>USD_CURVE_3M_20Y_Quote</v>
      </c>
      <c r="K65" s="153" t="e">
        <f ca="1">_xll.qlSwapRateHelper2(,$J65,$C65,SwapCalendar,$F65,$G65,$H65,$K$3,$I65,B65,DiscountingCurve,Permanent,,ObjectOverwrite)</f>
        <v>#NAME?</v>
      </c>
      <c r="L65" s="146" t="e">
        <f ca="1">_xll.ohRangeRetrieveError(K65)</f>
        <v>#NAME?</v>
      </c>
      <c r="M65" s="147"/>
    </row>
    <row r="66" spans="1:13" ht="11.25" customHeight="1" x14ac:dyDescent="0.25">
      <c r="A66" s="53"/>
      <c r="B66" s="150" t="s">
        <v>105</v>
      </c>
      <c r="C66" s="150" t="s">
        <v>13</v>
      </c>
      <c r="D66" s="150" t="str">
        <v>AM</v>
      </c>
      <c r="E66" s="150" t="str">
        <v>3L</v>
      </c>
      <c r="F66" s="137" t="str">
        <f t="shared" si="0"/>
        <v>Annual</v>
      </c>
      <c r="G66" s="137" t="s">
        <v>104</v>
      </c>
      <c r="H66" s="137" t="str">
        <f t="shared" si="1"/>
        <v>Actual/360</v>
      </c>
      <c r="I66" s="151">
        <v>0</v>
      </c>
      <c r="J66" s="152" t="str">
        <f t="shared" si="3"/>
        <v>USD_CURVE_3M_21Y_Quote</v>
      </c>
      <c r="K66" s="153" t="e">
        <f ca="1">_xll.qlSwapRateHelper2(,$J66,$C66,SwapCalendar,$F66,$G66,$H66,$K$3,$I66,B66,DiscountingCurve,Permanent,,ObjectOverwrite)</f>
        <v>#NAME?</v>
      </c>
      <c r="L66" s="146" t="e">
        <f ca="1">_xll.ohRangeRetrieveError(K66)</f>
        <v>#NAME?</v>
      </c>
      <c r="M66" s="147"/>
    </row>
    <row r="67" spans="1:13" ht="11.25" customHeight="1" x14ac:dyDescent="0.25">
      <c r="A67" s="53"/>
      <c r="B67" s="150" t="s">
        <v>105</v>
      </c>
      <c r="C67" s="150" t="s">
        <v>12</v>
      </c>
      <c r="D67" s="150" t="str">
        <v>AM</v>
      </c>
      <c r="E67" s="150" t="str">
        <v>3L</v>
      </c>
      <c r="F67" s="137" t="str">
        <f t="shared" si="0"/>
        <v>Annual</v>
      </c>
      <c r="G67" s="137" t="s">
        <v>104</v>
      </c>
      <c r="H67" s="137" t="str">
        <f t="shared" si="1"/>
        <v>Actual/360</v>
      </c>
      <c r="I67" s="151">
        <v>0</v>
      </c>
      <c r="J67" s="152" t="str">
        <f t="shared" si="3"/>
        <v>USD_CURVE_3M_22Y_Quote</v>
      </c>
      <c r="K67" s="153" t="e">
        <f ca="1">_xll.qlSwapRateHelper2(,$J67,$C67,SwapCalendar,$F67,$G67,$H67,$K$3,$I67,B67,DiscountingCurve,Permanent,,ObjectOverwrite)</f>
        <v>#NAME?</v>
      </c>
      <c r="L67" s="146" t="e">
        <f ca="1">_xll.ohRangeRetrieveError(K67)</f>
        <v>#NAME?</v>
      </c>
      <c r="M67" s="147"/>
    </row>
    <row r="68" spans="1:13" ht="11.25" customHeight="1" x14ac:dyDescent="0.25">
      <c r="A68" s="53"/>
      <c r="B68" s="150" t="s">
        <v>105</v>
      </c>
      <c r="C68" s="150" t="s">
        <v>11</v>
      </c>
      <c r="D68" s="150" t="str">
        <v>AM</v>
      </c>
      <c r="E68" s="150" t="str">
        <v>3L</v>
      </c>
      <c r="F68" s="137" t="str">
        <f t="shared" si="0"/>
        <v>Annual</v>
      </c>
      <c r="G68" s="137" t="s">
        <v>104</v>
      </c>
      <c r="H68" s="137" t="str">
        <f t="shared" si="1"/>
        <v>Actual/360</v>
      </c>
      <c r="I68" s="151">
        <v>0</v>
      </c>
      <c r="J68" s="152" t="str">
        <f t="shared" si="3"/>
        <v>USD_CURVE_3M_23Y_Quote</v>
      </c>
      <c r="K68" s="153" t="e">
        <f ca="1">_xll.qlSwapRateHelper2(,$J68,$C68,SwapCalendar,$F68,$G68,$H68,$K$3,$I68,B68,DiscountingCurve,Permanent,,ObjectOverwrite)</f>
        <v>#NAME?</v>
      </c>
      <c r="L68" s="146" t="e">
        <f ca="1">_xll.ohRangeRetrieveError(K68)</f>
        <v>#NAME?</v>
      </c>
      <c r="M68" s="147"/>
    </row>
    <row r="69" spans="1:13" ht="11.25" customHeight="1" x14ac:dyDescent="0.25">
      <c r="A69" s="53"/>
      <c r="B69" s="150" t="s">
        <v>105</v>
      </c>
      <c r="C69" s="150" t="s">
        <v>10</v>
      </c>
      <c r="D69" s="150" t="str">
        <v>AM</v>
      </c>
      <c r="E69" s="150" t="str">
        <v>3L</v>
      </c>
      <c r="F69" s="137" t="str">
        <f t="shared" ref="F69:F79" si="4">IF(UPPER(LEFT($D69))="A","Annual",IF(UPPER(LEFT($D69))="S","Semiannual","--"))</f>
        <v>Annual</v>
      </c>
      <c r="G69" s="137" t="s">
        <v>104</v>
      </c>
      <c r="H69" s="137" t="str">
        <f t="shared" ref="H69:H79" si="5">IF(UPPER(RIGHT($D69))="B",BondBasisDayCounter,IF(UPPER(RIGHT($D69))="M",MoneyMarketDayCounter,"--"))</f>
        <v>Actual/360</v>
      </c>
      <c r="I69" s="151">
        <v>0</v>
      </c>
      <c r="J69" s="152" t="str">
        <f t="shared" si="3"/>
        <v>USD_CURVE_3M_24Y_Quote</v>
      </c>
      <c r="K69" s="153" t="e">
        <f ca="1">_xll.qlSwapRateHelper2(,$J69,$C69,SwapCalendar,$F69,$G69,$H69,$K$3,$I69,B69,DiscountingCurve,Permanent,,ObjectOverwrite)</f>
        <v>#NAME?</v>
      </c>
      <c r="L69" s="146" t="e">
        <f ca="1">_xll.ohRangeRetrieveError(K69)</f>
        <v>#NAME?</v>
      </c>
      <c r="M69" s="147"/>
    </row>
    <row r="70" spans="1:13" ht="11.25" customHeight="1" x14ac:dyDescent="0.25">
      <c r="A70" s="53"/>
      <c r="B70" s="150" t="s">
        <v>105</v>
      </c>
      <c r="C70" s="150" t="s">
        <v>9</v>
      </c>
      <c r="D70" s="150" t="str">
        <v>AM</v>
      </c>
      <c r="E70" s="150" t="str">
        <v>3L</v>
      </c>
      <c r="F70" s="137" t="str">
        <f t="shared" si="4"/>
        <v>Annual</v>
      </c>
      <c r="G70" s="137" t="s">
        <v>104</v>
      </c>
      <c r="H70" s="137" t="str">
        <f t="shared" si="5"/>
        <v>Actual/360</v>
      </c>
      <c r="I70" s="151">
        <v>0</v>
      </c>
      <c r="J70" s="152" t="str">
        <f t="shared" si="3"/>
        <v>USD_CURVE_3M_25Y_Quote</v>
      </c>
      <c r="K70" s="153" t="e">
        <f ca="1">_xll.qlSwapRateHelper2(,$J70,$C70,SwapCalendar,$F70,$G70,$H70,$K$3,$I70,B70,DiscountingCurve,Permanent,,ObjectOverwrite)</f>
        <v>#NAME?</v>
      </c>
      <c r="L70" s="146" t="e">
        <f ca="1">_xll.ohRangeRetrieveError(K70)</f>
        <v>#NAME?</v>
      </c>
      <c r="M70" s="147"/>
    </row>
    <row r="71" spans="1:13" ht="11.25" customHeight="1" x14ac:dyDescent="0.25">
      <c r="A71" s="53"/>
      <c r="B71" s="150" t="s">
        <v>105</v>
      </c>
      <c r="C71" s="150" t="s">
        <v>8</v>
      </c>
      <c r="D71" s="150" t="str">
        <v>AM</v>
      </c>
      <c r="E71" s="150" t="str">
        <v>3L</v>
      </c>
      <c r="F71" s="137" t="str">
        <f t="shared" si="4"/>
        <v>Annual</v>
      </c>
      <c r="G71" s="137" t="s">
        <v>104</v>
      </c>
      <c r="H71" s="137" t="str">
        <f t="shared" si="5"/>
        <v>Actual/360</v>
      </c>
      <c r="I71" s="151">
        <v>0</v>
      </c>
      <c r="J71" s="152" t="str">
        <f t="shared" si="3"/>
        <v>USD_CURVE_3M_26Y_Quote</v>
      </c>
      <c r="K71" s="153" t="e">
        <f ca="1">_xll.qlSwapRateHelper2(,$J71,$C71,SwapCalendar,$F71,$G71,$H71,$K$3,$I71,B71,DiscountingCurve,Permanent,,ObjectOverwrite)</f>
        <v>#NAME?</v>
      </c>
      <c r="L71" s="146" t="e">
        <f ca="1">_xll.ohRangeRetrieveError(K71)</f>
        <v>#NAME?</v>
      </c>
      <c r="M71" s="147"/>
    </row>
    <row r="72" spans="1:13" ht="11.25" customHeight="1" x14ac:dyDescent="0.25">
      <c r="A72" s="53"/>
      <c r="B72" s="150" t="s">
        <v>105</v>
      </c>
      <c r="C72" s="150" t="s">
        <v>7</v>
      </c>
      <c r="D72" s="150" t="str">
        <v>AM</v>
      </c>
      <c r="E72" s="150" t="str">
        <v>3L</v>
      </c>
      <c r="F72" s="137" t="str">
        <f t="shared" si="4"/>
        <v>Annual</v>
      </c>
      <c r="G72" s="137" t="s">
        <v>104</v>
      </c>
      <c r="H72" s="137" t="str">
        <f t="shared" si="5"/>
        <v>Actual/360</v>
      </c>
      <c r="I72" s="151">
        <v>0</v>
      </c>
      <c r="J72" s="152" t="str">
        <f t="shared" si="3"/>
        <v>USD_CURVE_3M_27Y_Quote</v>
      </c>
      <c r="K72" s="153" t="e">
        <f ca="1">_xll.qlSwapRateHelper2(,$J72,$C72,SwapCalendar,$F72,$G72,$H72,$K$3,$I72,B72,DiscountingCurve,Permanent,,ObjectOverwrite)</f>
        <v>#NAME?</v>
      </c>
      <c r="L72" s="146" t="e">
        <f ca="1">_xll.ohRangeRetrieveError(K72)</f>
        <v>#NAME?</v>
      </c>
      <c r="M72" s="147"/>
    </row>
    <row r="73" spans="1:13" ht="11.25" customHeight="1" x14ac:dyDescent="0.25">
      <c r="A73" s="53"/>
      <c r="B73" s="150" t="s">
        <v>105</v>
      </c>
      <c r="C73" s="150" t="s">
        <v>6</v>
      </c>
      <c r="D73" s="150" t="str">
        <v>AM</v>
      </c>
      <c r="E73" s="150" t="str">
        <v>3L</v>
      </c>
      <c r="F73" s="137" t="str">
        <f t="shared" si="4"/>
        <v>Annual</v>
      </c>
      <c r="G73" s="137" t="s">
        <v>104</v>
      </c>
      <c r="H73" s="137" t="str">
        <f t="shared" si="5"/>
        <v>Actual/360</v>
      </c>
      <c r="I73" s="151">
        <v>0</v>
      </c>
      <c r="J73" s="152" t="str">
        <f t="shared" si="3"/>
        <v>USD_CURVE_3M_28Y_Quote</v>
      </c>
      <c r="K73" s="153" t="e">
        <f ca="1">_xll.qlSwapRateHelper2(,$J73,$C73,SwapCalendar,$F73,$G73,$H73,$K$3,$I73,B73,DiscountingCurve,Permanent,,ObjectOverwrite)</f>
        <v>#NAME?</v>
      </c>
      <c r="L73" s="146" t="e">
        <f ca="1">_xll.ohRangeRetrieveError(K73)</f>
        <v>#NAME?</v>
      </c>
      <c r="M73" s="147"/>
    </row>
    <row r="74" spans="1:13" ht="11.25" customHeight="1" x14ac:dyDescent="0.25">
      <c r="A74" s="53"/>
      <c r="B74" s="150" t="s">
        <v>105</v>
      </c>
      <c r="C74" s="150" t="s">
        <v>5</v>
      </c>
      <c r="D74" s="150" t="str">
        <v>AM</v>
      </c>
      <c r="E74" s="150" t="str">
        <v>3L</v>
      </c>
      <c r="F74" s="137" t="str">
        <f t="shared" si="4"/>
        <v>Annual</v>
      </c>
      <c r="G74" s="137" t="s">
        <v>104</v>
      </c>
      <c r="H74" s="137" t="str">
        <f t="shared" si="5"/>
        <v>Actual/360</v>
      </c>
      <c r="I74" s="151">
        <v>0</v>
      </c>
      <c r="J74" s="152" t="str">
        <f t="shared" si="3"/>
        <v>USD_CURVE_3M_29Y_Quote</v>
      </c>
      <c r="K74" s="153" t="e">
        <f ca="1">_xll.qlSwapRateHelper2(,$J74,$C74,SwapCalendar,$F74,$G74,$H74,$K$3,$I74,B74,DiscountingCurve,Permanent,,ObjectOverwrite)</f>
        <v>#NAME?</v>
      </c>
      <c r="L74" s="146" t="e">
        <f ca="1">_xll.ohRangeRetrieveError(K74)</f>
        <v>#NAME?</v>
      </c>
      <c r="M74" s="147"/>
    </row>
    <row r="75" spans="1:13" ht="11.25" customHeight="1" x14ac:dyDescent="0.25">
      <c r="A75" s="53"/>
      <c r="B75" s="150" t="s">
        <v>105</v>
      </c>
      <c r="C75" s="150" t="s">
        <v>4</v>
      </c>
      <c r="D75" s="150" t="str">
        <v>AM</v>
      </c>
      <c r="E75" s="150" t="str">
        <v>3L</v>
      </c>
      <c r="F75" s="137" t="str">
        <f t="shared" si="4"/>
        <v>Annual</v>
      </c>
      <c r="G75" s="137" t="s">
        <v>104</v>
      </c>
      <c r="H75" s="137" t="str">
        <f t="shared" si="5"/>
        <v>Actual/360</v>
      </c>
      <c r="I75" s="151">
        <v>0</v>
      </c>
      <c r="J75" s="152" t="str">
        <f t="shared" si="3"/>
        <v>USD_CURVE_3M_30Y_Quote</v>
      </c>
      <c r="K75" s="153" t="e">
        <f ca="1">_xll.qlSwapRateHelper2(,$J75,$C75,SwapCalendar,$F75,$G75,$H75,$K$3,$I75,B75,DiscountingCurve,Permanent,,ObjectOverwrite)</f>
        <v>#NAME?</v>
      </c>
      <c r="L75" s="146" t="e">
        <f ca="1">_xll.ohRangeRetrieveError(K75)</f>
        <v>#NAME?</v>
      </c>
      <c r="M75" s="147"/>
    </row>
    <row r="76" spans="1:13" ht="11.25" customHeight="1" x14ac:dyDescent="0.25">
      <c r="A76" s="53"/>
      <c r="B76" s="150" t="s">
        <v>105</v>
      </c>
      <c r="C76" s="150" t="s">
        <v>3</v>
      </c>
      <c r="D76" s="150" t="str">
        <v>AM</v>
      </c>
      <c r="E76" s="150" t="str">
        <v>3L</v>
      </c>
      <c r="F76" s="137" t="str">
        <f t="shared" si="4"/>
        <v>Annual</v>
      </c>
      <c r="G76" s="137" t="s">
        <v>104</v>
      </c>
      <c r="H76" s="137" t="str">
        <f t="shared" si="5"/>
        <v>Actual/360</v>
      </c>
      <c r="I76" s="151">
        <v>0</v>
      </c>
      <c r="J76" s="152" t="str">
        <f t="shared" si="3"/>
        <v>USD_CURVE_3M_35Y_Quote</v>
      </c>
      <c r="K76" s="153" t="e">
        <f ca="1">_xll.qlSwapRateHelper2(,$J76,$C76,SwapCalendar,$F76,$G76,$H76,$K$3,$I76,B76,DiscountingCurve,Permanent,,ObjectOverwrite)</f>
        <v>#NAME?</v>
      </c>
      <c r="L76" s="146" t="e">
        <f ca="1">_xll.ohRangeRetrieveError(K76)</f>
        <v>#NAME?</v>
      </c>
      <c r="M76" s="147"/>
    </row>
    <row r="77" spans="1:13" ht="11.25" customHeight="1" x14ac:dyDescent="0.25">
      <c r="A77" s="53"/>
      <c r="B77" s="150" t="s">
        <v>105</v>
      </c>
      <c r="C77" s="150" t="s">
        <v>2</v>
      </c>
      <c r="D77" s="150" t="str">
        <v>AM</v>
      </c>
      <c r="E77" s="150" t="str">
        <v>3L</v>
      </c>
      <c r="F77" s="137" t="str">
        <f t="shared" si="4"/>
        <v>Annual</v>
      </c>
      <c r="G77" s="137" t="s">
        <v>104</v>
      </c>
      <c r="H77" s="137" t="str">
        <f t="shared" si="5"/>
        <v>Actual/360</v>
      </c>
      <c r="I77" s="151">
        <v>0</v>
      </c>
      <c r="J77" s="152" t="str">
        <f t="shared" si="3"/>
        <v>USD_CURVE_3M_40Y_Quote</v>
      </c>
      <c r="K77" s="153" t="e">
        <f ca="1">_xll.qlSwapRateHelper2(,$J77,$C77,SwapCalendar,$F77,$G77,$H77,$K$3,$I77,B77,DiscountingCurve,Permanent,,ObjectOverwrite)</f>
        <v>#NAME?</v>
      </c>
      <c r="L77" s="146" t="e">
        <f ca="1">_xll.ohRangeRetrieveError(K77)</f>
        <v>#NAME?</v>
      </c>
      <c r="M77" s="147"/>
    </row>
    <row r="78" spans="1:13" ht="11.25" customHeight="1" x14ac:dyDescent="0.25">
      <c r="A78" s="53"/>
      <c r="B78" s="150" t="s">
        <v>105</v>
      </c>
      <c r="C78" s="150" t="s">
        <v>1</v>
      </c>
      <c r="D78" s="150" t="str">
        <v>AM</v>
      </c>
      <c r="E78" s="150" t="str">
        <v>3L</v>
      </c>
      <c r="F78" s="137" t="str">
        <f t="shared" si="4"/>
        <v>Annual</v>
      </c>
      <c r="G78" s="137" t="s">
        <v>104</v>
      </c>
      <c r="H78" s="137" t="str">
        <f t="shared" si="5"/>
        <v>Actual/360</v>
      </c>
      <c r="I78" s="151">
        <v>0</v>
      </c>
      <c r="J78" s="152" t="str">
        <f t="shared" si="3"/>
        <v>USD_CURVE_3M_50Y_Quote</v>
      </c>
      <c r="K78" s="153" t="e">
        <f ca="1">_xll.qlSwapRateHelper2(,$J78,$C78,SwapCalendar,$F78,$G78,$H78,$K$3,$I78,B78,DiscountingCurve,Permanent,,ObjectOverwrite)</f>
        <v>#NAME?</v>
      </c>
      <c r="L78" s="146" t="e">
        <f ca="1">_xll.ohRangeRetrieveError(K78)</f>
        <v>#NAME?</v>
      </c>
      <c r="M78" s="147"/>
    </row>
    <row r="79" spans="1:13" ht="11.25" customHeight="1" x14ac:dyDescent="0.25">
      <c r="A79" s="53"/>
      <c r="B79" s="150" t="s">
        <v>105</v>
      </c>
      <c r="C79" s="150" t="s">
        <v>0</v>
      </c>
      <c r="D79" s="150" t="str">
        <v>AM</v>
      </c>
      <c r="E79" s="150" t="str">
        <v>3L</v>
      </c>
      <c r="F79" s="137" t="str">
        <f t="shared" si="4"/>
        <v>Annual</v>
      </c>
      <c r="G79" s="137" t="s">
        <v>104</v>
      </c>
      <c r="H79" s="137" t="str">
        <f t="shared" si="5"/>
        <v>Actual/360</v>
      </c>
      <c r="I79" s="151">
        <v>0</v>
      </c>
      <c r="J79" s="152" t="str">
        <f t="shared" si="3"/>
        <v>USD_CURVE_3M_60Y_Quote</v>
      </c>
      <c r="K79" s="153" t="e">
        <f ca="1">_xll.qlSwapRateHelper2(,$J79,$C79,SwapCalendar,$F79,$G79,$H79,$K$3,$I79,B79,DiscountingCurve,Permanent,,ObjectOverwrite)</f>
        <v>#NAME?</v>
      </c>
      <c r="L79" s="146" t="e">
        <f ca="1">_xll.ohRangeRetrieveError(K79)</f>
        <v>#NAME?</v>
      </c>
      <c r="M79" s="147"/>
    </row>
    <row r="80" spans="1:13" ht="11.25" customHeight="1" thickBot="1" x14ac:dyDescent="0.3">
      <c r="A80" s="47"/>
      <c r="B80" s="46"/>
      <c r="C80" s="46"/>
      <c r="D80" s="46"/>
      <c r="E80" s="46"/>
      <c r="F80" s="46"/>
      <c r="G80" s="46"/>
      <c r="H80" s="46"/>
      <c r="I80" s="46"/>
      <c r="J80" s="46"/>
      <c r="K80" s="130"/>
      <c r="L80" s="130"/>
      <c r="M80" s="163"/>
    </row>
  </sheetData>
  <dataValidations count="1">
    <dataValidation type="list" allowBlank="1" showInputMessage="1" showErrorMessage="1" sqref="G5:G41 G43:G79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workbookViewId="0">
      <selection activeCell="L5" sqref="L5"/>
    </sheetView>
  </sheetViews>
  <sheetFormatPr defaultRowHeight="15" outlineLevelCol="1" x14ac:dyDescent="0.25"/>
  <cols>
    <col min="1" max="1" width="2.7109375" customWidth="1"/>
    <col min="2" max="2" width="6" bestFit="1" customWidth="1"/>
    <col min="3" max="3" width="5.85546875" customWidth="1"/>
    <col min="4" max="4" width="5" bestFit="1" customWidth="1"/>
    <col min="5" max="5" width="19.28515625" bestFit="1" customWidth="1"/>
    <col min="6" max="6" width="11" bestFit="1" customWidth="1"/>
    <col min="7" max="7" width="8" bestFit="1" customWidth="1"/>
    <col min="8" max="8" width="15.140625" hidden="1" customWidth="1" outlineLevel="1"/>
    <col min="9" max="9" width="8" hidden="1" customWidth="1" outlineLevel="1"/>
    <col min="10" max="10" width="23" customWidth="1" collapsed="1"/>
    <col min="11" max="11" width="23" hidden="1" customWidth="1" outlineLevel="1"/>
    <col min="12" max="12" width="15.140625" bestFit="1" customWidth="1" collapsed="1"/>
    <col min="13" max="13" width="15" customWidth="1"/>
    <col min="14" max="14" width="2.7109375" customWidth="1"/>
    <col min="16" max="16" width="21.140625" bestFit="1" customWidth="1"/>
    <col min="17" max="17" width="22.5703125" bestFit="1" customWidth="1"/>
    <col min="21" max="21" width="14.7109375" bestFit="1" customWidth="1"/>
  </cols>
  <sheetData>
    <row r="1" spans="1:21" ht="11.25" customHeight="1" x14ac:dyDescent="0.25">
      <c r="A1" s="53"/>
      <c r="B1" s="63"/>
      <c r="C1" s="63"/>
      <c r="D1" s="63"/>
      <c r="E1" s="63"/>
      <c r="F1" s="62" t="s">
        <v>75</v>
      </c>
      <c r="G1" s="62"/>
      <c r="H1" s="62"/>
      <c r="I1" s="145"/>
      <c r="J1" s="186"/>
      <c r="K1" s="63" t="s">
        <v>152</v>
      </c>
      <c r="L1" s="63" t="s">
        <v>148</v>
      </c>
      <c r="M1" s="63"/>
      <c r="N1" s="144"/>
    </row>
    <row r="2" spans="1:21" ht="23.25" customHeight="1" x14ac:dyDescent="0.25">
      <c r="A2" s="53"/>
      <c r="B2" s="59" t="s">
        <v>114</v>
      </c>
      <c r="C2" s="59" t="s">
        <v>149</v>
      </c>
      <c r="D2" s="59" t="s">
        <v>113</v>
      </c>
      <c r="E2" s="59" t="s">
        <v>112</v>
      </c>
      <c r="F2" s="59" t="s">
        <v>111</v>
      </c>
      <c r="G2" s="59" t="s">
        <v>110</v>
      </c>
      <c r="H2" s="59"/>
      <c r="I2" s="59" t="s">
        <v>150</v>
      </c>
      <c r="J2" s="59" t="s">
        <v>151</v>
      </c>
      <c r="K2" s="59"/>
      <c r="L2" s="59" t="s">
        <v>84</v>
      </c>
      <c r="M2" s="59" t="s">
        <v>47</v>
      </c>
      <c r="N2" s="147"/>
    </row>
    <row r="3" spans="1:21" ht="11.25" customHeight="1" x14ac:dyDescent="0.25">
      <c r="A3" s="64"/>
      <c r="B3" s="63"/>
      <c r="C3" s="63"/>
      <c r="D3" s="63"/>
      <c r="E3" s="63"/>
      <c r="F3" s="63"/>
      <c r="G3" s="63"/>
      <c r="H3" s="63"/>
      <c r="I3" s="63"/>
      <c r="J3" s="63"/>
      <c r="K3" s="63"/>
      <c r="L3" s="148" t="e">
        <f ca="1">_xll.qlLibor(,Currency,$F$1,K1,,Trigger)</f>
        <v>#NAME?</v>
      </c>
      <c r="M3" s="149" t="e">
        <f ca="1">_xll.ohRangeRetrieveError(L3)</f>
        <v>#NAME?</v>
      </c>
      <c r="N3" s="144"/>
    </row>
    <row r="4" spans="1:21" ht="11.25" customHeight="1" x14ac:dyDescent="0.25">
      <c r="A4" s="64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144"/>
    </row>
    <row r="5" spans="1:21" ht="11.25" customHeight="1" x14ac:dyDescent="0.25">
      <c r="A5" s="53"/>
      <c r="B5" s="150" t="s">
        <v>105</v>
      </c>
      <c r="C5" s="150" t="s">
        <v>36</v>
      </c>
      <c r="D5" s="141" t="s">
        <v>36</v>
      </c>
      <c r="E5" s="141" t="s">
        <v>104</v>
      </c>
      <c r="F5" s="141" t="s">
        <v>115</v>
      </c>
      <c r="G5" s="151">
        <v>0</v>
      </c>
      <c r="H5" s="151" t="e">
        <f ca="1">_xll.qlSwapIndex(,"NOFIX",C5,2,Currency,Calendar,D5,E5,F5,$L$3,DiscountingCurve,,Trigger)</f>
        <v>#NAME?</v>
      </c>
      <c r="I5" s="151" t="e">
        <f ca="1">_xll.qlIndexFixing(H5,_xll.qlSettingsEvaluationDate(Trigger),TRUE,H5)</f>
        <v>#NAME?</v>
      </c>
      <c r="J5" s="152" t="e">
        <f ca="1">_xll.qlSimpleQuote(Currency&amp;"3L"&amp;C5&amp;QuoteSuffix,,,,Trigger)</f>
        <v>#NAME?</v>
      </c>
      <c r="K5" s="152" t="e">
        <f ca="1">_xll.qlSimpleQuoteSetValue(J5,I5,I5)</f>
        <v>#NAME?</v>
      </c>
      <c r="L5" s="187" t="e">
        <f ca="1">_xll.qlSwapRateHelper2(,J5,$C5,Calendar,"Annual",$E5,$F5,$L$3,$G5,B5,,Permanent,Trigger,ObjectOverwrite)</f>
        <v>#NAME?</v>
      </c>
      <c r="M5" s="146" t="e">
        <f ca="1">_xll.ohRangeRetrieveError(L5)</f>
        <v>#NAME?</v>
      </c>
      <c r="N5" s="147"/>
      <c r="Q5" s="200"/>
      <c r="R5" s="198"/>
    </row>
    <row r="6" spans="1:21" ht="11.25" customHeight="1" x14ac:dyDescent="0.25">
      <c r="A6" s="53"/>
      <c r="B6" s="150" t="s">
        <v>105</v>
      </c>
      <c r="C6" s="150" t="s">
        <v>35</v>
      </c>
      <c r="D6" s="141" t="s">
        <v>36</v>
      </c>
      <c r="E6" s="137" t="s">
        <v>104</v>
      </c>
      <c r="F6" s="141" t="s">
        <v>115</v>
      </c>
      <c r="G6" s="151">
        <v>0</v>
      </c>
      <c r="H6" s="151" t="e">
        <f ca="1">_xll.qlSwapIndex(,"NOFIX",C6,2,Currency,Calendar,D6,E6,F6,$L$3,DiscountingCurve,,Trigger)</f>
        <v>#NAME?</v>
      </c>
      <c r="I6" s="151" t="e">
        <f ca="1">_xll.qlIndexFixing(H6,_xll.qlSettingsEvaluationDate(Trigger),TRUE,H6)</f>
        <v>#NAME?</v>
      </c>
      <c r="J6" s="152" t="e">
        <f ca="1">_xll.qlSimpleQuote(Currency&amp;"3L"&amp;C6&amp;QuoteSuffix,,,,Trigger)</f>
        <v>#NAME?</v>
      </c>
      <c r="K6" s="152" t="e">
        <f ca="1">_xll.qlSimpleQuoteSetValue(J6,I6,I6)</f>
        <v>#NAME?</v>
      </c>
      <c r="L6" s="187" t="e">
        <f ca="1">_xll.qlSwapRateHelper2(,J6,$C6,Calendar,"Annual",$E6,$F6,$L$3,$G6,B6,,Permanent,Trigger,ObjectOverwrite)</f>
        <v>#NAME?</v>
      </c>
      <c r="M6" s="146" t="e">
        <f ca="1">_xll.ohRangeRetrieveError(L6)</f>
        <v>#NAME?</v>
      </c>
      <c r="N6" s="147"/>
      <c r="Q6" s="200"/>
      <c r="R6" s="198"/>
    </row>
    <row r="7" spans="1:21" ht="11.25" customHeight="1" x14ac:dyDescent="0.25">
      <c r="A7" s="53"/>
      <c r="B7" s="150" t="s">
        <v>105</v>
      </c>
      <c r="C7" s="150" t="s">
        <v>34</v>
      </c>
      <c r="D7" s="141" t="s">
        <v>36</v>
      </c>
      <c r="E7" s="137" t="s">
        <v>104</v>
      </c>
      <c r="F7" s="141" t="s">
        <v>115</v>
      </c>
      <c r="G7" s="151">
        <v>0</v>
      </c>
      <c r="H7" s="151" t="e">
        <f ca="1">_xll.qlSwapIndex(,"NOFIX",C7,2,Currency,Calendar,D7,E7,F7,$L$3,DiscountingCurve,,Trigger)</f>
        <v>#NAME?</v>
      </c>
      <c r="I7" s="151" t="e">
        <f ca="1">_xll.qlIndexFixing(H7,_xll.qlSettingsEvaluationDate(Trigger),TRUE,H7)</f>
        <v>#NAME?</v>
      </c>
      <c r="J7" s="152" t="e">
        <f ca="1">_xll.qlSimpleQuote(Currency&amp;"3L"&amp;C7&amp;QuoteSuffix,,,,Trigger)</f>
        <v>#NAME?</v>
      </c>
      <c r="K7" s="152" t="e">
        <f ca="1">_xll.qlSimpleQuoteSetValue(J7,I7,I7)</f>
        <v>#NAME?</v>
      </c>
      <c r="L7" s="187" t="e">
        <f ca="1">_xll.qlSwapRateHelper2(,J7,$C7,Calendar,"Annual",$E7,$F7,$L$3,$G7,B7,,Permanent,Trigger,ObjectOverwrite)</f>
        <v>#NAME?</v>
      </c>
      <c r="M7" s="146" t="e">
        <f ca="1">_xll.ohRangeRetrieveError(L7)</f>
        <v>#NAME?</v>
      </c>
      <c r="N7" s="147"/>
      <c r="Q7" s="200"/>
      <c r="R7" s="198"/>
    </row>
    <row r="8" spans="1:21" ht="11.25" customHeight="1" x14ac:dyDescent="0.25">
      <c r="A8" s="53"/>
      <c r="B8" s="150" t="s">
        <v>105</v>
      </c>
      <c r="C8" s="150" t="s">
        <v>33</v>
      </c>
      <c r="D8" s="141" t="s">
        <v>36</v>
      </c>
      <c r="E8" s="137" t="s">
        <v>104</v>
      </c>
      <c r="F8" s="141" t="s">
        <v>115</v>
      </c>
      <c r="G8" s="151">
        <v>0</v>
      </c>
      <c r="H8" s="151" t="e">
        <f ca="1">_xll.qlSwapIndex(,"NOFIX",C8,2,Currency,Calendar,D8,E8,F8,$L$3,DiscountingCurve,,Trigger)</f>
        <v>#NAME?</v>
      </c>
      <c r="I8" s="151" t="e">
        <f ca="1">_xll.qlIndexFixing(H8,_xll.qlSettingsEvaluationDate(Trigger),TRUE,H8)</f>
        <v>#NAME?</v>
      </c>
      <c r="J8" s="152" t="e">
        <f ca="1">_xll.qlSimpleQuote(Currency&amp;"3L"&amp;C8&amp;QuoteSuffix,,,,Trigger)</f>
        <v>#NAME?</v>
      </c>
      <c r="K8" s="152" t="e">
        <f ca="1">_xll.qlSimpleQuoteSetValue(J8,I8,I8)</f>
        <v>#NAME?</v>
      </c>
      <c r="L8" s="187" t="e">
        <f ca="1">_xll.qlSwapRateHelper2(,J8,$C8,Calendar,"Annual",$E8,$F8,$L$3,$G8,B8,,Permanent,Trigger,ObjectOverwrite)</f>
        <v>#NAME?</v>
      </c>
      <c r="M8" s="146" t="e">
        <f ca="1">_xll.ohRangeRetrieveError(L8)</f>
        <v>#NAME?</v>
      </c>
      <c r="N8" s="147"/>
      <c r="Q8" s="200"/>
      <c r="R8" s="198"/>
    </row>
    <row r="9" spans="1:21" ht="11.25" customHeight="1" x14ac:dyDescent="0.25">
      <c r="A9" s="53"/>
      <c r="B9" s="150" t="s">
        <v>105</v>
      </c>
      <c r="C9" s="150" t="s">
        <v>32</v>
      </c>
      <c r="D9" s="141" t="s">
        <v>36</v>
      </c>
      <c r="E9" s="137" t="s">
        <v>104</v>
      </c>
      <c r="F9" s="141" t="s">
        <v>115</v>
      </c>
      <c r="G9" s="151">
        <v>0</v>
      </c>
      <c r="H9" s="151" t="e">
        <f ca="1">_xll.qlSwapIndex(,"NOFIX",C9,2,Currency,Calendar,D9,E9,F9,$L$3,DiscountingCurve,,Trigger)</f>
        <v>#NAME?</v>
      </c>
      <c r="I9" s="151" t="e">
        <f ca="1">_xll.qlIndexFixing(H9,_xll.qlSettingsEvaluationDate(Trigger),TRUE,H9)</f>
        <v>#NAME?</v>
      </c>
      <c r="J9" s="152" t="e">
        <f ca="1">_xll.qlSimpleQuote(Currency&amp;"3L"&amp;C9&amp;QuoteSuffix,,,,Trigger)</f>
        <v>#NAME?</v>
      </c>
      <c r="K9" s="152" t="e">
        <f ca="1">_xll.qlSimpleQuoteSetValue(J9,I9,I9)</f>
        <v>#NAME?</v>
      </c>
      <c r="L9" s="187" t="e">
        <f ca="1">_xll.qlSwapRateHelper2(,J9,$C9,Calendar,"Annual",$E9,$F9,$L$3,$G9,B9,,Permanent,Trigger,ObjectOverwrite)</f>
        <v>#NAME?</v>
      </c>
      <c r="M9" s="146" t="e">
        <f ca="1">_xll.ohRangeRetrieveError(L9)</f>
        <v>#NAME?</v>
      </c>
      <c r="N9" s="147"/>
      <c r="Q9" s="200"/>
      <c r="R9" s="198"/>
    </row>
    <row r="10" spans="1:21" ht="11.25" customHeight="1" x14ac:dyDescent="0.25">
      <c r="A10" s="53"/>
      <c r="B10" s="150" t="s">
        <v>105</v>
      </c>
      <c r="C10" s="150" t="s">
        <v>31</v>
      </c>
      <c r="D10" s="141" t="s">
        <v>36</v>
      </c>
      <c r="E10" s="137" t="s">
        <v>104</v>
      </c>
      <c r="F10" s="141" t="s">
        <v>115</v>
      </c>
      <c r="G10" s="151">
        <v>0</v>
      </c>
      <c r="H10" s="151" t="e">
        <f ca="1">_xll.qlSwapIndex(,"NOFIX",C10,2,Currency,Calendar,D10,E10,F10,$L$3,DiscountingCurve,,Trigger)</f>
        <v>#NAME?</v>
      </c>
      <c r="I10" s="151" t="e">
        <f ca="1">_xll.qlIndexFixing(H10,_xll.qlSettingsEvaluationDate(Trigger),TRUE,H10)</f>
        <v>#NAME?</v>
      </c>
      <c r="J10" s="152" t="e">
        <f ca="1">_xll.qlSimpleQuote(Currency&amp;"3L"&amp;C10&amp;QuoteSuffix,,,,Trigger)</f>
        <v>#NAME?</v>
      </c>
      <c r="K10" s="152" t="e">
        <f ca="1">_xll.qlSimpleQuoteSetValue(J10,I10,I10)</f>
        <v>#NAME?</v>
      </c>
      <c r="L10" s="187" t="e">
        <f ca="1">_xll.qlSwapRateHelper2(,J10,$C10,Calendar,"Annual",$E10,$F10,$L$3,$G10,B10,,Permanent,Trigger,ObjectOverwrite)</f>
        <v>#NAME?</v>
      </c>
      <c r="M10" s="146" t="e">
        <f ca="1">_xll.ohRangeRetrieveError(L10)</f>
        <v>#NAME?</v>
      </c>
      <c r="N10" s="147"/>
      <c r="Q10" s="200"/>
      <c r="R10" s="198"/>
      <c r="U10" s="200"/>
    </row>
    <row r="11" spans="1:21" ht="11.25" customHeight="1" x14ac:dyDescent="0.25">
      <c r="A11" s="53"/>
      <c r="B11" s="150" t="s">
        <v>105</v>
      </c>
      <c r="C11" s="150" t="s">
        <v>30</v>
      </c>
      <c r="D11" s="141" t="s">
        <v>36</v>
      </c>
      <c r="E11" s="137" t="s">
        <v>104</v>
      </c>
      <c r="F11" s="141" t="s">
        <v>115</v>
      </c>
      <c r="G11" s="151">
        <v>0</v>
      </c>
      <c r="H11" s="151" t="e">
        <f ca="1">_xll.qlSwapIndex(,"NOFIX",C11,2,Currency,Calendar,D11,E11,F11,$L$3,DiscountingCurve,,Trigger)</f>
        <v>#NAME?</v>
      </c>
      <c r="I11" s="151" t="e">
        <f ca="1">_xll.qlIndexFixing(H11,_xll.qlSettingsEvaluationDate(Trigger),TRUE,H11)</f>
        <v>#NAME?</v>
      </c>
      <c r="J11" s="152" t="e">
        <f ca="1">_xll.qlSimpleQuote(Currency&amp;"3L"&amp;C11&amp;QuoteSuffix,,,,Trigger)</f>
        <v>#NAME?</v>
      </c>
      <c r="K11" s="152" t="e">
        <f ca="1">_xll.qlSimpleQuoteSetValue(J11,I11,I11)</f>
        <v>#NAME?</v>
      </c>
      <c r="L11" s="187" t="e">
        <f ca="1">_xll.qlSwapRateHelper2(,J11,$C11,Calendar,"Annual",$E11,$F11,$L$3,$G11,B11,,Permanent,Trigger,ObjectOverwrite)</f>
        <v>#NAME?</v>
      </c>
      <c r="M11" s="146" t="e">
        <f ca="1">_xll.ohRangeRetrieveError(L11)</f>
        <v>#NAME?</v>
      </c>
      <c r="N11" s="147"/>
      <c r="Q11" s="200"/>
      <c r="R11" s="198"/>
      <c r="U11" s="200"/>
    </row>
    <row r="12" spans="1:21" ht="11.25" customHeight="1" x14ac:dyDescent="0.25">
      <c r="A12" s="53"/>
      <c r="B12" s="150" t="s">
        <v>105</v>
      </c>
      <c r="C12" s="150" t="s">
        <v>29</v>
      </c>
      <c r="D12" s="141" t="s">
        <v>36</v>
      </c>
      <c r="E12" s="137" t="s">
        <v>104</v>
      </c>
      <c r="F12" s="141" t="s">
        <v>115</v>
      </c>
      <c r="G12" s="151">
        <v>0</v>
      </c>
      <c r="H12" s="151" t="e">
        <f ca="1">_xll.qlSwapIndex(,"NOFIX",C12,2,Currency,Calendar,D12,E12,F12,$L$3,DiscountingCurve,,Trigger)</f>
        <v>#NAME?</v>
      </c>
      <c r="I12" s="151" t="e">
        <f ca="1">_xll.qlIndexFixing(H12,_xll.qlSettingsEvaluationDate(Trigger),TRUE,H12)</f>
        <v>#NAME?</v>
      </c>
      <c r="J12" s="152" t="e">
        <f ca="1">_xll.qlSimpleQuote(Currency&amp;"3L"&amp;C12&amp;QuoteSuffix,,,,Trigger)</f>
        <v>#NAME?</v>
      </c>
      <c r="K12" s="152" t="e">
        <f ca="1">_xll.qlSimpleQuoteSetValue(J12,I12,I12)</f>
        <v>#NAME?</v>
      </c>
      <c r="L12" s="187" t="e">
        <f ca="1">_xll.qlSwapRateHelper2(,J12,$C12,Calendar,"Annual",$E12,$F12,$L$3,$G12,B12,,Permanent,Trigger,ObjectOverwrite)</f>
        <v>#NAME?</v>
      </c>
      <c r="M12" s="146" t="e">
        <f ca="1">_xll.ohRangeRetrieveError(L12)</f>
        <v>#NAME?</v>
      </c>
      <c r="N12" s="147"/>
      <c r="Q12" s="200"/>
      <c r="R12" s="198"/>
      <c r="U12" s="200"/>
    </row>
    <row r="13" spans="1:21" ht="11.25" customHeight="1" x14ac:dyDescent="0.25">
      <c r="A13" s="53"/>
      <c r="B13" s="150" t="s">
        <v>105</v>
      </c>
      <c r="C13" s="150" t="s">
        <v>28</v>
      </c>
      <c r="D13" s="141" t="s">
        <v>36</v>
      </c>
      <c r="E13" s="137" t="s">
        <v>104</v>
      </c>
      <c r="F13" s="141" t="s">
        <v>115</v>
      </c>
      <c r="G13" s="151">
        <v>0</v>
      </c>
      <c r="H13" s="151" t="e">
        <f ca="1">_xll.qlSwapIndex(,"NOFIX",C13,2,Currency,Calendar,D13,E13,F13,$L$3,DiscountingCurve,,Trigger)</f>
        <v>#NAME?</v>
      </c>
      <c r="I13" s="151" t="e">
        <f ca="1">_xll.qlIndexFixing(H13,_xll.qlSettingsEvaluationDate(Trigger),TRUE,H13)</f>
        <v>#NAME?</v>
      </c>
      <c r="J13" s="152" t="e">
        <f ca="1">_xll.qlSimpleQuote(Currency&amp;"3L"&amp;C13&amp;QuoteSuffix,,,,Trigger)</f>
        <v>#NAME?</v>
      </c>
      <c r="K13" s="152" t="e">
        <f ca="1">_xll.qlSimpleQuoteSetValue(J13,I13,I13)</f>
        <v>#NAME?</v>
      </c>
      <c r="L13" s="187" t="e">
        <f ca="1">_xll.qlSwapRateHelper2(,J13,$C13,Calendar,"Annual",$E13,$F13,$L$3,$G13,B13,,Permanent,Trigger,ObjectOverwrite)</f>
        <v>#NAME?</v>
      </c>
      <c r="M13" s="146" t="e">
        <f ca="1">_xll.ohRangeRetrieveError(L13)</f>
        <v>#NAME?</v>
      </c>
      <c r="N13" s="147"/>
      <c r="Q13" s="200"/>
      <c r="R13" s="198"/>
      <c r="U13" s="200"/>
    </row>
    <row r="14" spans="1:21" ht="11.25" customHeight="1" x14ac:dyDescent="0.25">
      <c r="A14" s="53"/>
      <c r="B14" s="150" t="s">
        <v>105</v>
      </c>
      <c r="C14" s="150" t="s">
        <v>27</v>
      </c>
      <c r="D14" s="141" t="s">
        <v>36</v>
      </c>
      <c r="E14" s="137" t="s">
        <v>104</v>
      </c>
      <c r="F14" s="141" t="s">
        <v>115</v>
      </c>
      <c r="G14" s="151">
        <v>0</v>
      </c>
      <c r="H14" s="151" t="e">
        <f ca="1">_xll.qlSwapIndex(,"NOFIX",C14,2,Currency,Calendar,D14,E14,F14,$L$3,DiscountingCurve,,Trigger)</f>
        <v>#NAME?</v>
      </c>
      <c r="I14" s="151" t="e">
        <f ca="1">_xll.qlIndexFixing(H14,_xll.qlSettingsEvaluationDate(Trigger),TRUE,H14)</f>
        <v>#NAME?</v>
      </c>
      <c r="J14" s="152" t="e">
        <f ca="1">_xll.qlSimpleQuote(Currency&amp;"3L"&amp;C14&amp;QuoteSuffix,,,,Trigger)</f>
        <v>#NAME?</v>
      </c>
      <c r="K14" s="152" t="e">
        <f ca="1">_xll.qlSimpleQuoteSetValue(J14,I14,I14)</f>
        <v>#NAME?</v>
      </c>
      <c r="L14" s="187" t="e">
        <f ca="1">_xll.qlSwapRateHelper2(,J14,$C14,Calendar,"Annual",$E14,$F14,$L$3,$G14,B14,,Permanent,Trigger,ObjectOverwrite)</f>
        <v>#NAME?</v>
      </c>
      <c r="M14" s="146" t="e">
        <f ca="1">_xll.ohRangeRetrieveError(L14)</f>
        <v>#NAME?</v>
      </c>
      <c r="N14" s="147"/>
      <c r="Q14" s="200"/>
      <c r="R14" s="198"/>
      <c r="U14" s="200"/>
    </row>
    <row r="15" spans="1:21" ht="11.25" customHeight="1" x14ac:dyDescent="0.25">
      <c r="A15" s="53"/>
      <c r="B15" s="150" t="s">
        <v>105</v>
      </c>
      <c r="C15" s="150" t="s">
        <v>26</v>
      </c>
      <c r="D15" s="141" t="s">
        <v>36</v>
      </c>
      <c r="E15" s="137" t="s">
        <v>104</v>
      </c>
      <c r="F15" s="141" t="s">
        <v>115</v>
      </c>
      <c r="G15" s="151">
        <v>0</v>
      </c>
      <c r="H15" s="151" t="e">
        <f ca="1">_xll.qlSwapIndex(,"NOFIX",C15,2,Currency,Calendar,D15,E15,F15,$L$3,DiscountingCurve,,Trigger)</f>
        <v>#NAME?</v>
      </c>
      <c r="I15" s="151" t="e">
        <f ca="1">_xll.qlIndexFixing(H15,_xll.qlSettingsEvaluationDate(Trigger),TRUE,H15)</f>
        <v>#NAME?</v>
      </c>
      <c r="J15" s="152" t="e">
        <f ca="1">_xll.qlSimpleQuote(Currency&amp;"3L"&amp;C15&amp;QuoteSuffix,,,,Trigger)</f>
        <v>#NAME?</v>
      </c>
      <c r="K15" s="152" t="e">
        <f ca="1">_xll.qlSimpleQuoteSetValue(J15,I15,I15)</f>
        <v>#NAME?</v>
      </c>
      <c r="L15" s="187" t="e">
        <f ca="1">_xll.qlSwapRateHelper2(,J15,$C15,Calendar,"Annual",$E15,$F15,$L$3,$G15,B15,,Permanent,Trigger,ObjectOverwrite)</f>
        <v>#NAME?</v>
      </c>
      <c r="M15" s="146" t="e">
        <f ca="1">_xll.ohRangeRetrieveError(L15)</f>
        <v>#NAME?</v>
      </c>
      <c r="N15" s="147"/>
      <c r="Q15" s="200"/>
      <c r="R15" s="198"/>
      <c r="U15" s="200"/>
    </row>
    <row r="16" spans="1:21" ht="11.25" customHeight="1" x14ac:dyDescent="0.25">
      <c r="A16" s="53"/>
      <c r="B16" s="150" t="s">
        <v>105</v>
      </c>
      <c r="C16" s="150" t="s">
        <v>25</v>
      </c>
      <c r="D16" s="141" t="s">
        <v>36</v>
      </c>
      <c r="E16" s="137" t="s">
        <v>104</v>
      </c>
      <c r="F16" s="141" t="s">
        <v>115</v>
      </c>
      <c r="G16" s="151">
        <v>0</v>
      </c>
      <c r="H16" s="151" t="e">
        <f ca="1">_xll.qlSwapIndex(,"NOFIX",C16,2,Currency,Calendar,D16,E16,F16,$L$3,DiscountingCurve,,Trigger)</f>
        <v>#NAME?</v>
      </c>
      <c r="I16" s="151" t="e">
        <f ca="1">_xll.qlIndexFixing(H16,_xll.qlSettingsEvaluationDate(Trigger),TRUE,H16)</f>
        <v>#NAME?</v>
      </c>
      <c r="J16" s="152" t="e">
        <f ca="1">_xll.qlSimpleQuote(Currency&amp;"3L"&amp;C16&amp;QuoteSuffix,,,,Trigger)</f>
        <v>#NAME?</v>
      </c>
      <c r="K16" s="152" t="e">
        <f ca="1">_xll.qlSimpleQuoteSetValue(J16,I16,I16)</f>
        <v>#NAME?</v>
      </c>
      <c r="L16" s="187" t="e">
        <f ca="1">_xll.qlSwapRateHelper2(,J16,$C16,Calendar,"Annual",$E16,$F16,$L$3,$G16,B16,,Permanent,Trigger,ObjectOverwrite)</f>
        <v>#NAME?</v>
      </c>
      <c r="M16" s="146" t="e">
        <f ca="1">_xll.ohRangeRetrieveError(L16)</f>
        <v>#NAME?</v>
      </c>
      <c r="N16" s="147"/>
      <c r="Q16" s="200"/>
      <c r="R16" s="198"/>
      <c r="U16" s="200"/>
    </row>
    <row r="17" spans="1:21" ht="11.25" customHeight="1" x14ac:dyDescent="0.25">
      <c r="A17" s="53"/>
      <c r="B17" s="150" t="s">
        <v>105</v>
      </c>
      <c r="C17" s="150" t="s">
        <v>24</v>
      </c>
      <c r="D17" s="141" t="s">
        <v>36</v>
      </c>
      <c r="E17" s="137" t="s">
        <v>104</v>
      </c>
      <c r="F17" s="141" t="s">
        <v>115</v>
      </c>
      <c r="G17" s="151">
        <v>0</v>
      </c>
      <c r="H17" s="151" t="e">
        <f ca="1">_xll.qlSwapIndex(,"NOFIX",C17,2,Currency,Calendar,D17,E17,F17,$L$3,DiscountingCurve,,Trigger)</f>
        <v>#NAME?</v>
      </c>
      <c r="I17" s="151" t="e">
        <f ca="1">_xll.qlIndexFixing(H17,_xll.qlSettingsEvaluationDate(Trigger),TRUE,H17)</f>
        <v>#NAME?</v>
      </c>
      <c r="J17" s="152" t="e">
        <f ca="1">_xll.qlSimpleQuote(Currency&amp;"3L"&amp;C17&amp;QuoteSuffix,,,,Trigger)</f>
        <v>#NAME?</v>
      </c>
      <c r="K17" s="152" t="e">
        <f ca="1">_xll.qlSimpleQuoteSetValue(J17,I17,I17)</f>
        <v>#NAME?</v>
      </c>
      <c r="L17" s="187" t="e">
        <f ca="1">_xll.qlSwapRateHelper2(,J17,$C17,Calendar,"Annual",$E17,$F17,$L$3,$G17,B17,,Permanent,Trigger,ObjectOverwrite)</f>
        <v>#NAME?</v>
      </c>
      <c r="M17" s="146" t="e">
        <f ca="1">_xll.ohRangeRetrieveError(L17)</f>
        <v>#NAME?</v>
      </c>
      <c r="N17" s="147"/>
      <c r="Q17" s="200"/>
      <c r="R17" s="198"/>
      <c r="U17" s="200"/>
    </row>
    <row r="18" spans="1:21" ht="11.25" customHeight="1" x14ac:dyDescent="0.25">
      <c r="A18" s="53"/>
      <c r="B18" s="150" t="s">
        <v>105</v>
      </c>
      <c r="C18" s="150" t="s">
        <v>23</v>
      </c>
      <c r="D18" s="141" t="s">
        <v>36</v>
      </c>
      <c r="E18" s="137" t="s">
        <v>104</v>
      </c>
      <c r="F18" s="141" t="s">
        <v>115</v>
      </c>
      <c r="G18" s="151">
        <v>0</v>
      </c>
      <c r="H18" s="151" t="e">
        <f ca="1">_xll.qlSwapIndex(,"NOFIX",C18,2,Currency,Calendar,D18,E18,F18,$L$3,DiscountingCurve,,Trigger)</f>
        <v>#NAME?</v>
      </c>
      <c r="I18" s="151" t="e">
        <f ca="1">_xll.qlIndexFixing(H18,_xll.qlSettingsEvaluationDate(Trigger),TRUE,H18)</f>
        <v>#NAME?</v>
      </c>
      <c r="J18" s="152" t="e">
        <f ca="1">_xll.qlSimpleQuote(Currency&amp;"3L"&amp;C18&amp;QuoteSuffix,,,,Trigger)</f>
        <v>#NAME?</v>
      </c>
      <c r="K18" s="152" t="e">
        <f ca="1">_xll.qlSimpleQuoteSetValue(J18,I18,I18)</f>
        <v>#NAME?</v>
      </c>
      <c r="L18" s="187" t="e">
        <f ca="1">_xll.qlSwapRateHelper2(,J18,$C18,Calendar,"Annual",$E18,$F18,$L$3,$G18,B18,,Permanent,Trigger,ObjectOverwrite)</f>
        <v>#NAME?</v>
      </c>
      <c r="M18" s="146" t="e">
        <f ca="1">_xll.ohRangeRetrieveError(L18)</f>
        <v>#NAME?</v>
      </c>
      <c r="N18" s="147"/>
      <c r="Q18" s="200"/>
      <c r="R18" s="198"/>
      <c r="U18" s="200"/>
    </row>
    <row r="19" spans="1:21" ht="11.25" customHeight="1" x14ac:dyDescent="0.25">
      <c r="A19" s="53"/>
      <c r="B19" s="150" t="s">
        <v>105</v>
      </c>
      <c r="C19" s="150" t="s">
        <v>22</v>
      </c>
      <c r="D19" s="141" t="s">
        <v>36</v>
      </c>
      <c r="E19" s="137" t="s">
        <v>104</v>
      </c>
      <c r="F19" s="141" t="s">
        <v>115</v>
      </c>
      <c r="G19" s="151">
        <v>0</v>
      </c>
      <c r="H19" s="151" t="e">
        <f ca="1">_xll.qlSwapIndex(,"NOFIX",C19,2,Currency,Calendar,D19,E19,F19,$L$3,DiscountingCurve,,Trigger)</f>
        <v>#NAME?</v>
      </c>
      <c r="I19" s="151" t="e">
        <f ca="1">_xll.qlIndexFixing(H19,_xll.qlSettingsEvaluationDate(Trigger),TRUE,H19)</f>
        <v>#NAME?</v>
      </c>
      <c r="J19" s="152" t="e">
        <f ca="1">_xll.qlSimpleQuote(Currency&amp;"3L"&amp;C19&amp;QuoteSuffix,,,,Trigger)</f>
        <v>#NAME?</v>
      </c>
      <c r="K19" s="152" t="e">
        <f ca="1">_xll.qlSimpleQuoteSetValue(J19,I19,I19)</f>
        <v>#NAME?</v>
      </c>
      <c r="L19" s="187" t="e">
        <f ca="1">_xll.qlSwapRateHelper2(,J19,$C19,Calendar,"Annual",$E19,$F19,$L$3,$G19,B19,,Permanent,Trigger,ObjectOverwrite)</f>
        <v>#NAME?</v>
      </c>
      <c r="M19" s="146" t="e">
        <f ca="1">_xll.ohRangeRetrieveError(L19)</f>
        <v>#NAME?</v>
      </c>
      <c r="N19" s="147"/>
      <c r="Q19" s="200"/>
      <c r="R19" s="198"/>
      <c r="U19" s="200"/>
    </row>
    <row r="20" spans="1:21" ht="11.25" customHeight="1" x14ac:dyDescent="0.25">
      <c r="A20" s="53"/>
      <c r="B20" s="150" t="s">
        <v>105</v>
      </c>
      <c r="C20" s="150" t="s">
        <v>21</v>
      </c>
      <c r="D20" s="141" t="s">
        <v>36</v>
      </c>
      <c r="E20" s="137" t="s">
        <v>104</v>
      </c>
      <c r="F20" s="141" t="s">
        <v>115</v>
      </c>
      <c r="G20" s="151">
        <v>0</v>
      </c>
      <c r="H20" s="151" t="e">
        <f ca="1">_xll.qlSwapIndex(,"NOFIX",C20,2,Currency,Calendar,D20,E20,F20,$L$3,DiscountingCurve,,Trigger)</f>
        <v>#NAME?</v>
      </c>
      <c r="I20" s="151" t="e">
        <f ca="1">_xll.qlIndexFixing(H20,_xll.qlSettingsEvaluationDate(Trigger),TRUE,H20)</f>
        <v>#NAME?</v>
      </c>
      <c r="J20" s="152" t="e">
        <f ca="1">_xll.qlSimpleQuote(Currency&amp;"3L"&amp;C20&amp;QuoteSuffix,,,,Trigger)</f>
        <v>#NAME?</v>
      </c>
      <c r="K20" s="152" t="e">
        <f ca="1">_xll.qlSimpleQuoteSetValue(J20,I20,I20)</f>
        <v>#NAME?</v>
      </c>
      <c r="L20" s="187" t="e">
        <f ca="1">_xll.qlSwapRateHelper2(,J20,$C20,Calendar,"Annual",$E20,$F20,$L$3,$G20,B20,,Permanent,Trigger,ObjectOverwrite)</f>
        <v>#NAME?</v>
      </c>
      <c r="M20" s="146" t="e">
        <f ca="1">_xll.ohRangeRetrieveError(L20)</f>
        <v>#NAME?</v>
      </c>
      <c r="N20" s="147"/>
      <c r="Q20" s="200"/>
      <c r="R20" s="198"/>
      <c r="U20" s="200"/>
    </row>
    <row r="21" spans="1:21" ht="11.25" customHeight="1" x14ac:dyDescent="0.25">
      <c r="A21" s="53"/>
      <c r="B21" s="150" t="s">
        <v>105</v>
      </c>
      <c r="C21" s="150" t="s">
        <v>20</v>
      </c>
      <c r="D21" s="141" t="s">
        <v>36</v>
      </c>
      <c r="E21" s="137" t="s">
        <v>104</v>
      </c>
      <c r="F21" s="141" t="s">
        <v>115</v>
      </c>
      <c r="G21" s="151">
        <v>0</v>
      </c>
      <c r="H21" s="151" t="e">
        <f ca="1">_xll.qlSwapIndex(,"NOFIX",C21,2,Currency,Calendar,D21,E21,F21,$L$3,DiscountingCurve,,Trigger)</f>
        <v>#NAME?</v>
      </c>
      <c r="I21" s="151" t="e">
        <f ca="1">_xll.qlIndexFixing(H21,_xll.qlSettingsEvaluationDate(Trigger),TRUE,H21)</f>
        <v>#NAME?</v>
      </c>
      <c r="J21" s="152" t="e">
        <f ca="1">_xll.qlSimpleQuote(Currency&amp;"3L"&amp;C21&amp;QuoteSuffix,,,,Trigger)</f>
        <v>#NAME?</v>
      </c>
      <c r="K21" s="152" t="e">
        <f ca="1">_xll.qlSimpleQuoteSetValue(J21,I21,I21)</f>
        <v>#NAME?</v>
      </c>
      <c r="L21" s="187" t="e">
        <f ca="1">_xll.qlSwapRateHelper2(,J21,$C21,Calendar,"Annual",$E21,$F21,$L$3,$G21,B21,,Permanent,Trigger,ObjectOverwrite)</f>
        <v>#NAME?</v>
      </c>
      <c r="M21" s="146" t="e">
        <f ca="1">_xll.ohRangeRetrieveError(L21)</f>
        <v>#NAME?</v>
      </c>
      <c r="N21" s="147"/>
      <c r="Q21" s="200"/>
      <c r="R21" s="198"/>
      <c r="U21" s="200"/>
    </row>
    <row r="22" spans="1:21" ht="11.25" customHeight="1" x14ac:dyDescent="0.25">
      <c r="A22" s="53"/>
      <c r="B22" s="150" t="s">
        <v>105</v>
      </c>
      <c r="C22" s="150" t="s">
        <v>19</v>
      </c>
      <c r="D22" s="141" t="s">
        <v>36</v>
      </c>
      <c r="E22" s="137" t="s">
        <v>104</v>
      </c>
      <c r="F22" s="141" t="s">
        <v>115</v>
      </c>
      <c r="G22" s="151">
        <v>0</v>
      </c>
      <c r="H22" s="151" t="e">
        <f ca="1">_xll.qlSwapIndex(,"NOFIX",C22,2,Currency,Calendar,D22,E22,F22,$L$3,DiscountingCurve,,Trigger)</f>
        <v>#NAME?</v>
      </c>
      <c r="I22" s="151" t="e">
        <f ca="1">_xll.qlIndexFixing(H22,_xll.qlSettingsEvaluationDate(Trigger),TRUE,H22)</f>
        <v>#NAME?</v>
      </c>
      <c r="J22" s="152" t="e">
        <f ca="1">_xll.qlSimpleQuote(Currency&amp;"3L"&amp;C22&amp;QuoteSuffix,,,,Trigger)</f>
        <v>#NAME?</v>
      </c>
      <c r="K22" s="152" t="e">
        <f ca="1">_xll.qlSimpleQuoteSetValue(J22,I22,I22)</f>
        <v>#NAME?</v>
      </c>
      <c r="L22" s="187" t="e">
        <f ca="1">_xll.qlSwapRateHelper2(,J22,$C22,Calendar,"Annual",$E22,$F22,$L$3,$G22,B22,,Permanent,Trigger,ObjectOverwrite)</f>
        <v>#NAME?</v>
      </c>
      <c r="M22" s="146" t="e">
        <f ca="1">_xll.ohRangeRetrieveError(L22)</f>
        <v>#NAME?</v>
      </c>
      <c r="N22" s="147"/>
      <c r="Q22" s="200"/>
      <c r="R22" s="198"/>
      <c r="U22" s="200"/>
    </row>
    <row r="23" spans="1:21" ht="11.25" customHeight="1" x14ac:dyDescent="0.25">
      <c r="A23" s="53"/>
      <c r="B23" s="150" t="s">
        <v>105</v>
      </c>
      <c r="C23" s="150" t="s">
        <v>18</v>
      </c>
      <c r="D23" s="141" t="s">
        <v>36</v>
      </c>
      <c r="E23" s="137" t="s">
        <v>104</v>
      </c>
      <c r="F23" s="141" t="s">
        <v>115</v>
      </c>
      <c r="G23" s="151">
        <v>0</v>
      </c>
      <c r="H23" s="151" t="e">
        <f ca="1">_xll.qlSwapIndex(,"NOFIX",C23,2,Currency,Calendar,D23,E23,F23,$L$3,DiscountingCurve,,Trigger)</f>
        <v>#NAME?</v>
      </c>
      <c r="I23" s="151" t="e">
        <f ca="1">_xll.qlIndexFixing(H23,_xll.qlSettingsEvaluationDate(Trigger),TRUE,H23)</f>
        <v>#NAME?</v>
      </c>
      <c r="J23" s="152" t="e">
        <f ca="1">_xll.qlSimpleQuote(Currency&amp;"3L"&amp;C23&amp;QuoteSuffix,,,,Trigger)</f>
        <v>#NAME?</v>
      </c>
      <c r="K23" s="152" t="e">
        <f ca="1">_xll.qlSimpleQuoteSetValue(J23,I23,I23)</f>
        <v>#NAME?</v>
      </c>
      <c r="L23" s="187" t="e">
        <f ca="1">_xll.qlSwapRateHelper2(,J23,$C23,Calendar,"Annual",$E23,$F23,$L$3,$G23,B23,,Permanent,Trigger,ObjectOverwrite)</f>
        <v>#NAME?</v>
      </c>
      <c r="M23" s="146" t="e">
        <f ca="1">_xll.ohRangeRetrieveError(L23)</f>
        <v>#NAME?</v>
      </c>
      <c r="N23" s="147"/>
      <c r="Q23" s="200"/>
      <c r="R23" s="198"/>
      <c r="U23" s="200"/>
    </row>
    <row r="24" spans="1:21" ht="11.25" customHeight="1" x14ac:dyDescent="0.25">
      <c r="A24" s="53"/>
      <c r="B24" s="150" t="s">
        <v>105</v>
      </c>
      <c r="C24" s="150" t="s">
        <v>17</v>
      </c>
      <c r="D24" s="141" t="s">
        <v>36</v>
      </c>
      <c r="E24" s="137" t="s">
        <v>104</v>
      </c>
      <c r="F24" s="141" t="s">
        <v>115</v>
      </c>
      <c r="G24" s="151">
        <v>0</v>
      </c>
      <c r="H24" s="151" t="e">
        <f ca="1">_xll.qlSwapIndex(,"NOFIX",C24,2,Currency,Calendar,D24,E24,F24,$L$3,DiscountingCurve,,Trigger)</f>
        <v>#NAME?</v>
      </c>
      <c r="I24" s="151" t="e">
        <f ca="1">_xll.qlIndexFixing(H24,_xll.qlSettingsEvaluationDate(Trigger),TRUE,H24)</f>
        <v>#NAME?</v>
      </c>
      <c r="J24" s="152" t="e">
        <f ca="1">_xll.qlSimpleQuote(Currency&amp;"3L"&amp;C24&amp;QuoteSuffix,,,,Trigger)</f>
        <v>#NAME?</v>
      </c>
      <c r="K24" s="152" t="e">
        <f ca="1">_xll.qlSimpleQuoteSetValue(J24,I24,I24)</f>
        <v>#NAME?</v>
      </c>
      <c r="L24" s="187" t="e">
        <f ca="1">_xll.qlSwapRateHelper2(,J24,$C24,Calendar,"Annual",$E24,$F24,$L$3,$G24,B24,,Permanent,Trigger,ObjectOverwrite)</f>
        <v>#NAME?</v>
      </c>
      <c r="M24" s="146" t="e">
        <f ca="1">_xll.ohRangeRetrieveError(L24)</f>
        <v>#NAME?</v>
      </c>
      <c r="N24" s="147"/>
      <c r="Q24" s="200"/>
      <c r="R24" s="198"/>
      <c r="U24" s="200"/>
    </row>
    <row r="25" spans="1:21" ht="11.25" customHeight="1" x14ac:dyDescent="0.25">
      <c r="A25" s="53"/>
      <c r="B25" s="150" t="s">
        <v>105</v>
      </c>
      <c r="C25" s="150" t="s">
        <v>16</v>
      </c>
      <c r="D25" s="141" t="s">
        <v>36</v>
      </c>
      <c r="E25" s="137" t="s">
        <v>104</v>
      </c>
      <c r="F25" s="141" t="s">
        <v>115</v>
      </c>
      <c r="G25" s="151">
        <v>0</v>
      </c>
      <c r="H25" s="151" t="e">
        <f ca="1">_xll.qlSwapIndex(,"NOFIX",C25,2,Currency,Calendar,D25,E25,F25,$L$3,DiscountingCurve,,Trigger)</f>
        <v>#NAME?</v>
      </c>
      <c r="I25" s="151" t="e">
        <f ca="1">_xll.qlIndexFixing(H25,_xll.qlSettingsEvaluationDate(Trigger),TRUE,H25)</f>
        <v>#NAME?</v>
      </c>
      <c r="J25" s="152" t="e">
        <f ca="1">_xll.qlSimpleQuote(Currency&amp;"3L"&amp;C25&amp;QuoteSuffix,,,,Trigger)</f>
        <v>#NAME?</v>
      </c>
      <c r="K25" s="152" t="e">
        <f ca="1">_xll.qlSimpleQuoteSetValue(J25,I25,I25)</f>
        <v>#NAME?</v>
      </c>
      <c r="L25" s="187" t="e">
        <f ca="1">_xll.qlSwapRateHelper2(,J25,$C25,Calendar,"Annual",$E25,$F25,$L$3,$G25,B25,,Permanent,Trigger,ObjectOverwrite)</f>
        <v>#NAME?</v>
      </c>
      <c r="M25" s="146" t="e">
        <f ca="1">_xll.ohRangeRetrieveError(L25)</f>
        <v>#NAME?</v>
      </c>
      <c r="N25" s="147"/>
      <c r="Q25" s="200"/>
      <c r="R25" s="198"/>
      <c r="U25" s="200"/>
    </row>
    <row r="26" spans="1:21" ht="11.25" customHeight="1" x14ac:dyDescent="0.25">
      <c r="A26" s="53"/>
      <c r="B26" s="150" t="s">
        <v>105</v>
      </c>
      <c r="C26" s="150" t="s">
        <v>15</v>
      </c>
      <c r="D26" s="141" t="s">
        <v>36</v>
      </c>
      <c r="E26" s="137" t="s">
        <v>104</v>
      </c>
      <c r="F26" s="141" t="s">
        <v>115</v>
      </c>
      <c r="G26" s="151">
        <v>0</v>
      </c>
      <c r="H26" s="151" t="e">
        <f ca="1">_xll.qlSwapIndex(,"NOFIX",C26,2,Currency,Calendar,D26,E26,F26,$L$3,DiscountingCurve,,Trigger)</f>
        <v>#NAME?</v>
      </c>
      <c r="I26" s="151" t="e">
        <f ca="1">_xll.qlIndexFixing(H26,_xll.qlSettingsEvaluationDate(Trigger),TRUE,H26)</f>
        <v>#NAME?</v>
      </c>
      <c r="J26" s="152" t="e">
        <f ca="1">_xll.qlSimpleQuote(Currency&amp;"3L"&amp;C26&amp;QuoteSuffix,,,,Trigger)</f>
        <v>#NAME?</v>
      </c>
      <c r="K26" s="152" t="e">
        <f ca="1">_xll.qlSimpleQuoteSetValue(J26,I26,I26)</f>
        <v>#NAME?</v>
      </c>
      <c r="L26" s="187" t="e">
        <f ca="1">_xll.qlSwapRateHelper2(,J26,$C26,Calendar,"Annual",$E26,$F26,$L$3,$G26,B26,,Permanent,Trigger,ObjectOverwrite)</f>
        <v>#NAME?</v>
      </c>
      <c r="M26" s="146" t="e">
        <f ca="1">_xll.ohRangeRetrieveError(L26)</f>
        <v>#NAME?</v>
      </c>
      <c r="N26" s="147"/>
      <c r="Q26" s="200"/>
      <c r="R26" s="198"/>
      <c r="U26" s="200"/>
    </row>
    <row r="27" spans="1:21" ht="11.25" customHeight="1" x14ac:dyDescent="0.25">
      <c r="A27" s="53"/>
      <c r="B27" s="150" t="s">
        <v>105</v>
      </c>
      <c r="C27" s="150" t="s">
        <v>14</v>
      </c>
      <c r="D27" s="141" t="s">
        <v>36</v>
      </c>
      <c r="E27" s="137" t="s">
        <v>104</v>
      </c>
      <c r="F27" s="141" t="s">
        <v>115</v>
      </c>
      <c r="G27" s="151">
        <v>0</v>
      </c>
      <c r="H27" s="151" t="e">
        <f ca="1">_xll.qlSwapIndex(,"NOFIX",C27,2,Currency,Calendar,D27,E27,F27,$L$3,DiscountingCurve,,Trigger)</f>
        <v>#NAME?</v>
      </c>
      <c r="I27" s="151" t="e">
        <f ca="1">_xll.qlIndexFixing(H27,_xll.qlSettingsEvaluationDate(Trigger),TRUE,H27)</f>
        <v>#NAME?</v>
      </c>
      <c r="J27" s="152" t="e">
        <f ca="1">_xll.qlSimpleQuote(Currency&amp;"3L"&amp;C27&amp;QuoteSuffix,,,,Trigger)</f>
        <v>#NAME?</v>
      </c>
      <c r="K27" s="152" t="e">
        <f ca="1">_xll.qlSimpleQuoteSetValue(J27,I27,I27)</f>
        <v>#NAME?</v>
      </c>
      <c r="L27" s="187" t="e">
        <f ca="1">_xll.qlSwapRateHelper2(,J27,$C27,Calendar,"Annual",$E27,$F27,$L$3,$G27,B27,,Permanent,Trigger,ObjectOverwrite)</f>
        <v>#NAME?</v>
      </c>
      <c r="M27" s="146" t="e">
        <f ca="1">_xll.ohRangeRetrieveError(L27)</f>
        <v>#NAME?</v>
      </c>
      <c r="N27" s="147"/>
      <c r="Q27" s="200"/>
      <c r="R27" s="198"/>
      <c r="U27" s="200"/>
    </row>
    <row r="28" spans="1:21" ht="11.25" customHeight="1" x14ac:dyDescent="0.25">
      <c r="A28" s="53"/>
      <c r="B28" s="150" t="s">
        <v>105</v>
      </c>
      <c r="C28" s="150" t="s">
        <v>13</v>
      </c>
      <c r="D28" s="141" t="s">
        <v>36</v>
      </c>
      <c r="E28" s="137" t="s">
        <v>104</v>
      </c>
      <c r="F28" s="141" t="s">
        <v>115</v>
      </c>
      <c r="G28" s="151">
        <v>0</v>
      </c>
      <c r="H28" s="151" t="e">
        <f ca="1">_xll.qlSwapIndex(,"NOFIX",C28,2,Currency,Calendar,D28,E28,F28,$L$3,DiscountingCurve,,Trigger)</f>
        <v>#NAME?</v>
      </c>
      <c r="I28" s="151" t="e">
        <f ca="1">_xll.qlIndexFixing(H28,_xll.qlSettingsEvaluationDate(Trigger),TRUE,H28)</f>
        <v>#NAME?</v>
      </c>
      <c r="J28" s="152" t="e">
        <f ca="1">_xll.qlSimpleQuote(Currency&amp;"3L"&amp;C28&amp;QuoteSuffix,,,,Trigger)</f>
        <v>#NAME?</v>
      </c>
      <c r="K28" s="152" t="e">
        <f ca="1">_xll.qlSimpleQuoteSetValue(J28,I28,I28)</f>
        <v>#NAME?</v>
      </c>
      <c r="L28" s="187" t="e">
        <f ca="1">_xll.qlSwapRateHelper2(,J28,$C28,Calendar,"Annual",$E28,$F28,$L$3,$G28,B28,,Permanent,Trigger,ObjectOverwrite)</f>
        <v>#NAME?</v>
      </c>
      <c r="M28" s="146" t="e">
        <f ca="1">_xll.ohRangeRetrieveError(L28)</f>
        <v>#NAME?</v>
      </c>
      <c r="N28" s="147"/>
      <c r="Q28" s="200"/>
      <c r="R28" s="198"/>
      <c r="U28" s="200"/>
    </row>
    <row r="29" spans="1:21" ht="11.25" customHeight="1" x14ac:dyDescent="0.25">
      <c r="A29" s="53"/>
      <c r="B29" s="150" t="s">
        <v>105</v>
      </c>
      <c r="C29" s="150" t="s">
        <v>12</v>
      </c>
      <c r="D29" s="141" t="s">
        <v>36</v>
      </c>
      <c r="E29" s="137" t="s">
        <v>104</v>
      </c>
      <c r="F29" s="141" t="s">
        <v>115</v>
      </c>
      <c r="G29" s="151">
        <v>0</v>
      </c>
      <c r="H29" s="151" t="e">
        <f ca="1">_xll.qlSwapIndex(,"NOFIX",C29,2,Currency,Calendar,D29,E29,F29,$L$3,DiscountingCurve,,Trigger)</f>
        <v>#NAME?</v>
      </c>
      <c r="I29" s="151" t="e">
        <f ca="1">_xll.qlIndexFixing(H29,_xll.qlSettingsEvaluationDate(Trigger),TRUE,H29)</f>
        <v>#NAME?</v>
      </c>
      <c r="J29" s="152" t="e">
        <f ca="1">_xll.qlSimpleQuote(Currency&amp;"3L"&amp;C29&amp;QuoteSuffix,,,,Trigger)</f>
        <v>#NAME?</v>
      </c>
      <c r="K29" s="152" t="e">
        <f ca="1">_xll.qlSimpleQuoteSetValue(J29,I29,I29)</f>
        <v>#NAME?</v>
      </c>
      <c r="L29" s="187" t="e">
        <f ca="1">_xll.qlSwapRateHelper2(,J29,$C29,Calendar,"Annual",$E29,$F29,$L$3,$G29,B29,,Permanent,Trigger,ObjectOverwrite)</f>
        <v>#NAME?</v>
      </c>
      <c r="M29" s="146" t="e">
        <f ca="1">_xll.ohRangeRetrieveError(L29)</f>
        <v>#NAME?</v>
      </c>
      <c r="N29" s="147"/>
      <c r="Q29" s="200"/>
      <c r="R29" s="198"/>
      <c r="U29" s="200"/>
    </row>
    <row r="30" spans="1:21" ht="11.25" customHeight="1" x14ac:dyDescent="0.25">
      <c r="A30" s="53"/>
      <c r="B30" s="150" t="s">
        <v>105</v>
      </c>
      <c r="C30" s="150" t="s">
        <v>11</v>
      </c>
      <c r="D30" s="141" t="s">
        <v>36</v>
      </c>
      <c r="E30" s="137" t="s">
        <v>104</v>
      </c>
      <c r="F30" s="141" t="s">
        <v>115</v>
      </c>
      <c r="G30" s="151">
        <v>0</v>
      </c>
      <c r="H30" s="151" t="e">
        <f ca="1">_xll.qlSwapIndex(,"NOFIX",C30,2,Currency,Calendar,D30,E30,F30,$L$3,DiscountingCurve,,Trigger)</f>
        <v>#NAME?</v>
      </c>
      <c r="I30" s="151" t="e">
        <f ca="1">_xll.qlIndexFixing(H30,_xll.qlSettingsEvaluationDate(Trigger),TRUE,H30)</f>
        <v>#NAME?</v>
      </c>
      <c r="J30" s="152" t="e">
        <f ca="1">_xll.qlSimpleQuote(Currency&amp;"3L"&amp;C30&amp;QuoteSuffix,,,,Trigger)</f>
        <v>#NAME?</v>
      </c>
      <c r="K30" s="152" t="e">
        <f ca="1">_xll.qlSimpleQuoteSetValue(J30,I30,I30)</f>
        <v>#NAME?</v>
      </c>
      <c r="L30" s="187" t="e">
        <f ca="1">_xll.qlSwapRateHelper2(,J30,$C30,Calendar,"Annual",$E30,$F30,$L$3,$G30,B30,,Permanent,Trigger,ObjectOverwrite)</f>
        <v>#NAME?</v>
      </c>
      <c r="M30" s="146" t="e">
        <f ca="1">_xll.ohRangeRetrieveError(L30)</f>
        <v>#NAME?</v>
      </c>
      <c r="N30" s="147"/>
      <c r="Q30" s="200"/>
      <c r="R30" s="198"/>
      <c r="U30" s="200"/>
    </row>
    <row r="31" spans="1:21" ht="11.25" customHeight="1" x14ac:dyDescent="0.25">
      <c r="A31" s="53"/>
      <c r="B31" s="150" t="s">
        <v>105</v>
      </c>
      <c r="C31" s="150" t="s">
        <v>10</v>
      </c>
      <c r="D31" s="141" t="s">
        <v>36</v>
      </c>
      <c r="E31" s="137" t="s">
        <v>104</v>
      </c>
      <c r="F31" s="141" t="s">
        <v>115</v>
      </c>
      <c r="G31" s="151">
        <v>0</v>
      </c>
      <c r="H31" s="151" t="e">
        <f ca="1">_xll.qlSwapIndex(,"NOFIX",C31,2,Currency,Calendar,D31,E31,F31,$L$3,DiscountingCurve,,Trigger)</f>
        <v>#NAME?</v>
      </c>
      <c r="I31" s="151" t="e">
        <f ca="1">_xll.qlIndexFixing(H31,_xll.qlSettingsEvaluationDate(Trigger),TRUE,H31)</f>
        <v>#NAME?</v>
      </c>
      <c r="J31" s="152" t="e">
        <f ca="1">_xll.qlSimpleQuote(Currency&amp;"3L"&amp;C31&amp;QuoteSuffix,,,,Trigger)</f>
        <v>#NAME?</v>
      </c>
      <c r="K31" s="152" t="e">
        <f ca="1">_xll.qlSimpleQuoteSetValue(J31,I31,I31)</f>
        <v>#NAME?</v>
      </c>
      <c r="L31" s="187" t="e">
        <f ca="1">_xll.qlSwapRateHelper2(,J31,$C31,Calendar,"Annual",$E31,$F31,$L$3,$G31,B31,,Permanent,Trigger,ObjectOverwrite)</f>
        <v>#NAME?</v>
      </c>
      <c r="M31" s="146" t="e">
        <f ca="1">_xll.ohRangeRetrieveError(L31)</f>
        <v>#NAME?</v>
      </c>
      <c r="N31" s="147"/>
      <c r="Q31" s="200"/>
      <c r="R31" s="198"/>
      <c r="U31" s="200"/>
    </row>
    <row r="32" spans="1:21" ht="11.25" customHeight="1" x14ac:dyDescent="0.25">
      <c r="A32" s="53"/>
      <c r="B32" s="150" t="s">
        <v>105</v>
      </c>
      <c r="C32" s="150" t="s">
        <v>9</v>
      </c>
      <c r="D32" s="141" t="s">
        <v>36</v>
      </c>
      <c r="E32" s="137" t="s">
        <v>104</v>
      </c>
      <c r="F32" s="141" t="s">
        <v>115</v>
      </c>
      <c r="G32" s="151">
        <v>0</v>
      </c>
      <c r="H32" s="151" t="e">
        <f ca="1">_xll.qlSwapIndex(,"NOFIX",C32,2,Currency,Calendar,D32,E32,F32,$L$3,DiscountingCurve,,Trigger)</f>
        <v>#NAME?</v>
      </c>
      <c r="I32" s="151" t="e">
        <f ca="1">_xll.qlIndexFixing(H32,_xll.qlSettingsEvaluationDate(Trigger),TRUE,H32)</f>
        <v>#NAME?</v>
      </c>
      <c r="J32" s="152" t="e">
        <f ca="1">_xll.qlSimpleQuote(Currency&amp;"3L"&amp;C32&amp;QuoteSuffix,,,,Trigger)</f>
        <v>#NAME?</v>
      </c>
      <c r="K32" s="152" t="e">
        <f ca="1">_xll.qlSimpleQuoteSetValue(J32,I32,I32)</f>
        <v>#NAME?</v>
      </c>
      <c r="L32" s="187" t="e">
        <f ca="1">_xll.qlSwapRateHelper2(,J32,$C32,Calendar,"Annual",$E32,$F32,$L$3,$G32,B32,,Permanent,Trigger,ObjectOverwrite)</f>
        <v>#NAME?</v>
      </c>
      <c r="M32" s="146" t="e">
        <f ca="1">_xll.ohRangeRetrieveError(L32)</f>
        <v>#NAME?</v>
      </c>
      <c r="N32" s="147"/>
      <c r="Q32" s="200"/>
      <c r="R32" s="198"/>
      <c r="U32" s="200"/>
    </row>
    <row r="33" spans="1:21" ht="11.25" customHeight="1" x14ac:dyDescent="0.25">
      <c r="A33" s="53"/>
      <c r="B33" s="150" t="s">
        <v>105</v>
      </c>
      <c r="C33" s="150" t="s">
        <v>8</v>
      </c>
      <c r="D33" s="141" t="s">
        <v>36</v>
      </c>
      <c r="E33" s="137" t="s">
        <v>104</v>
      </c>
      <c r="F33" s="141" t="s">
        <v>115</v>
      </c>
      <c r="G33" s="151">
        <v>0</v>
      </c>
      <c r="H33" s="151" t="e">
        <f ca="1">_xll.qlSwapIndex(,"NOFIX",C33,2,Currency,Calendar,D33,E33,F33,$L$3,DiscountingCurve,,Trigger)</f>
        <v>#NAME?</v>
      </c>
      <c r="I33" s="151" t="e">
        <f ca="1">_xll.qlIndexFixing(H33,_xll.qlSettingsEvaluationDate(Trigger),TRUE,H33)</f>
        <v>#NAME?</v>
      </c>
      <c r="J33" s="152" t="e">
        <f ca="1">_xll.qlSimpleQuote(Currency&amp;"3L"&amp;C33&amp;QuoteSuffix,,,,Trigger)</f>
        <v>#NAME?</v>
      </c>
      <c r="K33" s="152" t="e">
        <f ca="1">_xll.qlSimpleQuoteSetValue(J33,I33,I33)</f>
        <v>#NAME?</v>
      </c>
      <c r="L33" s="187" t="e">
        <f ca="1">_xll.qlSwapRateHelper2(,J33,$C33,Calendar,"Annual",$E33,$F33,$L$3,$G33,B33,,Permanent,Trigger,ObjectOverwrite)</f>
        <v>#NAME?</v>
      </c>
      <c r="M33" s="146" t="e">
        <f ca="1">_xll.ohRangeRetrieveError(L33)</f>
        <v>#NAME?</v>
      </c>
      <c r="N33" s="147"/>
      <c r="Q33" s="200"/>
      <c r="R33" s="198"/>
      <c r="U33" s="200"/>
    </row>
    <row r="34" spans="1:21" ht="11.25" customHeight="1" x14ac:dyDescent="0.25">
      <c r="A34" s="53"/>
      <c r="B34" s="150" t="s">
        <v>105</v>
      </c>
      <c r="C34" s="150" t="s">
        <v>7</v>
      </c>
      <c r="D34" s="141" t="s">
        <v>36</v>
      </c>
      <c r="E34" s="137" t="s">
        <v>104</v>
      </c>
      <c r="F34" s="141" t="s">
        <v>115</v>
      </c>
      <c r="G34" s="151">
        <v>0</v>
      </c>
      <c r="H34" s="151" t="e">
        <f ca="1">_xll.qlSwapIndex(,"NOFIX",C34,2,Currency,Calendar,D34,E34,F34,$L$3,DiscountingCurve,,Trigger)</f>
        <v>#NAME?</v>
      </c>
      <c r="I34" s="151" t="e">
        <f ca="1">_xll.qlIndexFixing(H34,_xll.qlSettingsEvaluationDate(Trigger),TRUE,H34)</f>
        <v>#NAME?</v>
      </c>
      <c r="J34" s="152" t="e">
        <f ca="1">_xll.qlSimpleQuote(Currency&amp;"3L"&amp;C34&amp;QuoteSuffix,,,,Trigger)</f>
        <v>#NAME?</v>
      </c>
      <c r="K34" s="152" t="e">
        <f ca="1">_xll.qlSimpleQuoteSetValue(J34,I34,I34)</f>
        <v>#NAME?</v>
      </c>
      <c r="L34" s="187" t="e">
        <f ca="1">_xll.qlSwapRateHelper2(,J34,$C34,Calendar,"Annual",$E34,$F34,$L$3,$G34,B34,,Permanent,Trigger,ObjectOverwrite)</f>
        <v>#NAME?</v>
      </c>
      <c r="M34" s="146" t="e">
        <f ca="1">_xll.ohRangeRetrieveError(L34)</f>
        <v>#NAME?</v>
      </c>
      <c r="N34" s="147"/>
      <c r="Q34" s="200"/>
      <c r="R34" s="198"/>
      <c r="U34" s="200"/>
    </row>
    <row r="35" spans="1:21" ht="11.25" customHeight="1" x14ac:dyDescent="0.25">
      <c r="A35" s="53"/>
      <c r="B35" s="150" t="s">
        <v>105</v>
      </c>
      <c r="C35" s="150" t="s">
        <v>6</v>
      </c>
      <c r="D35" s="141" t="s">
        <v>36</v>
      </c>
      <c r="E35" s="137" t="s">
        <v>104</v>
      </c>
      <c r="F35" s="141" t="s">
        <v>115</v>
      </c>
      <c r="G35" s="151">
        <v>0</v>
      </c>
      <c r="H35" s="151" t="e">
        <f ca="1">_xll.qlSwapIndex(,"NOFIX",C35,2,Currency,Calendar,D35,E35,F35,$L$3,DiscountingCurve,,Trigger)</f>
        <v>#NAME?</v>
      </c>
      <c r="I35" s="151" t="e">
        <f ca="1">_xll.qlIndexFixing(H35,_xll.qlSettingsEvaluationDate(Trigger),TRUE,H35)</f>
        <v>#NAME?</v>
      </c>
      <c r="J35" s="152" t="e">
        <f ca="1">_xll.qlSimpleQuote(Currency&amp;"3L"&amp;C35&amp;QuoteSuffix,,,,Trigger)</f>
        <v>#NAME?</v>
      </c>
      <c r="K35" s="152" t="e">
        <f ca="1">_xll.qlSimpleQuoteSetValue(J35,I35,I35)</f>
        <v>#NAME?</v>
      </c>
      <c r="L35" s="187" t="e">
        <f ca="1">_xll.qlSwapRateHelper2(,J35,$C35,Calendar,"Annual",$E35,$F35,$L$3,$G35,B35,,Permanent,Trigger,ObjectOverwrite)</f>
        <v>#NAME?</v>
      </c>
      <c r="M35" s="146" t="e">
        <f ca="1">_xll.ohRangeRetrieveError(L35)</f>
        <v>#NAME?</v>
      </c>
      <c r="N35" s="147"/>
      <c r="Q35" s="200"/>
      <c r="R35" s="198"/>
      <c r="U35" s="200"/>
    </row>
    <row r="36" spans="1:21" ht="11.25" customHeight="1" x14ac:dyDescent="0.25">
      <c r="A36" s="53"/>
      <c r="B36" s="150" t="s">
        <v>105</v>
      </c>
      <c r="C36" s="150" t="s">
        <v>5</v>
      </c>
      <c r="D36" s="141" t="s">
        <v>36</v>
      </c>
      <c r="E36" s="137" t="s">
        <v>104</v>
      </c>
      <c r="F36" s="141" t="s">
        <v>115</v>
      </c>
      <c r="G36" s="151">
        <v>0</v>
      </c>
      <c r="H36" s="151" t="e">
        <f ca="1">_xll.qlSwapIndex(,"NOFIX",C36,2,Currency,Calendar,D36,E36,F36,$L$3,DiscountingCurve,,Trigger)</f>
        <v>#NAME?</v>
      </c>
      <c r="I36" s="151" t="e">
        <f ca="1">_xll.qlIndexFixing(H36,_xll.qlSettingsEvaluationDate(Trigger),TRUE,H36)</f>
        <v>#NAME?</v>
      </c>
      <c r="J36" s="152" t="e">
        <f ca="1">_xll.qlSimpleQuote(Currency&amp;"3L"&amp;C36&amp;QuoteSuffix,,,,Trigger)</f>
        <v>#NAME?</v>
      </c>
      <c r="K36" s="152" t="e">
        <f ca="1">_xll.qlSimpleQuoteSetValue(J36,I36,I36)</f>
        <v>#NAME?</v>
      </c>
      <c r="L36" s="187" t="e">
        <f ca="1">_xll.qlSwapRateHelper2(,J36,$C36,Calendar,"Annual",$E36,$F36,$L$3,$G36,B36,,Permanent,Trigger,ObjectOverwrite)</f>
        <v>#NAME?</v>
      </c>
      <c r="M36" s="146" t="e">
        <f ca="1">_xll.ohRangeRetrieveError(L36)</f>
        <v>#NAME?</v>
      </c>
      <c r="N36" s="147"/>
      <c r="Q36" s="200"/>
      <c r="R36" s="198"/>
      <c r="U36" s="200"/>
    </row>
    <row r="37" spans="1:21" ht="11.25" customHeight="1" x14ac:dyDescent="0.25">
      <c r="A37" s="53"/>
      <c r="B37" s="150" t="s">
        <v>105</v>
      </c>
      <c r="C37" s="150" t="s">
        <v>4</v>
      </c>
      <c r="D37" s="141" t="s">
        <v>36</v>
      </c>
      <c r="E37" s="137" t="s">
        <v>104</v>
      </c>
      <c r="F37" s="141" t="s">
        <v>115</v>
      </c>
      <c r="G37" s="151">
        <v>0</v>
      </c>
      <c r="H37" s="151" t="e">
        <f ca="1">_xll.qlSwapIndex(,"NOFIX",C37,2,Currency,Calendar,D37,E37,F37,$L$3,DiscountingCurve,,Trigger)</f>
        <v>#NAME?</v>
      </c>
      <c r="I37" s="151" t="e">
        <f ca="1">_xll.qlIndexFixing(H37,_xll.qlSettingsEvaluationDate(Trigger),TRUE,H37)</f>
        <v>#NAME?</v>
      </c>
      <c r="J37" s="152" t="e">
        <f ca="1">_xll.qlSimpleQuote(Currency&amp;"3L"&amp;C37&amp;QuoteSuffix,,,,Trigger)</f>
        <v>#NAME?</v>
      </c>
      <c r="K37" s="152" t="e">
        <f ca="1">_xll.qlSimpleQuoteSetValue(J37,I37,I37)</f>
        <v>#NAME?</v>
      </c>
      <c r="L37" s="187" t="e">
        <f ca="1">_xll.qlSwapRateHelper2(,J37,$C37,Calendar,"Annual",$E37,$F37,$L$3,$G37,B37,,Permanent,Trigger,ObjectOverwrite)</f>
        <v>#NAME?</v>
      </c>
      <c r="M37" s="146" t="e">
        <f ca="1">_xll.ohRangeRetrieveError(L37)</f>
        <v>#NAME?</v>
      </c>
      <c r="N37" s="147"/>
      <c r="Q37" s="200"/>
      <c r="R37" s="198"/>
      <c r="U37" s="200"/>
    </row>
    <row r="38" spans="1:21" ht="11.25" customHeight="1" x14ac:dyDescent="0.25">
      <c r="A38" s="53"/>
      <c r="B38" s="150" t="s">
        <v>105</v>
      </c>
      <c r="C38" s="150" t="s">
        <v>3</v>
      </c>
      <c r="D38" s="141" t="s">
        <v>36</v>
      </c>
      <c r="E38" s="137" t="s">
        <v>104</v>
      </c>
      <c r="F38" s="141" t="s">
        <v>115</v>
      </c>
      <c r="G38" s="151">
        <v>0</v>
      </c>
      <c r="H38" s="151" t="e">
        <f ca="1">_xll.qlSwapIndex(,"NOFIX",C38,2,Currency,Calendar,D38,E38,F38,$L$3,DiscountingCurve,,Trigger)</f>
        <v>#NAME?</v>
      </c>
      <c r="I38" s="151" t="e">
        <f ca="1">_xll.qlIndexFixing(H38,_xll.qlSettingsEvaluationDate(Trigger),TRUE,H38)</f>
        <v>#NAME?</v>
      </c>
      <c r="J38" s="152" t="e">
        <f ca="1">_xll.qlSimpleQuote(Currency&amp;"3L"&amp;C38&amp;QuoteSuffix,,,,Trigger)</f>
        <v>#NAME?</v>
      </c>
      <c r="K38" s="152" t="e">
        <f ca="1">_xll.qlSimpleQuoteSetValue(J38,I38,I38)</f>
        <v>#NAME?</v>
      </c>
      <c r="L38" s="187" t="e">
        <f ca="1">_xll.qlSwapRateHelper2(,J38,$C38,Calendar,"Annual",$E38,$F38,$L$3,$G38,B38,,Permanent,Trigger,ObjectOverwrite)</f>
        <v>#NAME?</v>
      </c>
      <c r="M38" s="146" t="e">
        <f ca="1">_xll.ohRangeRetrieveError(L38)</f>
        <v>#NAME?</v>
      </c>
      <c r="N38" s="147"/>
      <c r="Q38" s="200"/>
      <c r="R38" s="198"/>
      <c r="U38" s="200"/>
    </row>
    <row r="39" spans="1:21" ht="11.25" customHeight="1" x14ac:dyDescent="0.25">
      <c r="A39" s="53"/>
      <c r="B39" s="150" t="s">
        <v>105</v>
      </c>
      <c r="C39" s="150" t="s">
        <v>2</v>
      </c>
      <c r="D39" s="141" t="s">
        <v>36</v>
      </c>
      <c r="E39" s="137" t="s">
        <v>104</v>
      </c>
      <c r="F39" s="141" t="s">
        <v>115</v>
      </c>
      <c r="G39" s="151">
        <v>0</v>
      </c>
      <c r="H39" s="151" t="e">
        <f ca="1">_xll.qlSwapIndex(,"NOFIX",C39,2,Currency,Calendar,D39,E39,F39,$L$3,DiscountingCurve,,Trigger)</f>
        <v>#NAME?</v>
      </c>
      <c r="I39" s="151" t="e">
        <f ca="1">_xll.qlIndexFixing(H39,_xll.qlSettingsEvaluationDate(Trigger),TRUE,H39)</f>
        <v>#NAME?</v>
      </c>
      <c r="J39" s="152" t="e">
        <f ca="1">_xll.qlSimpleQuote(Currency&amp;"3L"&amp;C39&amp;QuoteSuffix,,,,Trigger)</f>
        <v>#NAME?</v>
      </c>
      <c r="K39" s="152" t="e">
        <f ca="1">_xll.qlSimpleQuoteSetValue(J39,I39,I39)</f>
        <v>#NAME?</v>
      </c>
      <c r="L39" s="187" t="e">
        <f ca="1">_xll.qlSwapRateHelper2(,J39,$C39,Calendar,"Annual",$E39,$F39,$L$3,$G39,B39,,Permanent,Trigger,ObjectOverwrite)</f>
        <v>#NAME?</v>
      </c>
      <c r="M39" s="146" t="e">
        <f ca="1">_xll.ohRangeRetrieveError(L39)</f>
        <v>#NAME?</v>
      </c>
      <c r="N39" s="147"/>
      <c r="Q39" s="200"/>
      <c r="R39" s="198"/>
      <c r="U39" s="200"/>
    </row>
    <row r="40" spans="1:21" ht="11.25" customHeight="1" x14ac:dyDescent="0.25">
      <c r="A40" s="53"/>
      <c r="B40" s="150" t="s">
        <v>105</v>
      </c>
      <c r="C40" s="150" t="s">
        <v>1</v>
      </c>
      <c r="D40" s="141" t="s">
        <v>36</v>
      </c>
      <c r="E40" s="137" t="s">
        <v>104</v>
      </c>
      <c r="F40" s="141" t="s">
        <v>115</v>
      </c>
      <c r="G40" s="151">
        <v>0</v>
      </c>
      <c r="H40" s="151" t="e">
        <f ca="1">_xll.qlSwapIndex(,"NOFIX",C40,2,Currency,Calendar,D40,E40,F40,$L$3,DiscountingCurve,,Trigger)</f>
        <v>#NAME?</v>
      </c>
      <c r="I40" s="151" t="e">
        <f ca="1">_xll.qlIndexFixing(H40,_xll.qlSettingsEvaluationDate(Trigger),TRUE,H40)</f>
        <v>#NAME?</v>
      </c>
      <c r="J40" s="152" t="e">
        <f ca="1">_xll.qlSimpleQuote(Currency&amp;"3L"&amp;C40&amp;QuoteSuffix,,,,Trigger)</f>
        <v>#NAME?</v>
      </c>
      <c r="K40" s="152" t="e">
        <f ca="1">_xll.qlSimpleQuoteSetValue(J40,I40,I40)</f>
        <v>#NAME?</v>
      </c>
      <c r="L40" s="187" t="e">
        <f ca="1">_xll.qlSwapRateHelper2(,J40,$C40,Calendar,"Annual",$E40,$F40,$L$3,$G40,B40,,Permanent,Trigger,ObjectOverwrite)</f>
        <v>#NAME?</v>
      </c>
      <c r="M40" s="146" t="e">
        <f ca="1">_xll.ohRangeRetrieveError(L40)</f>
        <v>#NAME?</v>
      </c>
      <c r="N40" s="147"/>
      <c r="Q40" s="200"/>
      <c r="R40" s="198"/>
      <c r="U40" s="200"/>
    </row>
    <row r="41" spans="1:21" ht="11.25" customHeight="1" x14ac:dyDescent="0.25">
      <c r="A41" s="53"/>
      <c r="B41" s="150" t="s">
        <v>105</v>
      </c>
      <c r="C41" s="150" t="s">
        <v>0</v>
      </c>
      <c r="D41" s="141" t="s">
        <v>36</v>
      </c>
      <c r="E41" s="137" t="s">
        <v>104</v>
      </c>
      <c r="F41" s="141" t="s">
        <v>115</v>
      </c>
      <c r="G41" s="151">
        <v>0</v>
      </c>
      <c r="H41" s="151" t="e">
        <f ca="1">_xll.qlSwapIndex(,"NOFIX",C41,2,Currency,Calendar,D41,E41,F41,$L$3,DiscountingCurve,,Trigger)</f>
        <v>#NAME?</v>
      </c>
      <c r="I41" s="151" t="e">
        <f ca="1">_xll.qlIndexFixing(H41,_xll.qlSettingsEvaluationDate(Trigger),TRUE,H41)</f>
        <v>#NAME?</v>
      </c>
      <c r="J41" s="152" t="e">
        <f ca="1">_xll.qlSimpleQuote(Currency&amp;"3L"&amp;C41&amp;QuoteSuffix,,,,Trigger)</f>
        <v>#NAME?</v>
      </c>
      <c r="K41" s="152" t="e">
        <f ca="1">_xll.qlSimpleQuoteSetValue(J41,I41,I41)</f>
        <v>#NAME?</v>
      </c>
      <c r="L41" s="187" t="e">
        <f ca="1">_xll.qlSwapRateHelper2(,J41,$C41,Calendar,"Annual",$E41,$F41,$L$3,$G41,B41,,Permanent,Trigger,ObjectOverwrite)</f>
        <v>#NAME?</v>
      </c>
      <c r="M41" s="146" t="e">
        <f ca="1">_xll.ohRangeRetrieveError(L41)</f>
        <v>#NAME?</v>
      </c>
      <c r="N41" s="147"/>
    </row>
    <row r="42" spans="1:21" ht="11.25" customHeight="1" thickBot="1" x14ac:dyDescent="0.3">
      <c r="A42" s="47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130"/>
      <c r="M42" s="130"/>
      <c r="N42" s="163"/>
    </row>
  </sheetData>
  <dataValidations count="2">
    <dataValidation type="list" allowBlank="1" showInputMessage="1" showErrorMessage="1" sqref="E5:E41">
      <formula1>"Following,Modified Following,Preceding,Modified Preceding,Month End Reference,Unadjusted Month End,Unadjusted"</formula1>
    </dataValidation>
    <dataValidation type="list" allowBlank="1" showInputMessage="1" showErrorMessage="1" sqref="F5:F41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40</vt:i4>
      </vt:variant>
    </vt:vector>
  </HeadingPairs>
  <TitlesOfParts>
    <vt:vector size="47" baseType="lpstr">
      <vt:lpstr>General Settings</vt:lpstr>
      <vt:lpstr>RateHelpers</vt:lpstr>
      <vt:lpstr>Selected</vt:lpstr>
      <vt:lpstr>Deposits</vt:lpstr>
      <vt:lpstr>Futures</vt:lpstr>
      <vt:lpstr>Swaps</vt:lpstr>
      <vt:lpstr>SwapsCalculated</vt:lpstr>
      <vt:lpstr>Accuracy</vt:lpstr>
      <vt:lpstr>BondBasisDayCounter</vt:lpstr>
      <vt:lpstr>Calendar</vt:lpstr>
      <vt:lpstr>Swaps!Conventions</vt:lpstr>
      <vt:lpstr>SwapsCalculated!Conventions</vt:lpstr>
      <vt:lpstr>Currency</vt:lpstr>
      <vt:lpstr>DepoInclusionCriteria</vt:lpstr>
      <vt:lpstr>Swaps!DiscountingCurve</vt:lpstr>
      <vt:lpstr>SwapsCalculated!DiscountingCurve</vt:lpstr>
      <vt:lpstr>FamilyName</vt:lpstr>
      <vt:lpstr>FileOverwrite</vt:lpstr>
      <vt:lpstr>FrontFuturesRollingDays</vt:lpstr>
      <vt:lpstr>GENERAL_SETTINGS</vt:lpstr>
      <vt:lpstr>HolidayCheck</vt:lpstr>
      <vt:lpstr>IborType</vt:lpstr>
      <vt:lpstr>IndexTenor</vt:lpstr>
      <vt:lpstr>InterpolatorID</vt:lpstr>
      <vt:lpstr>JoinCalendar</vt:lpstr>
      <vt:lpstr>LiborCalendar</vt:lpstr>
      <vt:lpstr>LocalCalendar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2014-01-14T15:13:02Z</dcterms:created>
  <dcterms:modified xsi:type="dcterms:W3CDTF">2015-04-01T07:27:01Z</dcterms:modified>
</cp:coreProperties>
</file>