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65" windowHeight="12000" tabRatio="917" activeTab="3"/>
  </bookViews>
  <sheets>
    <sheet name="General Settings" sheetId="2" r:id="rId1"/>
    <sheet name="BTP" sheetId="4" r:id="rId2"/>
    <sheet name="CCT" sheetId="6" r:id="rId3"/>
    <sheet name="BTPInflation" sheetId="5" r:id="rId4"/>
  </sheets>
  <definedNames>
    <definedName name="Contributor" localSheetId="1">BTP!$E$2</definedName>
    <definedName name="Contributor" localSheetId="3">BTPInflation!$E$2</definedName>
    <definedName name="Contributor" localSheetId="2">CCT!$E$2</definedName>
    <definedName name="Contributors">'General Settings'!$C$11:$C$17</definedName>
    <definedName name="ContributorTable">'General Settings'!$C$11:$D$17</definedName>
    <definedName name="Conventions" localSheetId="1">BTP!$S$5:$U$9</definedName>
    <definedName name="Conventions" localSheetId="3">BTPInflation!$S$5:$U$9</definedName>
    <definedName name="Conventions" localSheetId="2">CCT!$S$5:$U$9</definedName>
    <definedName name="Counter" localSheetId="1">BTP!$P$3</definedName>
    <definedName name="Counter" localSheetId="3">BTPInflation!$P$3</definedName>
    <definedName name="Counter" localSheetId="2">CCT!$P$3</definedName>
    <definedName name="Counter">#REF!</definedName>
    <definedName name="Currency">'General Settings'!$D$4</definedName>
    <definedName name="GENERAL_SETTINGS">'General Settings'!$B$2</definedName>
    <definedName name="Instruments" localSheetId="1">BTP!$D$5:$D$75</definedName>
    <definedName name="Instruments" localSheetId="3">BTPInflation!$D$5:$D$12</definedName>
    <definedName name="Instruments" localSheetId="2">CCT!$D$5:$D$16</definedName>
    <definedName name="InterpolationType">'General Settings'!$D$8</definedName>
    <definedName name="LastUpdate">'General Settings'!$E$20</definedName>
    <definedName name="LiveDataFeed">'General Settings'!$E$23</definedName>
    <definedName name="Quote" localSheetId="1">BTP!$O$5:$O$75</definedName>
    <definedName name="Quote" localSheetId="3">BTPInflation!$O$5:$O$12</definedName>
    <definedName name="Quote" localSheetId="2">CCT!$O$5:$O$16</definedName>
    <definedName name="QuoteLive" localSheetId="1">BTP!$J$5:$J$75</definedName>
    <definedName name="QuoteLive" localSheetId="3">BTPInflation!$J$5:$J$12</definedName>
    <definedName name="QuoteLive" localSheetId="2">CCT!$J$5:$J$16</definedName>
    <definedName name="QuoteStatic" localSheetId="1">BTP!$L$5:$L$75</definedName>
    <definedName name="QuoteStatic" localSheetId="3">BTPInflation!$L$5:$L$12</definedName>
    <definedName name="QuoteStatic" localSheetId="2">CCT!$L$5:$L$16</definedName>
    <definedName name="ReutersRtMode">'General Settings'!$D$6</definedName>
    <definedName name="Trigger">'General Settings'!$D$5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O5" i="4" l="1" a="1"/>
  <c r="D5" i="5"/>
  <c r="E5" i="5"/>
  <c r="N5" i="5"/>
  <c r="S5" i="5"/>
  <c r="D6" i="5"/>
  <c r="E6" i="5"/>
  <c r="N6" i="5"/>
  <c r="S6" i="5"/>
  <c r="D7" i="5"/>
  <c r="E7" i="5"/>
  <c r="N7" i="5"/>
  <c r="S7" i="5"/>
  <c r="D8" i="5"/>
  <c r="E8" i="5"/>
  <c r="N8" i="5"/>
  <c r="S8" i="5"/>
  <c r="D9" i="5"/>
  <c r="E9" i="5"/>
  <c r="N9" i="5"/>
  <c r="S9" i="5"/>
  <c r="D10" i="5"/>
  <c r="E10" i="5"/>
  <c r="N10" i="5"/>
  <c r="S10" i="5"/>
  <c r="D11" i="5"/>
  <c r="E11" i="5"/>
  <c r="N11" i="5"/>
  <c r="S11" i="5"/>
  <c r="D12" i="5"/>
  <c r="E12" i="5"/>
  <c r="N12" i="5"/>
  <c r="S12" i="5"/>
  <c r="C6" i="5"/>
  <c r="C12" i="5"/>
  <c r="C7" i="5"/>
  <c r="C8" i="5"/>
  <c r="C9" i="5"/>
  <c r="C10" i="5"/>
  <c r="C11" i="5"/>
  <c r="C5" i="5"/>
  <c r="O5" i="6" a="1"/>
  <c r="O5" i="5" a="1"/>
  <c r="B5" i="4" a="1"/>
  <c r="B5" i="6" a="1"/>
  <c r="B1" i="2"/>
  <c r="J6" i="5"/>
  <c r="J11" i="5"/>
  <c r="J8" i="5"/>
  <c r="J10" i="5"/>
  <c r="J12" i="5"/>
  <c r="J9" i="5"/>
  <c r="J7" i="5"/>
  <c r="J5" i="5"/>
  <c r="J9" i="6"/>
  <c r="J12" i="6"/>
  <c r="J6" i="6"/>
  <c r="J5" i="6"/>
  <c r="J15" i="6"/>
  <c r="J8" i="6"/>
  <c r="J13" i="6"/>
  <c r="J11" i="6"/>
  <c r="J7" i="6"/>
  <c r="J14" i="6"/>
  <c r="J10" i="6"/>
  <c r="J16" i="6"/>
  <c r="J43" i="4"/>
  <c r="J44" i="4"/>
  <c r="J35" i="4"/>
  <c r="J55" i="4"/>
  <c r="J28" i="4"/>
  <c r="J11" i="4"/>
  <c r="J67" i="4"/>
  <c r="J17" i="4"/>
  <c r="J36" i="4"/>
  <c r="J39" i="4"/>
  <c r="J56" i="4"/>
  <c r="J8" i="4"/>
  <c r="J59" i="4"/>
  <c r="J22" i="4"/>
  <c r="J68" i="4"/>
  <c r="J10" i="4"/>
  <c r="J30" i="4"/>
  <c r="J6" i="4"/>
  <c r="J65" i="4"/>
  <c r="J58" i="4"/>
  <c r="J48" i="4"/>
  <c r="J18" i="4"/>
  <c r="J45" i="4"/>
  <c r="J31" i="4"/>
  <c r="J49" i="4"/>
  <c r="J51" i="4"/>
  <c r="J53" i="4"/>
  <c r="J69" i="4"/>
  <c r="J19" i="4"/>
  <c r="J38" i="4"/>
  <c r="J73" i="4"/>
  <c r="J46" i="4"/>
  <c r="J52" i="4"/>
  <c r="J37" i="4"/>
  <c r="J9" i="4"/>
  <c r="J41" i="4"/>
  <c r="J27" i="4"/>
  <c r="J21" i="4"/>
  <c r="J70" i="4"/>
  <c r="J12" i="4"/>
  <c r="J32" i="4"/>
  <c r="J29" i="4"/>
  <c r="J50" i="4"/>
  <c r="J23" i="4"/>
  <c r="J71" i="4"/>
  <c r="J47" i="4"/>
  <c r="J57" i="4"/>
  <c r="J61" i="4"/>
  <c r="J13" i="4"/>
  <c r="J72" i="4"/>
  <c r="J16" i="4"/>
  <c r="J66" i="4"/>
  <c r="J20" i="4"/>
  <c r="J5" i="4"/>
  <c r="J64" i="4"/>
  <c r="J60" i="4"/>
  <c r="J40" i="4"/>
  <c r="J62" i="4"/>
  <c r="J34" i="4"/>
  <c r="J14" i="4"/>
  <c r="J74" i="4"/>
  <c r="J7" i="4"/>
  <c r="J75" i="4"/>
  <c r="J26" i="4"/>
  <c r="J54" i="4"/>
  <c r="J33" i="4"/>
  <c r="J63" i="4"/>
  <c r="J15" i="4"/>
  <c r="J24" i="4"/>
  <c r="J42" i="4"/>
  <c r="J25" i="4"/>
  <c r="E4" i="5"/>
  <c r="B14" i="6" l="1"/>
  <c r="B10" i="6"/>
  <c r="B9" i="6"/>
  <c r="B13" i="6"/>
  <c r="B15" i="6"/>
  <c r="B7" i="6"/>
  <c r="B8" i="6"/>
  <c r="B5" i="6"/>
  <c r="B12" i="6"/>
  <c r="B6" i="6"/>
  <c r="B16" i="6"/>
  <c r="B11" i="6"/>
  <c r="B52" i="4"/>
  <c r="B45" i="4"/>
  <c r="B38" i="4"/>
  <c r="B31" i="4"/>
  <c r="B24" i="4"/>
  <c r="B34" i="4"/>
  <c r="B51" i="4"/>
  <c r="B25" i="4"/>
  <c r="B73" i="4"/>
  <c r="B60" i="4"/>
  <c r="B53" i="4"/>
  <c r="B46" i="4"/>
  <c r="B39" i="4"/>
  <c r="B56" i="4"/>
  <c r="B67" i="4"/>
  <c r="B64" i="4"/>
  <c r="B41" i="4"/>
  <c r="B32" i="4"/>
  <c r="B20" i="4"/>
  <c r="B29" i="4"/>
  <c r="B54" i="4"/>
  <c r="B63" i="4"/>
  <c r="B50" i="4"/>
  <c r="B18" i="4"/>
  <c r="B65" i="4"/>
  <c r="B28" i="4"/>
  <c r="B37" i="4"/>
  <c r="B62" i="4"/>
  <c r="B71" i="4"/>
  <c r="B66" i="4"/>
  <c r="B58" i="4"/>
  <c r="B17" i="4"/>
  <c r="B36" i="4"/>
  <c r="B61" i="4"/>
  <c r="B70" i="4"/>
  <c r="B8" i="4"/>
  <c r="B72" i="4"/>
  <c r="B74" i="4"/>
  <c r="B35" i="4"/>
  <c r="B44" i="4"/>
  <c r="B69" i="4"/>
  <c r="B7" i="4"/>
  <c r="B16" i="4"/>
  <c r="B42" i="4"/>
  <c r="B19" i="4"/>
  <c r="B57" i="4"/>
  <c r="B68" i="4"/>
  <c r="B6" i="4"/>
  <c r="B15" i="4"/>
  <c r="B40" i="4"/>
  <c r="B43" i="4"/>
  <c r="B59" i="4"/>
  <c r="B22" i="4"/>
  <c r="B26" i="4"/>
  <c r="B30" i="4"/>
  <c r="B10" i="4"/>
  <c r="B23" i="4"/>
  <c r="B33" i="4"/>
  <c r="B12" i="4"/>
  <c r="B47" i="4"/>
  <c r="B75" i="4"/>
  <c r="B5" i="4"/>
  <c r="B55" i="4"/>
  <c r="B49" i="4"/>
  <c r="B13" i="4"/>
  <c r="B48" i="4"/>
  <c r="B11" i="4"/>
  <c r="B21" i="4"/>
  <c r="B9" i="4"/>
  <c r="B14" i="4"/>
  <c r="B27" i="4"/>
  <c r="O5" i="5"/>
  <c r="O7" i="5"/>
  <c r="O9" i="5"/>
  <c r="O12" i="5"/>
  <c r="O10" i="5"/>
  <c r="O8" i="5"/>
  <c r="O11" i="5"/>
  <c r="O6" i="5"/>
  <c r="O16" i="6"/>
  <c r="O10" i="6"/>
  <c r="O14" i="6"/>
  <c r="O7" i="6"/>
  <c r="O11" i="6"/>
  <c r="O13" i="6"/>
  <c r="O8" i="6"/>
  <c r="O15" i="6"/>
  <c r="O5" i="6"/>
  <c r="O6" i="6"/>
  <c r="O12" i="6"/>
  <c r="O9" i="6"/>
  <c r="O25" i="4"/>
  <c r="O42" i="4"/>
  <c r="O24" i="4"/>
  <c r="O15" i="4"/>
  <c r="O63" i="4"/>
  <c r="O33" i="4"/>
  <c r="O54" i="4"/>
  <c r="O26" i="4"/>
  <c r="O75" i="4"/>
  <c r="O7" i="4"/>
  <c r="O74" i="4"/>
  <c r="O14" i="4"/>
  <c r="O34" i="4"/>
  <c r="O62" i="4"/>
  <c r="O40" i="4"/>
  <c r="O60" i="4"/>
  <c r="O64" i="4"/>
  <c r="O5" i="4"/>
  <c r="O20" i="4"/>
  <c r="O66" i="4"/>
  <c r="O16" i="4"/>
  <c r="O72" i="4"/>
  <c r="O13" i="4"/>
  <c r="O61" i="4"/>
  <c r="O57" i="4"/>
  <c r="O47" i="4"/>
  <c r="O71" i="4"/>
  <c r="O23" i="4"/>
  <c r="O50" i="4"/>
  <c r="O29" i="4"/>
  <c r="O32" i="4"/>
  <c r="O12" i="4"/>
  <c r="O70" i="4"/>
  <c r="O21" i="4"/>
  <c r="O27" i="4"/>
  <c r="O41" i="4"/>
  <c r="O9" i="4"/>
  <c r="O37" i="4"/>
  <c r="O52" i="4"/>
  <c r="O46" i="4"/>
  <c r="O73" i="4"/>
  <c r="O38" i="4"/>
  <c r="O19" i="4"/>
  <c r="O69" i="4"/>
  <c r="O53" i="4"/>
  <c r="O51" i="4"/>
  <c r="O49" i="4"/>
  <c r="O31" i="4"/>
  <c r="O45" i="4"/>
  <c r="O18" i="4"/>
  <c r="O48" i="4"/>
  <c r="O58" i="4"/>
  <c r="O65" i="4"/>
  <c r="O6" i="4"/>
  <c r="O30" i="4"/>
  <c r="O10" i="4"/>
  <c r="O68" i="4"/>
  <c r="O22" i="4"/>
  <c r="O59" i="4"/>
  <c r="O8" i="4"/>
  <c r="O56" i="4"/>
  <c r="O39" i="4"/>
  <c r="O36" i="4"/>
  <c r="O17" i="4"/>
  <c r="O67" i="4"/>
  <c r="O11" i="4"/>
  <c r="O28" i="4"/>
  <c r="O55" i="4"/>
  <c r="O35" i="4"/>
  <c r="O44" i="4"/>
  <c r="O43" i="4"/>
  <c r="C14" i="6"/>
  <c r="C12" i="6"/>
  <c r="C24" i="4"/>
  <c r="C39" i="4"/>
  <c r="C54" i="4"/>
  <c r="C71" i="4"/>
  <c r="C72" i="4"/>
  <c r="C19" i="4"/>
  <c r="C22" i="4"/>
  <c r="C75" i="4"/>
  <c r="C9" i="4"/>
  <c r="C10" i="6"/>
  <c r="C6" i="6"/>
  <c r="C34" i="4"/>
  <c r="C56" i="4"/>
  <c r="C63" i="4"/>
  <c r="C66" i="4"/>
  <c r="C74" i="4"/>
  <c r="C57" i="4"/>
  <c r="C26" i="4"/>
  <c r="C5" i="4"/>
  <c r="C14" i="4"/>
  <c r="C9" i="6"/>
  <c r="C16" i="6"/>
  <c r="C51" i="4"/>
  <c r="C67" i="4"/>
  <c r="C50" i="4"/>
  <c r="C58" i="4"/>
  <c r="C35" i="4"/>
  <c r="C68" i="4"/>
  <c r="C30" i="4"/>
  <c r="C55" i="4"/>
  <c r="C27" i="4"/>
  <c r="C13" i="6"/>
  <c r="C25" i="4"/>
  <c r="C64" i="4"/>
  <c r="C18" i="4"/>
  <c r="C17" i="4"/>
  <c r="C44" i="4"/>
  <c r="C6" i="4"/>
  <c r="C10" i="4"/>
  <c r="C49" i="4"/>
  <c r="C15" i="6"/>
  <c r="C41" i="4"/>
  <c r="C15" i="4"/>
  <c r="C45" i="4"/>
  <c r="C61" i="4"/>
  <c r="C38" i="4"/>
  <c r="C20" i="4"/>
  <c r="C70" i="4"/>
  <c r="C43" i="4"/>
  <c r="C31" i="4"/>
  <c r="C62" i="4"/>
  <c r="C42" i="4"/>
  <c r="C21" i="4"/>
  <c r="C11" i="6"/>
  <c r="C52" i="4"/>
  <c r="C73" i="4"/>
  <c r="C65" i="4"/>
  <c r="C36" i="4"/>
  <c r="C69" i="4"/>
  <c r="C23" i="4"/>
  <c r="C13" i="4"/>
  <c r="C60" i="4"/>
  <c r="C32" i="4"/>
  <c r="C28" i="4"/>
  <c r="C7" i="4"/>
  <c r="C40" i="4"/>
  <c r="C33" i="4"/>
  <c r="C8" i="6"/>
  <c r="C37" i="4"/>
  <c r="C12" i="4"/>
  <c r="C46" i="4"/>
  <c r="C29" i="4"/>
  <c r="C8" i="4"/>
  <c r="C59" i="4"/>
  <c r="C7" i="6"/>
  <c r="C48" i="4"/>
  <c r="C53" i="4"/>
  <c r="C16" i="4"/>
  <c r="C11" i="4"/>
  <c r="C5" i="6"/>
  <c r="C47" i="4"/>
  <c r="P5" i="5"/>
  <c r="P7" i="5"/>
  <c r="P9" i="5"/>
  <c r="P12" i="5"/>
  <c r="P8" i="5"/>
  <c r="P11" i="5"/>
  <c r="P10" i="5"/>
  <c r="P6" i="5"/>
  <c r="D47" i="4" l="1"/>
  <c r="E47" i="4" s="1"/>
  <c r="N47" i="4"/>
  <c r="N5" i="6"/>
  <c r="D5" i="6"/>
  <c r="E5" i="6" s="1"/>
  <c r="D11" i="4"/>
  <c r="E11" i="4" s="1"/>
  <c r="N11" i="4"/>
  <c r="N16" i="4"/>
  <c r="D16" i="4"/>
  <c r="E16" i="4" s="1"/>
  <c r="D53" i="4"/>
  <c r="E53" i="4" s="1"/>
  <c r="N53" i="4"/>
  <c r="N48" i="4"/>
  <c r="D48" i="4"/>
  <c r="E48" i="4" s="1"/>
  <c r="N7" i="6"/>
  <c r="D7" i="6"/>
  <c r="E7" i="6" s="1"/>
  <c r="N59" i="4"/>
  <c r="D59" i="4"/>
  <c r="E59" i="4" s="1"/>
  <c r="D8" i="4"/>
  <c r="E8" i="4" s="1"/>
  <c r="N8" i="4"/>
  <c r="N29" i="4"/>
  <c r="D29" i="4"/>
  <c r="E29" i="4" s="1"/>
  <c r="D46" i="4"/>
  <c r="E46" i="4" s="1"/>
  <c r="N46" i="4"/>
  <c r="N12" i="4"/>
  <c r="D12" i="4"/>
  <c r="E12" i="4" s="1"/>
  <c r="N37" i="4"/>
  <c r="D37" i="4"/>
  <c r="E37" i="4" s="1"/>
  <c r="N8" i="6"/>
  <c r="D8" i="6"/>
  <c r="E8" i="6" s="1"/>
  <c r="D33" i="4"/>
  <c r="E33" i="4" s="1"/>
  <c r="N33" i="4"/>
  <c r="N40" i="4"/>
  <c r="D40" i="4"/>
  <c r="E40" i="4" s="1"/>
  <c r="D7" i="4"/>
  <c r="E7" i="4" s="1"/>
  <c r="N7" i="4"/>
  <c r="D28" i="4"/>
  <c r="E28" i="4" s="1"/>
  <c r="N28" i="4"/>
  <c r="D32" i="4"/>
  <c r="E32" i="4" s="1"/>
  <c r="N32" i="4"/>
  <c r="N60" i="4"/>
  <c r="D60" i="4"/>
  <c r="E60" i="4" s="1"/>
  <c r="N13" i="4"/>
  <c r="D13" i="4"/>
  <c r="E13" i="4" s="1"/>
  <c r="D23" i="4"/>
  <c r="E23" i="4" s="1"/>
  <c r="N23" i="4"/>
  <c r="N69" i="4"/>
  <c r="D69" i="4"/>
  <c r="E69" i="4" s="1"/>
  <c r="N36" i="4"/>
  <c r="D36" i="4"/>
  <c r="E36" i="4" s="1"/>
  <c r="D65" i="4"/>
  <c r="E65" i="4" s="1"/>
  <c r="N65" i="4"/>
  <c r="D73" i="4"/>
  <c r="E73" i="4" s="1"/>
  <c r="N73" i="4"/>
  <c r="D52" i="4"/>
  <c r="E52" i="4" s="1"/>
  <c r="N52" i="4"/>
  <c r="D11" i="6"/>
  <c r="E11" i="6" s="1"/>
  <c r="N11" i="6"/>
  <c r="N21" i="4"/>
  <c r="D21" i="4"/>
  <c r="E21" i="4" s="1"/>
  <c r="N42" i="4"/>
  <c r="D42" i="4"/>
  <c r="E42" i="4" s="1"/>
  <c r="D62" i="4"/>
  <c r="E62" i="4" s="1"/>
  <c r="N62" i="4"/>
  <c r="D31" i="4"/>
  <c r="E31" i="4" s="1"/>
  <c r="N31" i="4"/>
  <c r="N43" i="4"/>
  <c r="D43" i="4"/>
  <c r="E43" i="4" s="1"/>
  <c r="D70" i="4"/>
  <c r="E70" i="4" s="1"/>
  <c r="N70" i="4"/>
  <c r="D20" i="4"/>
  <c r="E20" i="4" s="1"/>
  <c r="N20" i="4"/>
  <c r="D38" i="4"/>
  <c r="E38" i="4" s="1"/>
  <c r="N38" i="4"/>
  <c r="D61" i="4"/>
  <c r="E61" i="4" s="1"/>
  <c r="N61" i="4"/>
  <c r="N45" i="4"/>
  <c r="D45" i="4"/>
  <c r="E45" i="4" s="1"/>
  <c r="D15" i="4"/>
  <c r="E15" i="4" s="1"/>
  <c r="N15" i="4"/>
  <c r="D41" i="4"/>
  <c r="E41" i="4" s="1"/>
  <c r="N41" i="4"/>
  <c r="D15" i="6"/>
  <c r="E15" i="6" s="1"/>
  <c r="N15" i="6"/>
  <c r="N49" i="4"/>
  <c r="D49" i="4"/>
  <c r="E49" i="4" s="1"/>
  <c r="N10" i="4"/>
  <c r="D10" i="4"/>
  <c r="E10" i="4" s="1"/>
  <c r="D6" i="4"/>
  <c r="E6" i="4" s="1"/>
  <c r="N6" i="4"/>
  <c r="D44" i="4"/>
  <c r="E44" i="4" s="1"/>
  <c r="N44" i="4"/>
  <c r="N17" i="4"/>
  <c r="D17" i="4"/>
  <c r="E17" i="4" s="1"/>
  <c r="D18" i="4"/>
  <c r="E18" i="4" s="1"/>
  <c r="N18" i="4"/>
  <c r="D64" i="4"/>
  <c r="E64" i="4" s="1"/>
  <c r="N64" i="4"/>
  <c r="N25" i="4"/>
  <c r="D25" i="4"/>
  <c r="E25" i="4" s="1"/>
  <c r="D13" i="6"/>
  <c r="E13" i="6" s="1"/>
  <c r="N13" i="6"/>
  <c r="N27" i="4"/>
  <c r="D27" i="4"/>
  <c r="E27" i="4" s="1"/>
  <c r="D55" i="4"/>
  <c r="E55" i="4" s="1"/>
  <c r="N55" i="4"/>
  <c r="D30" i="4"/>
  <c r="E30" i="4" s="1"/>
  <c r="N30" i="4"/>
  <c r="N68" i="4"/>
  <c r="D68" i="4"/>
  <c r="E68" i="4" s="1"/>
  <c r="D35" i="4"/>
  <c r="E35" i="4" s="1"/>
  <c r="N35" i="4"/>
  <c r="N58" i="4"/>
  <c r="D58" i="4"/>
  <c r="E58" i="4" s="1"/>
  <c r="N50" i="4"/>
  <c r="D50" i="4"/>
  <c r="E50" i="4" s="1"/>
  <c r="N67" i="4"/>
  <c r="D67" i="4"/>
  <c r="E67" i="4" s="1"/>
  <c r="D51" i="4"/>
  <c r="E51" i="4" s="1"/>
  <c r="N51" i="4"/>
  <c r="N16" i="6"/>
  <c r="D16" i="6"/>
  <c r="E16" i="6" s="1"/>
  <c r="D9" i="6"/>
  <c r="E9" i="6" s="1"/>
  <c r="N9" i="6"/>
  <c r="D14" i="4"/>
  <c r="E14" i="4" s="1"/>
  <c r="N14" i="4"/>
  <c r="N5" i="4"/>
  <c r="D5" i="4"/>
  <c r="E5" i="4" s="1"/>
  <c r="N26" i="4"/>
  <c r="D26" i="4"/>
  <c r="E26" i="4" s="1"/>
  <c r="N57" i="4"/>
  <c r="D57" i="4"/>
  <c r="E57" i="4" s="1"/>
  <c r="D74" i="4"/>
  <c r="E74" i="4" s="1"/>
  <c r="N74" i="4"/>
  <c r="D66" i="4"/>
  <c r="E66" i="4" s="1"/>
  <c r="N66" i="4"/>
  <c r="D63" i="4"/>
  <c r="E63" i="4" s="1"/>
  <c r="N63" i="4"/>
  <c r="N56" i="4"/>
  <c r="D56" i="4"/>
  <c r="E56" i="4" s="1"/>
  <c r="N34" i="4"/>
  <c r="D34" i="4"/>
  <c r="E34" i="4" s="1"/>
  <c r="D6" i="6"/>
  <c r="E6" i="6" s="1"/>
  <c r="N6" i="6"/>
  <c r="D10" i="6"/>
  <c r="E10" i="6" s="1"/>
  <c r="N10" i="6"/>
  <c r="D9" i="4"/>
  <c r="E9" i="4" s="1"/>
  <c r="N9" i="4"/>
  <c r="D75" i="4"/>
  <c r="E75" i="4" s="1"/>
  <c r="N75" i="4"/>
  <c r="D22" i="4"/>
  <c r="E22" i="4" s="1"/>
  <c r="N22" i="4"/>
  <c r="D19" i="4"/>
  <c r="E19" i="4" s="1"/>
  <c r="N19" i="4"/>
  <c r="D72" i="4"/>
  <c r="E72" i="4" s="1"/>
  <c r="N72" i="4"/>
  <c r="N71" i="4"/>
  <c r="D71" i="4"/>
  <c r="E71" i="4" s="1"/>
  <c r="D54" i="4"/>
  <c r="E54" i="4" s="1"/>
  <c r="N54" i="4"/>
  <c r="D39" i="4"/>
  <c r="E39" i="4" s="1"/>
  <c r="N39" i="4"/>
  <c r="N24" i="4"/>
  <c r="D24" i="4"/>
  <c r="E24" i="4" s="1"/>
  <c r="N12" i="6"/>
  <c r="D12" i="6"/>
  <c r="E12" i="6" s="1"/>
  <c r="D14" i="6"/>
  <c r="E14" i="6" s="1"/>
  <c r="N14" i="6"/>
  <c r="P37" i="4"/>
  <c r="P13" i="4"/>
  <c r="P21" i="4"/>
  <c r="P43" i="4"/>
  <c r="P25" i="4"/>
  <c r="P50" i="4"/>
  <c r="P57" i="4"/>
  <c r="P56" i="4"/>
  <c r="P24" i="4"/>
  <c r="P44" i="4"/>
  <c r="P30" i="4"/>
  <c r="P45" i="4"/>
  <c r="P49" i="4"/>
  <c r="P71" i="4"/>
  <c r="P12" i="6"/>
  <c r="P23" i="4"/>
  <c r="P13" i="6"/>
  <c r="P75" i="4"/>
  <c r="P7" i="6"/>
  <c r="P11" i="4"/>
  <c r="P32" i="4"/>
  <c r="P52" i="4"/>
  <c r="P20" i="4"/>
  <c r="P15" i="4"/>
  <c r="P6" i="6"/>
  <c r="P54" i="4"/>
  <c r="P59" i="4"/>
  <c r="P36" i="4"/>
  <c r="P16" i="6"/>
  <c r="P26" i="4"/>
  <c r="P31" i="4"/>
  <c r="P6" i="4"/>
  <c r="P10" i="6"/>
  <c r="P19" i="4"/>
  <c r="P47" i="4"/>
  <c r="P53" i="4"/>
  <c r="P8" i="4"/>
  <c r="P7" i="4"/>
  <c r="P65" i="4"/>
  <c r="P61" i="4"/>
  <c r="P15" i="6"/>
  <c r="P9" i="6"/>
  <c r="P9" i="4"/>
  <c r="P72" i="4"/>
  <c r="P17" i="4"/>
  <c r="P34" i="4"/>
  <c r="P28" i="4"/>
  <c r="P73" i="4"/>
  <c r="P70" i="4"/>
  <c r="P69" i="4"/>
  <c r="P10" i="4"/>
  <c r="P5" i="4"/>
  <c r="P46" i="4"/>
  <c r="P33" i="4"/>
  <c r="P18" i="4"/>
  <c r="P35" i="4"/>
  <c r="P51" i="4"/>
  <c r="P12" i="4"/>
  <c r="P60" i="4"/>
  <c r="P58" i="4"/>
  <c r="P38" i="4"/>
  <c r="P64" i="4"/>
  <c r="P39" i="4"/>
  <c r="P5" i="6"/>
  <c r="P48" i="4"/>
  <c r="P29" i="4"/>
  <c r="P8" i="6"/>
  <c r="P42" i="4"/>
  <c r="P68" i="4"/>
  <c r="P67" i="4"/>
  <c r="P14" i="4"/>
  <c r="P74" i="4"/>
  <c r="P27" i="4"/>
  <c r="P62" i="4"/>
  <c r="P66" i="4"/>
  <c r="P22" i="4"/>
  <c r="P14" i="6"/>
  <c r="P16" i="4"/>
  <c r="P41" i="4"/>
  <c r="P55" i="4"/>
  <c r="P40" i="4"/>
  <c r="P11" i="6"/>
  <c r="P63" i="4"/>
  <c r="P3" i="4" s="1"/>
  <c r="P3" i="6" l="1"/>
  <c r="P3" i="5"/>
  <c r="D7" i="2"/>
  <c r="E4" i="4"/>
  <c r="E4" i="6"/>
</calcChain>
</file>

<file path=xl/sharedStrings.xml><?xml version="1.0" encoding="utf-8"?>
<sst xmlns="http://schemas.openxmlformats.org/spreadsheetml/2006/main" count="179" uniqueCount="50">
  <si>
    <t>BID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</si>
  <si>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</si>
  <si>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</si>
  <si>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</si>
  <si>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</si>
  <si>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</si>
  <si>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</si>
  <si>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</si>
  <si>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</si>
  <si>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</si>
  <si>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</si>
  <si>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PREL</t>
  </si>
  <si>
    <t>COSMOREX</t>
  </si>
  <si>
    <t>COSZ</t>
  </si>
  <si>
    <t>Currency</t>
  </si>
  <si>
    <t>EUR</t>
  </si>
  <si>
    <t>Contributors</t>
  </si>
  <si>
    <t>Effective</t>
  </si>
  <si>
    <t>Contributor Code</t>
  </si>
  <si>
    <t>Change</t>
  </si>
  <si>
    <t>TriggerCounter</t>
  </si>
  <si>
    <t>Object ID</t>
  </si>
  <si>
    <t>Live Data Feed</t>
  </si>
  <si>
    <t>_Quote</t>
  </si>
  <si>
    <t>Trigger</t>
  </si>
  <si>
    <t>Last update</t>
  </si>
  <si>
    <t>GENERAL_SETTINGS</t>
  </si>
  <si>
    <t>Quote suffix</t>
  </si>
  <si>
    <t>ReutersRtMode</t>
  </si>
  <si>
    <t>MonotonicCubicNaturalSpline</t>
  </si>
  <si>
    <t>InterpolationType</t>
  </si>
  <si>
    <t>Static</t>
  </si>
  <si>
    <t>Mid Safe</t>
  </si>
  <si>
    <t>TT</t>
  </si>
  <si>
    <t>ISIN</t>
  </si>
  <si>
    <t>Reuters Code</t>
  </si>
  <si>
    <t>BID_YIELD</t>
  </si>
  <si>
    <t>ASK_YIELD</t>
  </si>
  <si>
    <t>Maturity</t>
  </si>
  <si>
    <t>IT0003805998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</si>
  <si>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</si>
  <si>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</si>
  <si>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</si>
  <si>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</si>
  <si>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</si>
  <si>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</si>
  <si>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</si>
  <si>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Description</t>
  </si>
  <si>
    <t>Syntax error in request</t>
  </si>
  <si>
    <t>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</si>
</sst>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01" formatCode="0.0000%"/>
    <numFmt numFmtId="203" formatCode="0.0000"/>
    <numFmt numFmtId="214" formatCode="ddd\,\ dd\-mmm\-yyyy\,\ h:mm:ss"/>
    <numFmt numFmtId="215" formatCode="ddd\,\ dd\-mmm\-yyyy\ h:mm:ss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12"/>
      <name val="Arial"/>
      <family val="2"/>
    </font>
    <font>
      <sz val="8"/>
      <color indexed="10"/>
      <name val="MS Sans Serif"/>
      <family val="2"/>
    </font>
    <font>
      <sz val="10"/>
      <color indexed="10"/>
      <name val="Arial"/>
    </font>
    <font>
      <sz val="8"/>
      <color indexed="10"/>
      <name val="Arial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214" fontId="7" fillId="3" borderId="0" xfId="0" applyNumberFormat="1" applyFont="1" applyFill="1" applyBorder="1" applyAlignment="1">
      <alignment horizontal="left"/>
    </xf>
    <xf numFmtId="0" fontId="9" fillId="3" borderId="0" xfId="0" quotePrefix="1" applyFont="1" applyFill="1" applyBorder="1" applyAlignment="1">
      <alignment horizontal="left"/>
    </xf>
    <xf numFmtId="0" fontId="2" fillId="0" borderId="0" xfId="0" applyFont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11" xfId="0" applyFont="1" applyFill="1" applyBorder="1"/>
    <xf numFmtId="0" fontId="4" fillId="4" borderId="1" xfId="0" applyFont="1" applyFill="1" applyBorder="1"/>
    <xf numFmtId="215" fontId="4" fillId="3" borderId="6" xfId="0" applyNumberFormat="1" applyFont="1" applyFill="1" applyBorder="1" applyAlignment="1">
      <alignment horizontal="center"/>
    </xf>
    <xf numFmtId="0" fontId="4" fillId="3" borderId="6" xfId="0" quotePrefix="1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0" fontId="4" fillId="4" borderId="10" xfId="0" applyFont="1" applyFill="1" applyBorder="1"/>
    <xf numFmtId="1" fontId="4" fillId="3" borderId="7" xfId="0" applyNumberFormat="1" applyFont="1" applyFill="1" applyBorder="1" applyAlignment="1">
      <alignment horizontal="center"/>
    </xf>
    <xf numFmtId="0" fontId="0" fillId="3" borderId="0" xfId="0" applyFill="1" applyBorder="1"/>
    <xf numFmtId="0" fontId="3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3" borderId="1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3" borderId="13" xfId="0" applyFill="1" applyBorder="1"/>
    <xf numFmtId="0" fontId="10" fillId="0" borderId="14" xfId="0" applyFont="1" applyFill="1" applyBorder="1"/>
    <xf numFmtId="0" fontId="10" fillId="3" borderId="15" xfId="0" applyFont="1" applyFill="1" applyBorder="1"/>
    <xf numFmtId="0" fontId="10" fillId="3" borderId="16" xfId="0" applyFont="1" applyFill="1" applyBorder="1"/>
    <xf numFmtId="0" fontId="10" fillId="0" borderId="0" xfId="0" applyFont="1"/>
    <xf numFmtId="0" fontId="10" fillId="3" borderId="12" xfId="0" applyFont="1" applyFill="1" applyBorder="1"/>
    <xf numFmtId="0" fontId="10" fillId="3" borderId="0" xfId="0" applyFont="1" applyFill="1" applyBorder="1"/>
    <xf numFmtId="0" fontId="11" fillId="3" borderId="0" xfId="0" applyFont="1" applyFill="1" applyBorder="1"/>
    <xf numFmtId="0" fontId="10" fillId="3" borderId="9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12" xfId="0" applyFont="1" applyFill="1" applyBorder="1" applyAlignment="1">
      <alignment horizontal="center"/>
    </xf>
    <xf numFmtId="0" fontId="10" fillId="0" borderId="0" xfId="0" applyFont="1" applyFill="1" applyBorder="1"/>
    <xf numFmtId="0" fontId="10" fillId="3" borderId="2" xfId="0" applyFont="1" applyFill="1" applyBorder="1" applyAlignment="1">
      <alignment horizontal="center"/>
    </xf>
    <xf numFmtId="203" fontId="12" fillId="0" borderId="19" xfId="1" applyNumberFormat="1" applyFont="1" applyFill="1" applyBorder="1" applyAlignment="1">
      <alignment horizontal="center" vertical="center" wrapText="1"/>
    </xf>
    <xf numFmtId="203" fontId="12" fillId="0" borderId="20" xfId="1" applyNumberFormat="1" applyFont="1" applyFill="1" applyBorder="1" applyAlignment="1">
      <alignment horizontal="center" vertical="center" wrapText="1"/>
    </xf>
    <xf numFmtId="203" fontId="12" fillId="0" borderId="8" xfId="1" applyNumberFormat="1" applyFont="1" applyFill="1" applyBorder="1" applyAlignment="1">
      <alignment horizontal="center" vertical="center" wrapText="1"/>
    </xf>
    <xf numFmtId="203" fontId="12" fillId="0" borderId="9" xfId="1" applyNumberFormat="1" applyFont="1" applyFill="1" applyBorder="1" applyAlignment="1">
      <alignment horizontal="center" vertical="center" wrapText="1"/>
    </xf>
    <xf numFmtId="201" fontId="12" fillId="0" borderId="19" xfId="1" applyNumberFormat="1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0" fillId="0" borderId="21" xfId="1" applyNumberFormat="1" applyFont="1" applyFill="1" applyBorder="1" applyAlignment="1"/>
    <xf numFmtId="15" fontId="10" fillId="0" borderId="0" xfId="1" applyNumberFormat="1" applyFont="1" applyFill="1" applyBorder="1" applyAlignment="1"/>
    <xf numFmtId="0" fontId="10" fillId="0" borderId="0" xfId="1" applyNumberFormat="1" applyFont="1" applyFill="1" applyBorder="1" applyAlignment="1"/>
    <xf numFmtId="201" fontId="10" fillId="0" borderId="0" xfId="1" applyNumberFormat="1" applyFont="1" applyFill="1" applyBorder="1" applyAlignment="1"/>
    <xf numFmtId="203" fontId="10" fillId="0" borderId="0" xfId="1" applyNumberFormat="1" applyFont="1" applyFill="1" applyBorder="1" applyAlignment="1"/>
    <xf numFmtId="203" fontId="10" fillId="0" borderId="6" xfId="1" applyNumberFormat="1" applyFont="1" applyFill="1" applyBorder="1" applyAlignment="1"/>
    <xf numFmtId="201" fontId="10" fillId="0" borderId="21" xfId="1" applyNumberFormat="1" applyFont="1" applyFill="1" applyBorder="1" applyAlignment="1"/>
    <xf numFmtId="203" fontId="10" fillId="0" borderId="6" xfId="1" applyNumberFormat="1" applyFont="1" applyFill="1" applyBorder="1" applyAlignment="1">
      <alignment horizontal="center"/>
    </xf>
    <xf numFmtId="10" fontId="10" fillId="0" borderId="0" xfId="1" applyNumberFormat="1" applyFont="1"/>
    <xf numFmtId="0" fontId="10" fillId="3" borderId="13" xfId="0" applyFont="1" applyFill="1" applyBorder="1"/>
    <xf numFmtId="0" fontId="10" fillId="3" borderId="22" xfId="0" applyFont="1" applyFill="1" applyBorder="1"/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/>
    </xf>
    <xf numFmtId="203" fontId="10" fillId="0" borderId="1" xfId="1" applyNumberFormat="1" applyFont="1" applyBorder="1" applyAlignment="1"/>
    <xf numFmtId="0" fontId="5" fillId="6" borderId="23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14:59:01</v>
        <stp/>
        <stp>{11BA7BA8-5D71-4A2C-BC85-C2AA1A352F05}</stp>
        <tr r="E4" s="4"/>
      </tp>
      <tp t="s">
        <v>Updated at 14:59:01</v>
        <stp/>
        <stp>{288EBBF7-45C9-4F67-98A1-D7E629308C56}</stp>
        <tr r="E4" s="5"/>
      </tp>
      <tp t="s">
        <v>Updated at 14:58:55</v>
        <stp/>
        <stp>{56F5D34E-9BE8-4C5C-94AF-B61D7A659C67}</stp>
        <tr r="E4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18</xdr:row>
          <xdr:rowOff>57150</xdr:rowOff>
        </xdr:from>
        <xdr:to>
          <xdr:col>3</xdr:col>
          <xdr:colOff>381000</xdr:colOff>
          <xdr:row>20</xdr:row>
          <xdr:rowOff>47625</xdr:rowOff>
        </xdr:to>
        <xdr:sp macro="" textlink="">
          <xdr:nvSpPr>
            <xdr:cNvPr id="2061" name="CommandButton1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123825</xdr:rowOff>
        </xdr:from>
        <xdr:to>
          <xdr:col>3</xdr:col>
          <xdr:colOff>390525</xdr:colOff>
          <xdr:row>22</xdr:row>
          <xdr:rowOff>114300</xdr:rowOff>
        </xdr:to>
        <xdr:sp macro="" textlink="">
          <xdr:nvSpPr>
            <xdr:cNvPr id="2064" name="CommandButton2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56"/>
  <sheetViews>
    <sheetView workbookViewId="0">
      <selection activeCell="D5" sqref="D5"/>
    </sheetView>
  </sheetViews>
  <sheetFormatPr defaultRowHeight="12.75" x14ac:dyDescent="0.2"/>
  <cols>
    <col min="1" max="1" width="3" style="2" customWidth="1"/>
    <col min="2" max="2" width="5.140625" style="2" customWidth="1"/>
    <col min="3" max="3" width="14.85546875" style="2" bestFit="1" customWidth="1"/>
    <col min="4" max="4" width="21.42578125" style="2" bestFit="1" customWidth="1"/>
    <col min="5" max="5" width="20.7109375" style="2" bestFit="1" customWidth="1"/>
    <col min="6" max="6" width="5.42578125" style="2" customWidth="1"/>
    <col min="7" max="16384" width="9.140625" style="2"/>
  </cols>
  <sheetData>
    <row r="1" spans="1:36" s="1" customFormat="1" ht="13.5" thickBot="1" x14ac:dyDescent="0.25">
      <c r="B1" s="1" t="str">
        <f>_xll.qlxlVersion(TRUE,Trigger)</f>
        <v>QuantLibXL 1.5.0 - MS VC++ 9.0 - Multithreaded Dynamic Runtime library - Release Configuration - Oct 13 2014 15:51:57</v>
      </c>
    </row>
    <row r="2" spans="1:36" s="1" customFormat="1" ht="15.75" x14ac:dyDescent="0.25">
      <c r="B2" s="71" t="s">
        <v>26</v>
      </c>
      <c r="C2" s="72"/>
      <c r="D2" s="72"/>
      <c r="E2" s="72"/>
      <c r="F2" s="73"/>
    </row>
    <row r="3" spans="1:36" customFormat="1" x14ac:dyDescent="0.2">
      <c r="A3" s="1"/>
      <c r="B3" s="31"/>
      <c r="C3" s="4"/>
      <c r="D3" s="4"/>
      <c r="E3" s="4"/>
      <c r="F3" s="3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customFormat="1" x14ac:dyDescent="0.2">
      <c r="A4" s="1"/>
      <c r="B4" s="31"/>
      <c r="C4" s="21" t="s">
        <v>14</v>
      </c>
      <c r="D4" s="15" t="s">
        <v>15</v>
      </c>
      <c r="E4" s="5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customFormat="1" x14ac:dyDescent="0.2">
      <c r="A5" s="1"/>
      <c r="B5" s="31"/>
      <c r="C5" s="22" t="s">
        <v>24</v>
      </c>
      <c r="D5" s="23"/>
      <c r="E5" s="5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customFormat="1" x14ac:dyDescent="0.2">
      <c r="A6" s="1"/>
      <c r="B6" s="31"/>
      <c r="C6" s="22" t="s">
        <v>28</v>
      </c>
      <c r="D6" s="24"/>
      <c r="E6" s="5"/>
      <c r="F6" s="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customFormat="1" x14ac:dyDescent="0.2">
      <c r="A7" s="1"/>
      <c r="B7" s="31"/>
      <c r="C7" s="22" t="s">
        <v>20</v>
      </c>
      <c r="D7" s="25">
        <f>_xll.ohTrigger(BTP!Counter,BTPInflation!Counter,CCT!Counter)</f>
        <v>9</v>
      </c>
      <c r="E7" s="5"/>
      <c r="F7" s="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customFormat="1" x14ac:dyDescent="0.2">
      <c r="A8" s="1"/>
      <c r="B8" s="31"/>
      <c r="C8" s="26" t="s">
        <v>30</v>
      </c>
      <c r="D8" s="27" t="s">
        <v>29</v>
      </c>
      <c r="E8" s="5"/>
      <c r="F8" s="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customFormat="1" x14ac:dyDescent="0.2">
      <c r="A9" s="1"/>
      <c r="B9" s="31"/>
      <c r="C9" s="5"/>
      <c r="D9" s="14"/>
      <c r="E9" s="5"/>
      <c r="F9" s="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customFormat="1" x14ac:dyDescent="0.2">
      <c r="A10" s="1"/>
      <c r="B10" s="31"/>
      <c r="C10" s="19" t="s">
        <v>16</v>
      </c>
      <c r="D10" s="18" t="s">
        <v>18</v>
      </c>
      <c r="E10" s="5"/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customFormat="1" x14ac:dyDescent="0.2">
      <c r="A11" s="1"/>
      <c r="B11" s="31"/>
      <c r="C11" s="6" t="s">
        <v>2</v>
      </c>
      <c r="D11" s="16" t="s">
        <v>33</v>
      </c>
      <c r="E11" s="5"/>
      <c r="F11" s="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customFormat="1" x14ac:dyDescent="0.2">
      <c r="A12" s="1"/>
      <c r="B12" s="31"/>
      <c r="C12" s="6" t="s">
        <v>3</v>
      </c>
      <c r="D12" s="16" t="s">
        <v>4</v>
      </c>
      <c r="E12" s="28"/>
      <c r="F12" s="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customFormat="1" x14ac:dyDescent="0.2">
      <c r="A13" s="1"/>
      <c r="B13" s="31"/>
      <c r="C13" s="6" t="s">
        <v>5</v>
      </c>
      <c r="D13" s="16" t="s">
        <v>5</v>
      </c>
      <c r="E13" s="28"/>
      <c r="F13" s="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customFormat="1" x14ac:dyDescent="0.2">
      <c r="A14" s="1"/>
      <c r="B14" s="31"/>
      <c r="C14" s="6" t="s">
        <v>6</v>
      </c>
      <c r="D14" s="16" t="s">
        <v>7</v>
      </c>
      <c r="E14" s="28"/>
      <c r="F14" s="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customFormat="1" x14ac:dyDescent="0.2">
      <c r="A15" s="1"/>
      <c r="B15" s="31"/>
      <c r="C15" s="6" t="s">
        <v>8</v>
      </c>
      <c r="D15" s="16" t="s">
        <v>9</v>
      </c>
      <c r="E15" s="28"/>
      <c r="F15" s="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customFormat="1" x14ac:dyDescent="0.2">
      <c r="A16" s="1"/>
      <c r="B16" s="31"/>
      <c r="C16" s="6" t="s">
        <v>10</v>
      </c>
      <c r="D16" s="16" t="s">
        <v>11</v>
      </c>
      <c r="E16" s="28"/>
      <c r="F16" s="3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customFormat="1" x14ac:dyDescent="0.2">
      <c r="A17" s="1"/>
      <c r="B17" s="31"/>
      <c r="C17" s="20" t="s">
        <v>12</v>
      </c>
      <c r="D17" s="17" t="s">
        <v>13</v>
      </c>
      <c r="E17" s="28"/>
      <c r="F17" s="3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customFormat="1" x14ac:dyDescent="0.2">
      <c r="A18" s="1"/>
      <c r="B18" s="31"/>
      <c r="C18" s="7"/>
      <c r="D18" s="7"/>
      <c r="E18" s="7"/>
      <c r="F18" s="3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customFormat="1" x14ac:dyDescent="0.2">
      <c r="A19" s="1"/>
      <c r="B19" s="31"/>
      <c r="C19" s="7"/>
      <c r="D19" s="7"/>
      <c r="E19" s="7"/>
      <c r="F19" s="3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customFormat="1" x14ac:dyDescent="0.2">
      <c r="A20" s="1"/>
      <c r="B20" s="31"/>
      <c r="C20" s="7"/>
      <c r="D20" s="8" t="s">
        <v>25</v>
      </c>
      <c r="E20" s="12">
        <v>41094.393900462965</v>
      </c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customFormat="1" x14ac:dyDescent="0.2">
      <c r="A21" s="1"/>
      <c r="B21" s="31"/>
      <c r="C21" s="7"/>
      <c r="D21" s="29"/>
      <c r="E21" s="30"/>
      <c r="F21" s="3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customFormat="1" x14ac:dyDescent="0.2">
      <c r="A22" s="1"/>
      <c r="B22" s="31"/>
      <c r="C22" s="7"/>
      <c r="D22" s="8"/>
      <c r="E22" s="30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customFormat="1" x14ac:dyDescent="0.2">
      <c r="A23" s="1"/>
      <c r="B23" s="31"/>
      <c r="C23" s="7"/>
      <c r="D23" s="8" t="s">
        <v>22</v>
      </c>
      <c r="E23" s="13" t="b">
        <v>1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customFormat="1" ht="11.25" customHeight="1" thickBot="1" x14ac:dyDescent="0.25">
      <c r="A24" s="1"/>
      <c r="B24" s="34"/>
      <c r="C24" s="10"/>
      <c r="D24" s="10"/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" customFormat="1" x14ac:dyDescent="0.2">
      <c r="C25" s="3"/>
      <c r="D25" s="3"/>
      <c r="E25" s="3"/>
      <c r="F25" s="3"/>
    </row>
    <row r="26" spans="1:36" s="1" customFormat="1" x14ac:dyDescent="0.2">
      <c r="C26" s="3"/>
      <c r="D26" s="3"/>
      <c r="E26" s="3"/>
      <c r="F26" s="3"/>
    </row>
    <row r="27" spans="1:36" s="1" customFormat="1" x14ac:dyDescent="0.2">
      <c r="C27" s="3"/>
      <c r="D27" s="3"/>
      <c r="E27" s="3"/>
      <c r="F27" s="3"/>
    </row>
    <row r="28" spans="1:36" s="1" customFormat="1" x14ac:dyDescent="0.2">
      <c r="C28" s="3"/>
      <c r="D28" s="3"/>
      <c r="E28" s="3"/>
      <c r="F28" s="3"/>
    </row>
    <row r="29" spans="1:36" s="1" customFormat="1" x14ac:dyDescent="0.2">
      <c r="C29" s="3"/>
      <c r="D29" s="3"/>
      <c r="E29" s="3"/>
      <c r="F29" s="3"/>
    </row>
    <row r="30" spans="1:36" s="1" customFormat="1" x14ac:dyDescent="0.2">
      <c r="C30" s="3"/>
      <c r="D30" s="3"/>
      <c r="E30" s="3"/>
      <c r="F30" s="3"/>
    </row>
    <row r="31" spans="1:36" s="1" customFormat="1" x14ac:dyDescent="0.2"/>
    <row r="32" spans="1:36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</sheetData>
  <dataConsolidate/>
  <mergeCells count="1">
    <mergeCell ref="B2:F2"/>
  </mergeCells>
  <phoneticPr fontId="2" type="noConversion"/>
  <conditionalFormatting sqref="E23">
    <cfRule type="cellIs" dxfId="6" priority="1" stopIfTrue="1" operator="equal">
      <formula>TRUE</formula>
    </cfRule>
  </conditionalFormatting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64" r:id="rId4" name="CommandButton2">
          <controlPr defaultSize="0" autoLine="0" r:id="rId5">
            <anchor moveWithCells="1">
              <from>
                <xdr:col>2</xdr:col>
                <xdr:colOff>0</xdr:colOff>
                <xdr:row>20</xdr:row>
                <xdr:rowOff>123825</xdr:rowOff>
              </from>
              <to>
                <xdr:col>3</xdr:col>
                <xdr:colOff>390525</xdr:colOff>
                <xdr:row>22</xdr:row>
                <xdr:rowOff>114300</xdr:rowOff>
              </to>
            </anchor>
          </controlPr>
        </control>
      </mc:Choice>
      <mc:Fallback>
        <control shapeId="2064" r:id="rId4" name="CommandButton2"/>
      </mc:Fallback>
    </mc:AlternateContent>
    <mc:AlternateContent xmlns:mc="http://schemas.openxmlformats.org/markup-compatibility/2006">
      <mc:Choice Requires="x14">
        <control shapeId="2061" r:id="rId6" name="CommandButton1">
          <controlPr defaultSize="0" autoLine="0" r:id="rId7">
            <anchor moveWithCells="1">
              <from>
                <xdr:col>1</xdr:col>
                <xdr:colOff>333375</xdr:colOff>
                <xdr:row>18</xdr:row>
                <xdr:rowOff>57150</xdr:rowOff>
              </from>
              <to>
                <xdr:col>3</xdr:col>
                <xdr:colOff>381000</xdr:colOff>
                <xdr:row>20</xdr:row>
                <xdr:rowOff>47625</xdr:rowOff>
              </to>
            </anchor>
          </controlPr>
        </control>
      </mc:Choice>
      <mc:Fallback>
        <control shapeId="2061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6"/>
  <sheetViews>
    <sheetView workbookViewId="0">
      <selection activeCell="E2" sqref="E2"/>
    </sheetView>
  </sheetViews>
  <sheetFormatPr defaultRowHeight="11.25" outlineLevelCol="1" x14ac:dyDescent="0.2"/>
  <cols>
    <col min="1" max="1" width="2.85546875" style="38" customWidth="1"/>
    <col min="2" max="2" width="13.140625" style="38" bestFit="1" customWidth="1"/>
    <col min="3" max="3" width="22.42578125" style="38" bestFit="1" customWidth="1"/>
    <col min="4" max="4" width="9" style="38" bestFit="1" customWidth="1"/>
    <col min="5" max="5" width="12" style="38" bestFit="1" customWidth="1"/>
    <col min="6" max="7" width="9.42578125" style="38" hidden="1" customWidth="1" outlineLevel="1"/>
    <col min="8" max="9" width="10" style="38" hidden="1" customWidth="1" outlineLevel="1"/>
    <col min="10" max="10" width="9" style="38" bestFit="1" customWidth="1" collapsed="1"/>
    <col min="11" max="11" width="2.85546875" style="38" customWidth="1"/>
    <col min="12" max="12" width="9" style="38" bestFit="1" customWidth="1"/>
    <col min="13" max="13" width="2.85546875" style="38" customWidth="1"/>
    <col min="14" max="14" width="19.28515625" style="38" bestFit="1" customWidth="1"/>
    <col min="15" max="15" width="10" style="38" customWidth="1"/>
    <col min="16" max="16" width="8" style="38" bestFit="1" customWidth="1"/>
    <col min="17" max="17" width="2.85546875" style="38" customWidth="1"/>
    <col min="18" max="18" width="5.140625" style="38" customWidth="1"/>
    <col min="19" max="19" width="8" style="38" bestFit="1" customWidth="1"/>
    <col min="20" max="20" width="3.28515625" style="38" bestFit="1" customWidth="1"/>
    <col min="21" max="21" width="2.7109375" style="38" bestFit="1" customWidth="1"/>
    <col min="22" max="22" width="9.140625" style="38"/>
    <col min="23" max="23" width="7.140625" style="38" bestFit="1" customWidth="1"/>
    <col min="24" max="16384" width="9.140625" style="38"/>
  </cols>
  <sheetData>
    <row r="1" spans="1:19" ht="12" thickBot="1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9" ht="12" thickBot="1" x14ac:dyDescent="0.25">
      <c r="A2" s="39"/>
      <c r="B2" s="40"/>
      <c r="C2" s="40"/>
      <c r="D2" s="41"/>
      <c r="E2" s="42" t="s">
        <v>2</v>
      </c>
      <c r="F2" s="43"/>
      <c r="G2" s="43"/>
      <c r="H2" s="43"/>
      <c r="I2" s="43"/>
      <c r="J2" s="40"/>
      <c r="K2" s="43"/>
      <c r="L2" s="43"/>
      <c r="M2" s="43"/>
      <c r="N2" s="44" t="s">
        <v>27</v>
      </c>
      <c r="O2" s="45" t="s">
        <v>23</v>
      </c>
      <c r="P2" s="40"/>
      <c r="Q2" s="46"/>
    </row>
    <row r="3" spans="1:19" x14ac:dyDescent="0.2">
      <c r="A3" s="47"/>
      <c r="B3" s="43"/>
      <c r="C3" s="43"/>
      <c r="D3" s="40"/>
      <c r="E3" s="40"/>
      <c r="F3" s="40"/>
      <c r="G3" s="40"/>
      <c r="H3" s="40"/>
      <c r="I3" s="40"/>
      <c r="J3" s="40"/>
      <c r="K3" s="43"/>
      <c r="L3" s="43"/>
      <c r="M3" s="43"/>
      <c r="N3" s="40"/>
      <c r="O3" s="40"/>
      <c r="P3" s="48">
        <f>_xll.ohTrigger(P5:P75)</f>
        <v>5</v>
      </c>
      <c r="Q3" s="49"/>
    </row>
    <row r="4" spans="1:19" ht="22.5" x14ac:dyDescent="0.2">
      <c r="A4" s="47"/>
      <c r="B4" s="50" t="s">
        <v>34</v>
      </c>
      <c r="C4" s="51" t="s">
        <v>47</v>
      </c>
      <c r="D4" s="51" t="s">
        <v>35</v>
      </c>
      <c r="E4" s="51" t="str">
        <f>_xll.RData(E5:E75,F4:I4,"RTFEED:IDN","FRQ:5S",,F5)</f>
        <v>Updated at 14:59:01</v>
      </c>
      <c r="F4" s="51" t="s">
        <v>0</v>
      </c>
      <c r="G4" s="51" t="s">
        <v>1</v>
      </c>
      <c r="H4" s="51" t="s">
        <v>36</v>
      </c>
      <c r="I4" s="51" t="s">
        <v>37</v>
      </c>
      <c r="J4" s="52" t="s">
        <v>32</v>
      </c>
      <c r="K4" s="43"/>
      <c r="L4" s="53" t="s">
        <v>31</v>
      </c>
      <c r="M4" s="43"/>
      <c r="N4" s="54" t="s">
        <v>21</v>
      </c>
      <c r="O4" s="55" t="s">
        <v>17</v>
      </c>
      <c r="P4" s="56" t="s">
        <v>19</v>
      </c>
      <c r="Q4" s="49"/>
      <c r="S4"/>
    </row>
    <row r="5" spans="1:19" ht="12.75" x14ac:dyDescent="0.2">
      <c r="A5" s="47"/>
      <c r="B5" s="57" t="str">
        <f t="array" ref="B5:B75">_xll.qlBondAlive(_xll.ohGroupList("BTPs",Trigger))</f>
        <v>IT0004780380</v>
      </c>
      <c r="C5" s="58" t="str">
        <f>_xll.qlBondDescription(B5)</f>
        <v>BTP 2014-11-15 6%</v>
      </c>
      <c r="D5" s="59" t="str">
        <f>"IT"&amp;VALUE(RIGHT(LEFT(B5,11),6))</f>
        <v>IT478038</v>
      </c>
      <c r="E5" s="60" t="str">
        <f t="shared" ref="E5:E44" si="0">D5&amp;"="&amp;VLOOKUP(Contributor,ContributorTable,2,FALSE)</f>
        <v>IT478038=TT</v>
      </c>
      <c r="F5" s="61">
        <v>100.31699999999999</v>
      </c>
      <c r="G5" s="61">
        <v>100.499</v>
      </c>
      <c r="H5" s="61">
        <v>1.3360000000000001</v>
      </c>
      <c r="I5" s="61">
        <v>-0.93700000000000006</v>
      </c>
      <c r="J5" s="62">
        <f>_xll.qlMidSafe($F5,$G5)</f>
        <v>100.40799999999999</v>
      </c>
      <c r="K5" s="43"/>
      <c r="L5" s="70">
        <v>100.32900000000001</v>
      </c>
      <c r="M5" s="43"/>
      <c r="N5" s="63" t="str">
        <f>$B5&amp;$O$2</f>
        <v>IT0004780380_Quote</v>
      </c>
      <c r="O5" s="61">
        <f t="array" ref="O5:O75">QuoteLive</f>
        <v>100.40799999999999</v>
      </c>
      <c r="P5" s="62">
        <f>_xll.qlSimpleQuoteSetValue($N5,$O5,Trigger)</f>
        <v>4.9999999998817657E-4</v>
      </c>
      <c r="Q5" s="49"/>
      <c r="S5"/>
    </row>
    <row r="6" spans="1:19" ht="12.75" x14ac:dyDescent="0.2">
      <c r="A6" s="47"/>
      <c r="B6" s="57" t="str">
        <v>IT0003719918</v>
      </c>
      <c r="C6" s="58" t="str">
        <f>_xll.qlBondDescription(B6)</f>
        <v>BTP 2015-02-01 4.25%</v>
      </c>
      <c r="D6" s="59" t="str">
        <f t="shared" ref="D6:D69" si="1">"IT"&amp;VALUE(RIGHT(LEFT(B6,11),6))</f>
        <v>IT371991</v>
      </c>
      <c r="E6" s="60" t="str">
        <f t="shared" si="0"/>
        <v>IT371991=TT</v>
      </c>
      <c r="F6" s="61">
        <v>100.95399999999999</v>
      </c>
      <c r="G6" s="61">
        <v>101.20399999999999</v>
      </c>
      <c r="H6" s="61">
        <v>0.83099999999999996</v>
      </c>
      <c r="I6" s="61">
        <v>-0.01</v>
      </c>
      <c r="J6" s="62">
        <f>_xll.qlMidSafe($F6,$G6)</f>
        <v>101.07899999999999</v>
      </c>
      <c r="K6" s="43"/>
      <c r="L6" s="70">
        <v>100.384</v>
      </c>
      <c r="M6" s="43"/>
      <c r="N6" s="63" t="str">
        <f t="shared" ref="N6:N75" si="2">$B6&amp;$O$2</f>
        <v>IT0003719918_Quote</v>
      </c>
      <c r="O6" s="61">
        <v>101.07899999999999</v>
      </c>
      <c r="P6" s="62">
        <f>_xll.qlSimpleQuoteSetValue($N6,$O6,Trigger)</f>
        <v>0</v>
      </c>
      <c r="Q6" s="49"/>
      <c r="S6"/>
    </row>
    <row r="7" spans="1:19" ht="12.75" x14ac:dyDescent="0.2">
      <c r="A7" s="47"/>
      <c r="B7" s="57" t="str">
        <v>IT0004805070</v>
      </c>
      <c r="C7" s="58" t="str">
        <f>_xll.qlBondDescription(B7)</f>
        <v>BTP 2015-03-01 2.5%</v>
      </c>
      <c r="D7" s="59" t="str">
        <f t="shared" si="1"/>
        <v>IT480507</v>
      </c>
      <c r="E7" s="60" t="str">
        <f t="shared" si="0"/>
        <v>IT480507=TT</v>
      </c>
      <c r="F7" s="61">
        <v>100.69199999999999</v>
      </c>
      <c r="G7" s="61">
        <v>100.84099999999999</v>
      </c>
      <c r="H7" s="61">
        <v>0.58799999999999997</v>
      </c>
      <c r="I7" s="61">
        <v>0.189</v>
      </c>
      <c r="J7" s="62">
        <f>_xll.qlMidSafe($F7,$G7)</f>
        <v>100.76649999999999</v>
      </c>
      <c r="K7" s="43"/>
      <c r="L7" s="70">
        <v>101.21799999999999</v>
      </c>
      <c r="M7" s="43"/>
      <c r="N7" s="63" t="str">
        <f t="shared" si="2"/>
        <v>IT0004805070_Quote</v>
      </c>
      <c r="O7" s="61">
        <v>100.76649999999999</v>
      </c>
      <c r="P7" s="62">
        <f>_xll.qlSimpleQuoteSetValue($N7,$O7,Trigger)</f>
        <v>0</v>
      </c>
      <c r="Q7" s="49"/>
      <c r="S7"/>
    </row>
    <row r="8" spans="1:19" ht="12.75" x14ac:dyDescent="0.2">
      <c r="A8" s="47"/>
      <c r="B8" s="57" t="str">
        <v>IT0004568272</v>
      </c>
      <c r="C8" s="58" t="str">
        <f>_xll.qlBondDescription(B8)</f>
        <v>BTP 2015-04-15 3%</v>
      </c>
      <c r="D8" s="59" t="str">
        <f t="shared" si="1"/>
        <v>IT456827</v>
      </c>
      <c r="E8" s="60" t="str">
        <f t="shared" si="0"/>
        <v>IT456827=TT</v>
      </c>
      <c r="F8" s="61">
        <v>101.12</v>
      </c>
      <c r="G8" s="61">
        <v>101.35299999999999</v>
      </c>
      <c r="H8" s="61">
        <v>0.68100000000000005</v>
      </c>
      <c r="I8" s="61">
        <v>0.21199999999999999</v>
      </c>
      <c r="J8" s="62">
        <f>_xll.qlMidSafe($F8,$G8)</f>
        <v>101.23650000000001</v>
      </c>
      <c r="K8" s="43"/>
      <c r="L8" s="70">
        <v>101.21000000000001</v>
      </c>
      <c r="M8" s="43"/>
      <c r="N8" s="63" t="str">
        <f t="shared" si="2"/>
        <v>IT0004568272_Quote</v>
      </c>
      <c r="O8" s="61">
        <v>101.23650000000001</v>
      </c>
      <c r="P8" s="62">
        <f>_xll.qlSimpleQuoteSetValue($N8,$O8,Trigger)</f>
        <v>0</v>
      </c>
      <c r="Q8" s="49"/>
      <c r="S8"/>
    </row>
    <row r="9" spans="1:19" ht="12.75" x14ac:dyDescent="0.2">
      <c r="A9" s="47"/>
      <c r="B9" s="57" t="str">
        <v>IT0004615917</v>
      </c>
      <c r="C9" s="58" t="str">
        <f>_xll.qlBondDescription(B9)</f>
        <v>BTP 2015-06-15 3%</v>
      </c>
      <c r="D9" s="59" t="str">
        <f t="shared" si="1"/>
        <v>IT461591</v>
      </c>
      <c r="E9" s="60" t="str">
        <f t="shared" si="0"/>
        <v>IT461591=TT</v>
      </c>
      <c r="F9" s="61">
        <v>101.51600000000001</v>
      </c>
      <c r="G9" s="61">
        <v>101.678</v>
      </c>
      <c r="H9" s="61">
        <v>0.67400000000000004</v>
      </c>
      <c r="I9" s="61">
        <v>0.41899999999999998</v>
      </c>
      <c r="J9" s="62">
        <f>_xll.qlMidSafe($F9,$G9)</f>
        <v>101.59700000000001</v>
      </c>
      <c r="K9" s="43"/>
      <c r="L9" s="70">
        <v>101.77000000000001</v>
      </c>
      <c r="M9" s="43"/>
      <c r="N9" s="63" t="str">
        <f t="shared" si="2"/>
        <v>IT0004615917_Quote</v>
      </c>
      <c r="O9" s="61">
        <v>101.59700000000001</v>
      </c>
      <c r="P9" s="62">
        <f>_xll.qlSimpleQuoteSetValue($N9,$O9,Trigger)</f>
        <v>4.500000000007276E-3</v>
      </c>
      <c r="Q9" s="49"/>
      <c r="S9"/>
    </row>
    <row r="10" spans="1:19" ht="12.75" x14ac:dyDescent="0.2">
      <c r="A10" s="47"/>
      <c r="B10" s="57" t="str">
        <v>IT0004840788</v>
      </c>
      <c r="C10" s="58" t="str">
        <f>_xll.qlBondDescription(B10)</f>
        <v>BTP 2015-07-15 4.5%</v>
      </c>
      <c r="D10" s="59" t="str">
        <f t="shared" si="1"/>
        <v>IT484078</v>
      </c>
      <c r="E10" s="60" t="str">
        <f t="shared" si="0"/>
        <v>IT484078=TT</v>
      </c>
      <c r="F10" s="61">
        <v>102.922</v>
      </c>
      <c r="G10" s="61">
        <v>103</v>
      </c>
      <c r="H10" s="61">
        <v>0.51300000000000001</v>
      </c>
      <c r="I10" s="61">
        <v>0.41099999999999998</v>
      </c>
      <c r="J10" s="62">
        <f>_xll.qlMidSafe($F10,$G10)</f>
        <v>102.961</v>
      </c>
      <c r="K10" s="43"/>
      <c r="L10" s="70">
        <v>102.608</v>
      </c>
      <c r="M10" s="43"/>
      <c r="N10" s="63" t="str">
        <f t="shared" si="2"/>
        <v>IT0004840788_Quote</v>
      </c>
      <c r="O10" s="61">
        <v>102.961</v>
      </c>
      <c r="P10" s="62">
        <f>_xll.qlSimpleQuoteSetValue($N10,$O10,Trigger)</f>
        <v>0</v>
      </c>
      <c r="Q10" s="49"/>
      <c r="S10"/>
    </row>
    <row r="11" spans="1:19" ht="12.75" x14ac:dyDescent="0.2">
      <c r="A11" s="47"/>
      <c r="B11" s="57" t="str">
        <v>IT0003844534</v>
      </c>
      <c r="C11" s="58" t="str">
        <f>_xll.qlBondDescription(B11)</f>
        <v>BTP 2015-08-01 3.75%</v>
      </c>
      <c r="D11" s="59" t="str">
        <f t="shared" si="1"/>
        <v>IT384453</v>
      </c>
      <c r="E11" s="60" t="str">
        <f t="shared" si="0"/>
        <v>IT384453=TT</v>
      </c>
      <c r="F11" s="61">
        <v>102.495</v>
      </c>
      <c r="G11" s="61">
        <v>102.53</v>
      </c>
      <c r="H11" s="61">
        <v>0.55500000000000005</v>
      </c>
      <c r="I11" s="61">
        <v>0.497</v>
      </c>
      <c r="J11" s="62">
        <f>_xll.qlMidSafe($F11,$G11)</f>
        <v>102.5125</v>
      </c>
      <c r="K11" s="43"/>
      <c r="L11" s="70">
        <v>102.67749999999999</v>
      </c>
      <c r="M11" s="43"/>
      <c r="N11" s="63" t="str">
        <f t="shared" si="2"/>
        <v>IT0003844534_Quote</v>
      </c>
      <c r="O11" s="61">
        <v>102.5125</v>
      </c>
      <c r="P11" s="62">
        <f>_xll.qlSimpleQuoteSetValue($N11,$O11,Trigger)</f>
        <v>6.0000000000002274E-3</v>
      </c>
      <c r="Q11" s="49"/>
      <c r="S11"/>
    </row>
    <row r="12" spans="1:19" ht="12.75" x14ac:dyDescent="0.2">
      <c r="A12" s="47"/>
      <c r="B12" s="57" t="str">
        <v>IT0004656275</v>
      </c>
      <c r="C12" s="58" t="str">
        <f>_xll.qlBondDescription(B12)</f>
        <v>BTP 2015-11-01 3%</v>
      </c>
      <c r="D12" s="59" t="str">
        <f t="shared" si="1"/>
        <v>IT465627</v>
      </c>
      <c r="E12" s="60" t="str">
        <f t="shared" si="0"/>
        <v>IT465627=TT</v>
      </c>
      <c r="F12" s="61">
        <v>102.473</v>
      </c>
      <c r="G12" s="61">
        <v>102.57599999999999</v>
      </c>
      <c r="H12" s="61">
        <v>0.59299999999999997</v>
      </c>
      <c r="I12" s="61">
        <v>0.495</v>
      </c>
      <c r="J12" s="62">
        <f>_xll.qlMidSafe($F12,$G12)</f>
        <v>102.52449999999999</v>
      </c>
      <c r="K12" s="43"/>
      <c r="L12" s="70">
        <v>105.464</v>
      </c>
      <c r="M12" s="43"/>
      <c r="N12" s="63" t="str">
        <f t="shared" si="2"/>
        <v>IT0004656275_Quote</v>
      </c>
      <c r="O12" s="61">
        <v>102.52449999999999</v>
      </c>
      <c r="P12" s="62">
        <f>_xll.qlSimpleQuoteSetValue($N12,$O12,Trigger)</f>
        <v>9.5000000000027285E-3</v>
      </c>
      <c r="Q12" s="49"/>
      <c r="S12"/>
    </row>
    <row r="13" spans="1:19" ht="12.75" x14ac:dyDescent="0.2">
      <c r="A13" s="47"/>
      <c r="B13" s="57" t="str">
        <v>IT0004880990</v>
      </c>
      <c r="C13" s="58" t="str">
        <f>_xll.qlBondDescription(B13)</f>
        <v>BTP 2015-12-01 2.75%</v>
      </c>
      <c r="D13" s="59" t="str">
        <f t="shared" si="1"/>
        <v>IT488099</v>
      </c>
      <c r="E13" s="60" t="str">
        <f t="shared" si="0"/>
        <v>IT488099=TT</v>
      </c>
      <c r="F13" s="61">
        <v>102.387</v>
      </c>
      <c r="G13" s="61">
        <v>102.44</v>
      </c>
      <c r="H13" s="61">
        <v>0.59899999999999998</v>
      </c>
      <c r="I13" s="61">
        <v>0.55200000000000005</v>
      </c>
      <c r="J13" s="62">
        <f>_xll.qlMidSafe($F13,$G13)</f>
        <v>102.4135</v>
      </c>
      <c r="K13" s="43"/>
      <c r="L13" s="70">
        <v>103.31</v>
      </c>
      <c r="M13" s="43"/>
      <c r="N13" s="63" t="str">
        <f t="shared" si="2"/>
        <v>IT0004880990_Quote</v>
      </c>
      <c r="O13" s="61">
        <v>102.4135</v>
      </c>
      <c r="P13" s="62">
        <f>_xll.qlSimpleQuoteSetValue($N13,$O13,Trigger)</f>
        <v>9.9999999999909051E-3</v>
      </c>
      <c r="Q13" s="49"/>
      <c r="S13"/>
    </row>
    <row r="14" spans="1:19" ht="12.75" x14ac:dyDescent="0.2">
      <c r="A14" s="47"/>
      <c r="B14" s="57" t="str">
        <v>IT0004712748</v>
      </c>
      <c r="C14" s="58" t="str">
        <f>_xll.qlBondDescription(B14)</f>
        <v>BTP 2016-04-15 3.75%</v>
      </c>
      <c r="D14" s="59" t="str">
        <f t="shared" si="1"/>
        <v>IT471274</v>
      </c>
      <c r="E14" s="60" t="str">
        <f t="shared" si="0"/>
        <v>IT471274=TT</v>
      </c>
      <c r="F14" s="61">
        <v>104.36799999999999</v>
      </c>
      <c r="G14" s="61">
        <v>104.44</v>
      </c>
      <c r="H14" s="61">
        <v>0.78900000000000003</v>
      </c>
      <c r="I14" s="61">
        <v>0.74199999999999999</v>
      </c>
      <c r="J14" s="62">
        <f>_xll.qlMidSafe($F14,$G14)</f>
        <v>104.404</v>
      </c>
      <c r="K14" s="43"/>
      <c r="L14" s="70">
        <v>100.47499999999999</v>
      </c>
      <c r="M14" s="43"/>
      <c r="N14" s="63" t="str">
        <f t="shared" si="2"/>
        <v>IT0004712748_Quote</v>
      </c>
      <c r="O14" s="61">
        <v>104.404</v>
      </c>
      <c r="P14" s="62">
        <f>_xll.qlSimpleQuoteSetValue($N14,$O14,Trigger)</f>
        <v>2.1500000000003183E-2</v>
      </c>
      <c r="Q14" s="49"/>
      <c r="S14"/>
    </row>
    <row r="15" spans="1:19" ht="12.75" x14ac:dyDescent="0.2">
      <c r="A15" s="47"/>
      <c r="B15" s="57" t="str">
        <v>IT0004917792</v>
      </c>
      <c r="C15" s="58" t="str">
        <f>_xll.qlBondDescription(B15)</f>
        <v>BTP 2016-05-15 2.25%</v>
      </c>
      <c r="D15" s="59" t="str">
        <f t="shared" si="1"/>
        <v>IT491779</v>
      </c>
      <c r="E15" s="60" t="str">
        <f t="shared" si="0"/>
        <v>IT491779=TT</v>
      </c>
      <c r="F15" s="61">
        <v>102.05</v>
      </c>
      <c r="G15" s="61">
        <v>102.5</v>
      </c>
      <c r="H15" s="61">
        <v>0.93300000000000005</v>
      </c>
      <c r="I15" s="61">
        <v>0.64700000000000002</v>
      </c>
      <c r="J15" s="62">
        <f>_xll.qlMidSafe($F15,$G15)</f>
        <v>102.27500000000001</v>
      </c>
      <c r="K15" s="43"/>
      <c r="L15" s="70">
        <v>101.235</v>
      </c>
      <c r="M15" s="43"/>
      <c r="N15" s="63" t="str">
        <f t="shared" si="2"/>
        <v>IT0004917792_Quote</v>
      </c>
      <c r="O15" s="61">
        <v>102.27500000000001</v>
      </c>
      <c r="P15" s="62">
        <f>_xll.qlSimpleQuoteSetValue($N15,$O15,Trigger)</f>
        <v>2.5000000000005684E-2</v>
      </c>
      <c r="Q15" s="49"/>
      <c r="S15"/>
    </row>
    <row r="16" spans="1:19" ht="12.75" x14ac:dyDescent="0.2">
      <c r="A16" s="47"/>
      <c r="B16" s="57" t="str">
        <v>IT0004019581</v>
      </c>
      <c r="C16" s="58" t="str">
        <f>_xll.qlBondDescription(B16)</f>
        <v>BTP 2016-08-01 3.75%</v>
      </c>
      <c r="D16" s="59" t="str">
        <f t="shared" si="1"/>
        <v>IT401958</v>
      </c>
      <c r="E16" s="60" t="str">
        <f t="shared" si="0"/>
        <v>IT401958=TT</v>
      </c>
      <c r="F16" s="61">
        <v>105.12</v>
      </c>
      <c r="G16" s="61">
        <v>105.26</v>
      </c>
      <c r="H16" s="61">
        <v>0.85099999999999998</v>
      </c>
      <c r="I16" s="61">
        <v>0.77400000000000002</v>
      </c>
      <c r="J16" s="62">
        <f>_xll.qlMidSafe($F16,$G16)</f>
        <v>105.19</v>
      </c>
      <c r="K16" s="43"/>
      <c r="L16" s="70">
        <v>101.09</v>
      </c>
      <c r="M16" s="43"/>
      <c r="N16" s="63" t="str">
        <f t="shared" si="2"/>
        <v>IT0004019581_Quote</v>
      </c>
      <c r="O16" s="61">
        <v>105.19</v>
      </c>
      <c r="P16" s="62">
        <f>_xll.qlSimpleQuoteSetValue($N16,$O16,Trigger)</f>
        <v>0</v>
      </c>
      <c r="Q16" s="49"/>
      <c r="S16"/>
    </row>
    <row r="17" spans="1:19" ht="12.75" x14ac:dyDescent="0.2">
      <c r="A17" s="47"/>
      <c r="B17" s="57" t="str">
        <v>IT0004761950</v>
      </c>
      <c r="C17" s="58" t="str">
        <f>_xll.qlBondDescription(B17)</f>
        <v>BTP 2016-09-15 4.75%</v>
      </c>
      <c r="D17" s="59" t="str">
        <f t="shared" si="1"/>
        <v>IT476195</v>
      </c>
      <c r="E17" s="60" t="str">
        <f t="shared" si="0"/>
        <v>IT476195=TT</v>
      </c>
      <c r="F17" s="61">
        <v>107.26</v>
      </c>
      <c r="G17" s="61">
        <v>107.36</v>
      </c>
      <c r="H17" s="61">
        <v>0.91600000000000004</v>
      </c>
      <c r="I17" s="61">
        <v>0.84499999999999997</v>
      </c>
      <c r="J17" s="62">
        <f>_xll.qlMidSafe($F17,$G17)</f>
        <v>107.31</v>
      </c>
      <c r="K17" s="43"/>
      <c r="L17" s="70">
        <v>103.94</v>
      </c>
      <c r="M17" s="43"/>
      <c r="N17" s="63" t="str">
        <f t="shared" si="2"/>
        <v>IT0004761950_Quote</v>
      </c>
      <c r="O17" s="61">
        <v>107.31</v>
      </c>
      <c r="P17" s="62">
        <f>_xll.qlSimpleQuoteSetValue($N17,$O17,Trigger)</f>
        <v>2.0000000000010232E-2</v>
      </c>
      <c r="Q17" s="49"/>
      <c r="S17"/>
    </row>
    <row r="18" spans="1:19" ht="12.75" x14ac:dyDescent="0.2">
      <c r="A18" s="47"/>
      <c r="B18" s="57" t="str">
        <v>IT0004960826</v>
      </c>
      <c r="C18" s="58" t="str">
        <f>_xll.qlBondDescription(B18)</f>
        <v>BTP 2016-11-15 2.75%</v>
      </c>
      <c r="D18" s="59" t="str">
        <f t="shared" si="1"/>
        <v>IT496082</v>
      </c>
      <c r="E18" s="60" t="str">
        <f t="shared" si="0"/>
        <v>IT496082=TT</v>
      </c>
      <c r="F18" s="61">
        <v>103.64</v>
      </c>
      <c r="G18" s="61">
        <v>103.81</v>
      </c>
      <c r="H18" s="61">
        <v>0.97199999999999998</v>
      </c>
      <c r="I18" s="61">
        <v>0.89100000000000001</v>
      </c>
      <c r="J18" s="62">
        <f>_xll.qlMidSafe($F18,$G18)</f>
        <v>103.72499999999999</v>
      </c>
      <c r="K18" s="43"/>
      <c r="L18" s="70">
        <v>102.49000000000001</v>
      </c>
      <c r="M18" s="43"/>
      <c r="N18" s="63" t="str">
        <f t="shared" si="2"/>
        <v>IT0004960826_Quote</v>
      </c>
      <c r="O18" s="61">
        <v>103.72499999999999</v>
      </c>
      <c r="P18" s="62">
        <f>_xll.qlSimpleQuoteSetValue($N18,$O18,Trigger)</f>
        <v>0</v>
      </c>
      <c r="Q18" s="49"/>
      <c r="S18"/>
    </row>
    <row r="19" spans="1:19" ht="12.75" x14ac:dyDescent="0.2">
      <c r="A19" s="47"/>
      <c r="B19" s="57" t="str">
        <v>IT0004987191</v>
      </c>
      <c r="C19" s="58" t="str">
        <f>_xll.qlBondDescription(B19)</f>
        <v>BTP 2016-12-15 1.5%</v>
      </c>
      <c r="D19" s="59" t="str">
        <f t="shared" si="1"/>
        <v>IT498719</v>
      </c>
      <c r="E19" s="60" t="str">
        <f t="shared" si="0"/>
        <v>IT498719=TT</v>
      </c>
      <c r="F19" s="61">
        <v>101.15</v>
      </c>
      <c r="G19" s="61">
        <v>101.23</v>
      </c>
      <c r="H19" s="61">
        <v>0.96099999999999997</v>
      </c>
      <c r="I19" s="61">
        <v>0.92400000000000004</v>
      </c>
      <c r="J19" s="62">
        <f>_xll.qlMidSafe($F19,$G19)</f>
        <v>101.19</v>
      </c>
      <c r="K19" s="43"/>
      <c r="L19" s="70">
        <v>101.04499999999999</v>
      </c>
      <c r="M19" s="43"/>
      <c r="N19" s="63" t="str">
        <f t="shared" si="2"/>
        <v>IT0004987191_Quote</v>
      </c>
      <c r="O19" s="61">
        <v>101.19</v>
      </c>
      <c r="P19" s="62">
        <f>_xll.qlSimpleQuoteSetValue($N19,$O19,Trigger)</f>
        <v>0</v>
      </c>
      <c r="Q19" s="49"/>
      <c r="S19"/>
    </row>
    <row r="20" spans="1:19" ht="12.75" x14ac:dyDescent="0.2">
      <c r="A20" s="47"/>
      <c r="B20" s="57" t="str">
        <v>IT0004164775</v>
      </c>
      <c r="C20" s="58" t="str">
        <f>_xll.qlBondDescription(B20)</f>
        <v>BTP 2017-02-01 4%</v>
      </c>
      <c r="D20" s="59" t="str">
        <f t="shared" si="1"/>
        <v>IT416477</v>
      </c>
      <c r="E20" s="60" t="str">
        <f t="shared" si="0"/>
        <v>IT416477=TT</v>
      </c>
      <c r="F20" s="61">
        <v>106.82</v>
      </c>
      <c r="G20" s="61">
        <v>106.91</v>
      </c>
      <c r="H20" s="61">
        <v>0.97399999999999998</v>
      </c>
      <c r="I20" s="61">
        <v>0.93500000000000005</v>
      </c>
      <c r="J20" s="62">
        <f>_xll.qlMidSafe($F20,$G20)</f>
        <v>106.86499999999999</v>
      </c>
      <c r="K20" s="43"/>
      <c r="L20" s="70">
        <v>100.28</v>
      </c>
      <c r="M20" s="43"/>
      <c r="N20" s="63" t="str">
        <f t="shared" si="2"/>
        <v>IT0004164775_Quote</v>
      </c>
      <c r="O20" s="61">
        <v>106.86499999999999</v>
      </c>
      <c r="P20" s="62">
        <f>_xll.qlSimpleQuoteSetValue($N20,$O20,Trigger)</f>
        <v>0</v>
      </c>
      <c r="Q20" s="49"/>
      <c r="S20"/>
    </row>
    <row r="21" spans="1:19" ht="12.75" x14ac:dyDescent="0.2">
      <c r="A21" s="47"/>
      <c r="B21" s="57" t="str">
        <v>IT0004793474</v>
      </c>
      <c r="C21" s="58" t="str">
        <f>_xll.qlBondDescription(B21)</f>
        <v>BTP 2017-05-01 4.75%</v>
      </c>
      <c r="D21" s="59" t="str">
        <f t="shared" si="1"/>
        <v>IT479347</v>
      </c>
      <c r="E21" s="60" t="str">
        <f t="shared" si="0"/>
        <v>IT479347=TT</v>
      </c>
      <c r="F21" s="61">
        <v>109.24</v>
      </c>
      <c r="G21" s="61">
        <v>109.48</v>
      </c>
      <c r="H21" s="61">
        <v>1.0449999999999999</v>
      </c>
      <c r="I21" s="61">
        <v>0.95399999999999996</v>
      </c>
      <c r="J21" s="62">
        <f>_xll.qlMidSafe($F21,$G21)</f>
        <v>109.36</v>
      </c>
      <c r="K21" s="43"/>
      <c r="L21" s="70">
        <v>102.69</v>
      </c>
      <c r="M21" s="43"/>
      <c r="N21" s="63" t="str">
        <f t="shared" si="2"/>
        <v>IT0004793474_Quote</v>
      </c>
      <c r="O21" s="61">
        <v>109.36</v>
      </c>
      <c r="P21" s="62">
        <f>_xll.qlSimpleQuoteSetValue($N21,$O21,Trigger)</f>
        <v>0</v>
      </c>
      <c r="Q21" s="49"/>
      <c r="S21"/>
    </row>
    <row r="22" spans="1:19" ht="12.75" x14ac:dyDescent="0.2">
      <c r="A22" s="47"/>
      <c r="B22" s="57" t="str">
        <v>IT0004820426</v>
      </c>
      <c r="C22" s="58" t="str">
        <f>_xll.qlBondDescription(B22)</f>
        <v>BTP 2017-06-01 4.75%</v>
      </c>
      <c r="D22" s="59" t="str">
        <f t="shared" si="1"/>
        <v>IT482042</v>
      </c>
      <c r="E22" s="60" t="str">
        <f t="shared" si="0"/>
        <v>IT482042=TT</v>
      </c>
      <c r="F22" s="61">
        <v>109.45</v>
      </c>
      <c r="G22" s="61">
        <v>109.61</v>
      </c>
      <c r="H22" s="61">
        <v>1.0780000000000001</v>
      </c>
      <c r="I22" s="61">
        <v>1.018</v>
      </c>
      <c r="J22" s="62">
        <f>_xll.qlMidSafe($F22,$G22)</f>
        <v>109.53</v>
      </c>
      <c r="K22" s="43"/>
      <c r="L22" s="70">
        <v>98.41</v>
      </c>
      <c r="M22" s="43"/>
      <c r="N22" s="63" t="str">
        <f t="shared" si="2"/>
        <v>IT0004820426_Quote</v>
      </c>
      <c r="O22" s="61">
        <v>109.53</v>
      </c>
      <c r="P22" s="62">
        <f>_xll.qlSimpleQuoteSetValue($N22,$O22,Trigger)</f>
        <v>3.9999999999992042E-2</v>
      </c>
      <c r="Q22" s="49"/>
      <c r="S22"/>
    </row>
    <row r="23" spans="1:19" ht="12.75" x14ac:dyDescent="0.2">
      <c r="A23" s="47"/>
      <c r="B23" s="57" t="str">
        <v>IT0003242747</v>
      </c>
      <c r="C23" s="58" t="str">
        <f>_xll.qlBondDescription(B23)</f>
        <v>BTP 2017-08-01 5.25%</v>
      </c>
      <c r="D23" s="59" t="str">
        <f t="shared" si="1"/>
        <v>IT324274</v>
      </c>
      <c r="E23" s="60" t="str">
        <f t="shared" si="0"/>
        <v>IT324274=TT</v>
      </c>
      <c r="F23" s="61">
        <v>111.45</v>
      </c>
      <c r="G23" s="61">
        <v>111.62</v>
      </c>
      <c r="H23" s="61">
        <v>1.0649999999999999</v>
      </c>
      <c r="I23" s="61">
        <v>1.0069999999999999</v>
      </c>
      <c r="J23" s="62">
        <f>_xll.qlMidSafe($F23,$G23)</f>
        <v>111.535</v>
      </c>
      <c r="K23" s="43"/>
      <c r="L23" s="70">
        <v>102.34</v>
      </c>
      <c r="M23" s="43"/>
      <c r="N23" s="63" t="str">
        <f t="shared" si="2"/>
        <v>IT0003242747_Quote</v>
      </c>
      <c r="O23" s="61">
        <v>111.535</v>
      </c>
      <c r="P23" s="62">
        <f>_xll.qlSimpleQuoteSetValue($N23,$O23,Trigger)</f>
        <v>3.4999999999996589E-2</v>
      </c>
      <c r="Q23" s="49"/>
      <c r="S23"/>
    </row>
    <row r="24" spans="1:19" ht="12.75" x14ac:dyDescent="0.2">
      <c r="A24" s="47"/>
      <c r="B24" s="57" t="str">
        <v>IT0004867070</v>
      </c>
      <c r="C24" s="58" t="str">
        <f>_xll.qlBondDescription(B24)</f>
        <v>BTP 2017-11-01 3.5%</v>
      </c>
      <c r="D24" s="59" t="str">
        <f t="shared" si="1"/>
        <v>IT486707</v>
      </c>
      <c r="E24" s="60" t="str">
        <f t="shared" si="0"/>
        <v>IT486707=TT</v>
      </c>
      <c r="F24" s="61">
        <v>107.26</v>
      </c>
      <c r="G24" s="61">
        <v>107.37</v>
      </c>
      <c r="H24" s="61">
        <v>1.093</v>
      </c>
      <c r="I24" s="61">
        <v>1.028</v>
      </c>
      <c r="J24" s="62">
        <f>_xll.qlMidSafe($F24,$G24)</f>
        <v>107.315</v>
      </c>
      <c r="K24" s="43"/>
      <c r="L24" s="70">
        <v>105.095</v>
      </c>
      <c r="M24" s="43"/>
      <c r="N24" s="63" t="str">
        <f t="shared" si="2"/>
        <v>IT0004867070_Quote</v>
      </c>
      <c r="O24" s="61">
        <v>107.315</v>
      </c>
      <c r="P24" s="62">
        <f>_xll.qlSimpleQuoteSetValue($N24,$O24,Trigger)</f>
        <v>4.4999999999987494E-2</v>
      </c>
      <c r="Q24" s="49"/>
      <c r="S24"/>
    </row>
    <row r="25" spans="1:19" ht="12.75" x14ac:dyDescent="0.2">
      <c r="A25" s="47"/>
      <c r="B25" s="57" t="str">
        <v>IT0004273493</v>
      </c>
      <c r="C25" s="58" t="str">
        <f>_xll.qlBondDescription(B25)</f>
        <v>BTP 2018-02-01 4.5%</v>
      </c>
      <c r="D25" s="59" t="str">
        <f t="shared" si="1"/>
        <v>IT427349</v>
      </c>
      <c r="E25" s="60" t="str">
        <f t="shared" si="0"/>
        <v>IT427349=TT</v>
      </c>
      <c r="F25" s="61">
        <v>110.69</v>
      </c>
      <c r="G25" s="61">
        <v>110.9</v>
      </c>
      <c r="H25" s="61">
        <v>1.1739999999999999</v>
      </c>
      <c r="I25" s="61">
        <v>1.1120000000000001</v>
      </c>
      <c r="J25" s="62">
        <f>_xll.qlMidSafe($F25,$G25)</f>
        <v>110.795</v>
      </c>
      <c r="K25" s="43"/>
      <c r="L25" s="70">
        <v>102.465</v>
      </c>
      <c r="M25" s="43"/>
      <c r="N25" s="63" t="str">
        <f t="shared" si="2"/>
        <v>IT0004273493_Quote</v>
      </c>
      <c r="O25" s="61">
        <v>110.795</v>
      </c>
      <c r="P25" s="62">
        <f>_xll.qlSimpleQuoteSetValue($N25,$O25,Trigger)</f>
        <v>3.0000000000001137E-2</v>
      </c>
      <c r="Q25" s="49"/>
      <c r="S25"/>
    </row>
    <row r="26" spans="1:19" ht="12.75" x14ac:dyDescent="0.2">
      <c r="A26" s="47"/>
      <c r="B26" s="57" t="str">
        <v>IT0004907843</v>
      </c>
      <c r="C26" s="58" t="str">
        <f>_xll.qlBondDescription(B26)</f>
        <v>BTP 2018-06-01 3.5%</v>
      </c>
      <c r="D26" s="59" t="str">
        <f t="shared" si="1"/>
        <v>IT490784</v>
      </c>
      <c r="E26" s="60" t="str">
        <f t="shared" si="0"/>
        <v>IT490784=TT</v>
      </c>
      <c r="F26" s="61">
        <v>107.98</v>
      </c>
      <c r="G26" s="61">
        <v>108.25</v>
      </c>
      <c r="H26" s="61">
        <v>1.2390000000000001</v>
      </c>
      <c r="I26" s="61">
        <v>1.1659999999999999</v>
      </c>
      <c r="J26" s="62">
        <f>_xll.qlMidSafe($F26,$G26)</f>
        <v>108.11500000000001</v>
      </c>
      <c r="K26" s="43"/>
      <c r="L26" s="70">
        <v>104.57499999999999</v>
      </c>
      <c r="M26" s="43"/>
      <c r="N26" s="63" t="str">
        <f t="shared" si="2"/>
        <v>IT0004907843_Quote</v>
      </c>
      <c r="O26" s="61">
        <v>108.11500000000001</v>
      </c>
      <c r="P26" s="62">
        <f>_xll.qlSimpleQuoteSetValue($N26,$O26,Trigger)</f>
        <v>0</v>
      </c>
      <c r="Q26" s="49"/>
      <c r="S26"/>
    </row>
    <row r="27" spans="1:19" ht="12.75" x14ac:dyDescent="0.2">
      <c r="A27" s="47"/>
      <c r="B27" s="57" t="str">
        <v>IT0004361041</v>
      </c>
      <c r="C27" s="58" t="str">
        <f>_xll.qlBondDescription(B27)</f>
        <v>BTP 2018-08-01 4.5%</v>
      </c>
      <c r="D27" s="59" t="str">
        <f t="shared" si="1"/>
        <v>IT436104</v>
      </c>
      <c r="E27" s="60" t="str">
        <f t="shared" si="0"/>
        <v>IT436104=TT</v>
      </c>
      <c r="F27" s="61">
        <v>112.06</v>
      </c>
      <c r="G27" s="61">
        <v>112.3</v>
      </c>
      <c r="H27" s="61">
        <v>1.2310000000000001</v>
      </c>
      <c r="I27" s="61">
        <v>1.169</v>
      </c>
      <c r="J27" s="62">
        <f>_xll.qlMidSafe($F27,$G27)</f>
        <v>112.18</v>
      </c>
      <c r="K27" s="43"/>
      <c r="L27" s="70">
        <v>104.47499999999999</v>
      </c>
      <c r="M27" s="43"/>
      <c r="N27" s="63" t="str">
        <f t="shared" si="2"/>
        <v>IT0004361041_Quote</v>
      </c>
      <c r="O27" s="61">
        <v>112.18</v>
      </c>
      <c r="P27" s="62">
        <f>_xll.qlSimpleQuoteSetValue($N27,$O27,Trigger)</f>
        <v>1.5000000000014779E-2</v>
      </c>
      <c r="Q27" s="49"/>
      <c r="S27"/>
    </row>
    <row r="28" spans="1:19" ht="12.75" x14ac:dyDescent="0.2">
      <c r="A28" s="47"/>
      <c r="B28" s="57" t="str">
        <v>IT0004957574</v>
      </c>
      <c r="C28" s="58" t="str">
        <f>_xll.qlBondDescription(B28)</f>
        <v>BTP 2018-12-01 3.5%</v>
      </c>
      <c r="D28" s="59" t="str">
        <f t="shared" si="1"/>
        <v>IT495757</v>
      </c>
      <c r="E28" s="60" t="str">
        <f t="shared" si="0"/>
        <v>IT495757=TT</v>
      </c>
      <c r="F28" s="61">
        <v>109.03</v>
      </c>
      <c r="G28" s="61">
        <v>109.29</v>
      </c>
      <c r="H28" s="61">
        <v>1.244</v>
      </c>
      <c r="I28" s="61">
        <v>1.1819999999999999</v>
      </c>
      <c r="J28" s="62">
        <f>_xll.qlMidSafe($F28,$G28)</f>
        <v>109.16</v>
      </c>
      <c r="K28" s="43"/>
      <c r="L28" s="70">
        <v>106.52</v>
      </c>
      <c r="M28" s="43"/>
      <c r="N28" s="63" t="str">
        <f t="shared" si="2"/>
        <v>IT0004957574_Quote</v>
      </c>
      <c r="O28" s="61">
        <v>109.16</v>
      </c>
      <c r="P28" s="62">
        <f>_xll.qlSimpleQuoteSetValue($N28,$O28,Trigger)</f>
        <v>4.9999999999997158E-2</v>
      </c>
      <c r="Q28" s="49"/>
      <c r="S28"/>
    </row>
    <row r="29" spans="1:19" ht="12.75" x14ac:dyDescent="0.2">
      <c r="A29" s="47"/>
      <c r="B29" s="57" t="str">
        <v>IT0003493258</v>
      </c>
      <c r="C29" s="58" t="str">
        <f>_xll.qlBondDescription(B29)</f>
        <v>BTP 2019-02-01 4.25%</v>
      </c>
      <c r="D29" s="59" t="str">
        <f t="shared" si="1"/>
        <v>IT349325</v>
      </c>
      <c r="E29" s="60" t="str">
        <f t="shared" si="0"/>
        <v>IT349325=TT</v>
      </c>
      <c r="F29" s="61">
        <v>112.38</v>
      </c>
      <c r="G29" s="61">
        <v>112.64</v>
      </c>
      <c r="H29" s="61">
        <v>1.274</v>
      </c>
      <c r="I29" s="61">
        <v>1.216</v>
      </c>
      <c r="J29" s="62">
        <f>_xll.qlMidSafe($F29,$G29)</f>
        <v>112.50999999999999</v>
      </c>
      <c r="K29" s="43"/>
      <c r="L29" s="70">
        <v>99.65</v>
      </c>
      <c r="M29" s="43"/>
      <c r="N29" s="63" t="str">
        <f t="shared" si="2"/>
        <v>IT0003493258_Quote</v>
      </c>
      <c r="O29" s="61">
        <v>112.50999999999999</v>
      </c>
      <c r="P29" s="62">
        <f>_xll.qlSimpleQuoteSetValue($N29,$O29,Trigger)</f>
        <v>4.9999999999954525E-3</v>
      </c>
      <c r="Q29" s="49"/>
      <c r="S29"/>
    </row>
    <row r="30" spans="1:19" ht="12.75" x14ac:dyDescent="0.2">
      <c r="A30" s="47"/>
      <c r="B30" s="57" t="str">
        <v>IT0004423957</v>
      </c>
      <c r="C30" s="58" t="str">
        <f>_xll.qlBondDescription(B30)</f>
        <v>BTP 2019-03-01 4.5%</v>
      </c>
      <c r="D30" s="59" t="str">
        <f t="shared" si="1"/>
        <v>IT442395</v>
      </c>
      <c r="E30" s="60" t="str">
        <f t="shared" si="0"/>
        <v>IT442395=TT</v>
      </c>
      <c r="F30" s="61">
        <v>113.65</v>
      </c>
      <c r="G30" s="61">
        <v>113.91</v>
      </c>
      <c r="H30" s="61">
        <v>1.278</v>
      </c>
      <c r="I30" s="61">
        <v>1.2210000000000001</v>
      </c>
      <c r="J30" s="62">
        <f>_xll.qlMidSafe($F30,$G30)</f>
        <v>113.78</v>
      </c>
      <c r="K30" s="43"/>
      <c r="L30" s="70">
        <v>103.66499999999999</v>
      </c>
      <c r="M30" s="43"/>
      <c r="N30" s="63" t="str">
        <f t="shared" si="2"/>
        <v>IT0004423957_Quote</v>
      </c>
      <c r="O30" s="61">
        <v>113.78</v>
      </c>
      <c r="P30" s="62">
        <f>_xll.qlSimpleQuoteSetValue($N30,$O30,Trigger)</f>
        <v>4.9999999999954525E-3</v>
      </c>
      <c r="Q30" s="49"/>
      <c r="S30"/>
    </row>
    <row r="31" spans="1:19" ht="12.75" x14ac:dyDescent="0.2">
      <c r="A31" s="47"/>
      <c r="B31" s="57" t="str">
        <v>IT0004992308</v>
      </c>
      <c r="C31" s="58" t="str">
        <f>_xll.qlBondDescription(B31)</f>
        <v>BTP 2019-05-01 2.5%</v>
      </c>
      <c r="D31" s="59" t="str">
        <f t="shared" si="1"/>
        <v>IT499230</v>
      </c>
      <c r="E31" s="60" t="str">
        <f t="shared" si="0"/>
        <v>IT499230=TT</v>
      </c>
      <c r="F31" s="61">
        <v>105.11</v>
      </c>
      <c r="G31" s="61">
        <v>105.31</v>
      </c>
      <c r="H31" s="61">
        <v>1.3380000000000001</v>
      </c>
      <c r="I31" s="61">
        <v>1.2929999999999999</v>
      </c>
      <c r="J31" s="62">
        <f>_xll.qlMidSafe($F31,$G31)</f>
        <v>105.21000000000001</v>
      </c>
      <c r="K31" s="43"/>
      <c r="L31" s="70">
        <v>99.034999999999997</v>
      </c>
      <c r="M31" s="43"/>
      <c r="N31" s="63" t="str">
        <f t="shared" si="2"/>
        <v>IT0004992308_Quote</v>
      </c>
      <c r="O31" s="61">
        <v>105.21000000000001</v>
      </c>
      <c r="P31" s="62">
        <f>_xll.qlSimpleQuoteSetValue($N31,$O31,Trigger)</f>
        <v>4.0000000000006253E-2</v>
      </c>
      <c r="Q31" s="49"/>
      <c r="S31"/>
    </row>
    <row r="32" spans="1:19" ht="12.75" x14ac:dyDescent="0.2">
      <c r="A32" s="47"/>
      <c r="B32" s="57" t="str">
        <v>IT0005030504</v>
      </c>
      <c r="C32" s="58" t="str">
        <f>_xll.qlBondDescription(B32)</f>
        <v>BTP 2019-08-01 1.5%</v>
      </c>
      <c r="D32" s="59" t="str">
        <f t="shared" si="1"/>
        <v>IT503050</v>
      </c>
      <c r="E32" s="60" t="str">
        <f t="shared" si="0"/>
        <v>IT503050=TT</v>
      </c>
      <c r="F32" s="61">
        <v>100.52</v>
      </c>
      <c r="G32" s="61">
        <v>100.74</v>
      </c>
      <c r="H32" s="61">
        <v>1.3919999999999999</v>
      </c>
      <c r="I32" s="61">
        <v>1.3440000000000001</v>
      </c>
      <c r="J32" s="62">
        <f>_xll.qlMidSafe($F32,$G32)</f>
        <v>100.63</v>
      </c>
      <c r="K32" s="43"/>
      <c r="L32" s="70">
        <v>103.47</v>
      </c>
      <c r="M32" s="43"/>
      <c r="N32" s="63" t="str">
        <f t="shared" si="2"/>
        <v>IT0005030504_Quote</v>
      </c>
      <c r="O32" s="61">
        <v>100.63</v>
      </c>
      <c r="P32" s="62">
        <f>_xll.qlSimpleQuoteSetValue($N32,$O32,Trigger)</f>
        <v>3.4999999999996589E-2</v>
      </c>
      <c r="Q32" s="49"/>
      <c r="S32"/>
    </row>
    <row r="33" spans="1:19" ht="12.75" x14ac:dyDescent="0.2">
      <c r="A33" s="47"/>
      <c r="B33" s="57" t="str">
        <v>IT0004489610</v>
      </c>
      <c r="C33" s="58" t="str">
        <f>_xll.qlBondDescription(B33)</f>
        <v>BTP 2019-09-01 4.25%</v>
      </c>
      <c r="D33" s="59" t="str">
        <f t="shared" si="1"/>
        <v>IT448961</v>
      </c>
      <c r="E33" s="60" t="str">
        <f t="shared" si="0"/>
        <v>IT448961=TT</v>
      </c>
      <c r="F33" s="61">
        <v>113.41</v>
      </c>
      <c r="G33" s="61">
        <v>113.7</v>
      </c>
      <c r="H33" s="61">
        <v>1.393</v>
      </c>
      <c r="I33" s="61">
        <v>1.3360000000000001</v>
      </c>
      <c r="J33" s="62">
        <f>_xll.qlMidSafe($F33,$G33)</f>
        <v>113.55500000000001</v>
      </c>
      <c r="K33" s="43"/>
      <c r="L33" s="70">
        <v>101.77500000000001</v>
      </c>
      <c r="M33" s="43"/>
      <c r="N33" s="63" t="str">
        <f t="shared" si="2"/>
        <v>IT0004489610_Quote</v>
      </c>
      <c r="O33" s="61">
        <v>113.55500000000001</v>
      </c>
      <c r="P33" s="62">
        <f>_xll.qlSimpleQuoteSetValue($N33,$O33,Trigger)</f>
        <v>0</v>
      </c>
      <c r="Q33" s="49"/>
      <c r="S33"/>
    </row>
    <row r="34" spans="1:19" ht="12.75" x14ac:dyDescent="0.2">
      <c r="A34" s="47"/>
      <c r="B34" s="57" t="str">
        <v>IT0003644769</v>
      </c>
      <c r="C34" s="58" t="str">
        <f>_xll.qlBondDescription(B34)</f>
        <v>BTP 2020-02-01 4.5%</v>
      </c>
      <c r="D34" s="59" t="str">
        <f t="shared" si="1"/>
        <v>IT364476</v>
      </c>
      <c r="E34" s="60" t="str">
        <f t="shared" si="0"/>
        <v>IT364476=TT</v>
      </c>
      <c r="F34" s="61">
        <v>115.2</v>
      </c>
      <c r="G34" s="61">
        <v>115.42</v>
      </c>
      <c r="H34" s="61">
        <v>1.5</v>
      </c>
      <c r="I34" s="61">
        <v>1.46</v>
      </c>
      <c r="J34" s="62">
        <f>_xll.qlMidSafe($F34,$G34)</f>
        <v>115.31</v>
      </c>
      <c r="K34" s="43"/>
      <c r="L34" s="70">
        <v>102.61</v>
      </c>
      <c r="M34" s="43"/>
      <c r="N34" s="63" t="str">
        <f t="shared" si="2"/>
        <v>IT0003644769_Quote</v>
      </c>
      <c r="O34" s="61">
        <v>115.31</v>
      </c>
      <c r="P34" s="62">
        <f>_xll.qlSimpleQuoteSetValue($N34,$O34,Trigger)</f>
        <v>0</v>
      </c>
      <c r="Q34" s="49"/>
      <c r="S34"/>
    </row>
    <row r="35" spans="1:19" ht="12.75" x14ac:dyDescent="0.2">
      <c r="A35" s="47"/>
      <c r="B35" s="57" t="str">
        <v>IT0004536949</v>
      </c>
      <c r="C35" s="58" t="str">
        <f>_xll.qlBondDescription(B35)</f>
        <v>BTP 2020-03-01 4.25%</v>
      </c>
      <c r="D35" s="59" t="str">
        <f t="shared" si="1"/>
        <v>IT453694</v>
      </c>
      <c r="E35" s="60" t="str">
        <f t="shared" si="0"/>
        <v>IT453694=TT</v>
      </c>
      <c r="F35" s="61">
        <v>114.04</v>
      </c>
      <c r="G35" s="61">
        <v>114.21</v>
      </c>
      <c r="H35" s="61">
        <v>1.52</v>
      </c>
      <c r="I35" s="61">
        <v>1.4890000000000001</v>
      </c>
      <c r="J35" s="62">
        <f>_xll.qlMidSafe($F35,$G35)</f>
        <v>114.125</v>
      </c>
      <c r="K35" s="43"/>
      <c r="L35" s="70">
        <v>101.32</v>
      </c>
      <c r="M35" s="43"/>
      <c r="N35" s="63" t="str">
        <f t="shared" si="2"/>
        <v>IT0004536949_Quote</v>
      </c>
      <c r="O35" s="61">
        <v>114.125</v>
      </c>
      <c r="P35" s="62">
        <f>_xll.qlSimpleQuoteSetValue($N35,$O35,Trigger)</f>
        <v>0</v>
      </c>
      <c r="Q35" s="49"/>
      <c r="S35"/>
    </row>
    <row r="36" spans="1:19" ht="12.75" x14ac:dyDescent="0.2">
      <c r="A36" s="47"/>
      <c r="B36" s="57" t="str">
        <v>IT0004594930</v>
      </c>
      <c r="C36" s="58" t="str">
        <f>_xll.qlBondDescription(B36)</f>
        <v>BTP 2020-09-01 4%</v>
      </c>
      <c r="D36" s="59" t="str">
        <f t="shared" si="1"/>
        <v>IT459493</v>
      </c>
      <c r="E36" s="60" t="str">
        <f t="shared" si="0"/>
        <v>IT459493=TT</v>
      </c>
      <c r="F36" s="61">
        <v>113.14</v>
      </c>
      <c r="G36" s="61">
        <v>113.23</v>
      </c>
      <c r="H36" s="61">
        <v>1.647</v>
      </c>
      <c r="I36" s="61">
        <v>1.6319999999999999</v>
      </c>
      <c r="J36" s="62">
        <f>_xll.qlMidSafe($F36,$G36)</f>
        <v>113.185</v>
      </c>
      <c r="K36" s="43"/>
      <c r="L36" s="70">
        <v>101.94499999999999</v>
      </c>
      <c r="M36" s="43"/>
      <c r="N36" s="63" t="str">
        <f t="shared" si="2"/>
        <v>IT0004594930_Quote</v>
      </c>
      <c r="O36" s="61">
        <v>113.185</v>
      </c>
      <c r="P36" s="62">
        <f>_xll.qlSimpleQuoteSetValue($N36,$O36,Trigger)</f>
        <v>4.5000000000001705E-2</v>
      </c>
      <c r="Q36" s="49"/>
      <c r="S36"/>
    </row>
    <row r="37" spans="1:19" ht="12.75" x14ac:dyDescent="0.2">
      <c r="A37" s="47"/>
      <c r="B37" s="57" t="str">
        <v>IT0004634132</v>
      </c>
      <c r="C37" s="58" t="str">
        <f>_xll.qlBondDescription(B37)</f>
        <v>BTP 2021-03-01 3.75%</v>
      </c>
      <c r="D37" s="59" t="str">
        <f t="shared" si="1"/>
        <v>IT463413</v>
      </c>
      <c r="E37" s="60" t="str">
        <f t="shared" si="0"/>
        <v>IT463413=TT</v>
      </c>
      <c r="F37" s="61">
        <v>111.72</v>
      </c>
      <c r="G37" s="61">
        <v>111.84</v>
      </c>
      <c r="H37" s="61">
        <v>1.8120000000000001</v>
      </c>
      <c r="I37" s="61">
        <v>1.782</v>
      </c>
      <c r="J37" s="62">
        <f>_xll.qlMidSafe($F37,$G37)</f>
        <v>111.78</v>
      </c>
      <c r="K37" s="43"/>
      <c r="L37" s="70">
        <v>100.675</v>
      </c>
      <c r="M37" s="43"/>
      <c r="N37" s="63" t="str">
        <f t="shared" si="2"/>
        <v>IT0004634132_Quote</v>
      </c>
      <c r="O37" s="61">
        <v>111.78</v>
      </c>
      <c r="P37" s="62">
        <f>_xll.qlSimpleQuoteSetValue($N37,$O37,Trigger)</f>
        <v>3.4999999999996589E-2</v>
      </c>
      <c r="Q37" s="49"/>
      <c r="S37"/>
    </row>
    <row r="38" spans="1:19" ht="12.75" x14ac:dyDescent="0.2">
      <c r="A38" s="47"/>
      <c r="B38" s="57" t="str">
        <v>IT0004966401</v>
      </c>
      <c r="C38" s="58" t="str">
        <f>_xll.qlBondDescription(B38)</f>
        <v>BTP 2021-05-01 3.75%</v>
      </c>
      <c r="D38" s="59" t="str">
        <f t="shared" si="1"/>
        <v>IT496640</v>
      </c>
      <c r="E38" s="60" t="str">
        <f t="shared" si="0"/>
        <v>IT496640=TT</v>
      </c>
      <c r="F38" s="61">
        <v>111.33</v>
      </c>
      <c r="G38" s="61">
        <v>111.51</v>
      </c>
      <c r="H38" s="61">
        <v>1.905</v>
      </c>
      <c r="I38" s="61">
        <v>1.877</v>
      </c>
      <c r="J38" s="62">
        <f>_xll.qlMidSafe($F38,$G38)</f>
        <v>111.42</v>
      </c>
      <c r="K38" s="43"/>
      <c r="L38" s="70">
        <v>99.39</v>
      </c>
      <c r="M38" s="43"/>
      <c r="N38" s="63" t="str">
        <f t="shared" si="2"/>
        <v>IT0004966401_Quote</v>
      </c>
      <c r="O38" s="61">
        <v>111.42</v>
      </c>
      <c r="P38" s="62">
        <f>_xll.qlSimpleQuoteSetValue($N38,$O38,Trigger)</f>
        <v>5.0000000000096634E-3</v>
      </c>
      <c r="Q38" s="49"/>
      <c r="S38"/>
    </row>
    <row r="39" spans="1:19" ht="12.75" x14ac:dyDescent="0.2">
      <c r="A39" s="47"/>
      <c r="B39" s="57" t="str">
        <v>IT0004009673</v>
      </c>
      <c r="C39" s="58" t="str">
        <f>_xll.qlBondDescription(B39)</f>
        <v>BTP 2021-08-01 3.75%</v>
      </c>
      <c r="D39" s="59" t="str">
        <f t="shared" si="1"/>
        <v>IT400967</v>
      </c>
      <c r="E39" s="60" t="str">
        <f t="shared" si="0"/>
        <v>IT400967=TT</v>
      </c>
      <c r="F39" s="61">
        <v>111.34</v>
      </c>
      <c r="G39" s="61">
        <v>111.53</v>
      </c>
      <c r="H39" s="61">
        <v>1.9650000000000001</v>
      </c>
      <c r="I39" s="61">
        <v>1.9359999999999999</v>
      </c>
      <c r="J39" s="62">
        <f>_xll.qlMidSafe($F39,$G39)</f>
        <v>111.435</v>
      </c>
      <c r="K39" s="43"/>
      <c r="L39" s="70">
        <v>97.62</v>
      </c>
      <c r="M39" s="43"/>
      <c r="N39" s="63" t="str">
        <f t="shared" si="2"/>
        <v>IT0004009673_Quote</v>
      </c>
      <c r="O39" s="61">
        <v>111.435</v>
      </c>
      <c r="P39" s="62">
        <f>_xll.qlSimpleQuoteSetValue($N39,$O39,Trigger)</f>
        <v>0</v>
      </c>
      <c r="Q39" s="49"/>
      <c r="S39"/>
    </row>
    <row r="40" spans="1:19" ht="12.75" x14ac:dyDescent="0.2">
      <c r="A40" s="47"/>
      <c r="B40" s="57" t="str">
        <v>IT0004695075</v>
      </c>
      <c r="C40" s="58" t="str">
        <f>_xll.qlBondDescription(B40)</f>
        <v>BTP 2021-09-01 4.75%</v>
      </c>
      <c r="D40" s="59" t="str">
        <f t="shared" si="1"/>
        <v>IT469507</v>
      </c>
      <c r="E40" s="60" t="str">
        <f t="shared" si="0"/>
        <v>IT469507=TT</v>
      </c>
      <c r="F40" s="61">
        <v>117.72</v>
      </c>
      <c r="G40" s="61">
        <v>117.92</v>
      </c>
      <c r="H40" s="61">
        <v>1.986</v>
      </c>
      <c r="I40" s="61">
        <v>1.9570000000000001</v>
      </c>
      <c r="J40" s="62">
        <f>_xll.qlMidSafe($F40,$G40)</f>
        <v>117.82</v>
      </c>
      <c r="K40" s="43"/>
      <c r="L40" s="70">
        <v>97.65</v>
      </c>
      <c r="M40" s="43"/>
      <c r="N40" s="63" t="str">
        <f t="shared" si="2"/>
        <v>IT0004695075_Quote</v>
      </c>
      <c r="O40" s="61">
        <v>117.82</v>
      </c>
      <c r="P40" s="62">
        <f>_xll.qlSimpleQuoteSetValue($N40,$O40,Trigger)</f>
        <v>9.9999999999909051E-3</v>
      </c>
      <c r="Q40" s="49"/>
      <c r="S40"/>
    </row>
    <row r="41" spans="1:19" ht="12.75" x14ac:dyDescent="0.2">
      <c r="A41" s="47"/>
      <c r="B41" s="57" t="str">
        <v>IT0005028003</v>
      </c>
      <c r="C41" s="58" t="str">
        <f>_xll.qlBondDescription(B41)</f>
        <v>BTP 2021-12-15 2.15%</v>
      </c>
      <c r="D41" s="59" t="str">
        <f t="shared" si="1"/>
        <v>IT502800</v>
      </c>
      <c r="E41" s="60" t="str">
        <f t="shared" si="0"/>
        <v>IT502800=TT</v>
      </c>
      <c r="F41" s="61">
        <v>100.71</v>
      </c>
      <c r="G41" s="61">
        <v>100.9</v>
      </c>
      <c r="H41" s="61">
        <v>2.0529999999999999</v>
      </c>
      <c r="I41" s="61">
        <v>2.024</v>
      </c>
      <c r="J41" s="62">
        <f>_xll.qlMidSafe($F41,$G41)</f>
        <v>100.80500000000001</v>
      </c>
      <c r="K41" s="43"/>
      <c r="L41" s="70">
        <v>102.575</v>
      </c>
      <c r="M41" s="43"/>
      <c r="N41" s="63" t="str">
        <f t="shared" si="2"/>
        <v>IT0005028003_Quote</v>
      </c>
      <c r="O41" s="61">
        <v>100.80500000000001</v>
      </c>
      <c r="P41" s="62">
        <f>_xll.qlSimpleQuoteSetValue($N41,$O41,Trigger)</f>
        <v>1.0000000000005116E-2</v>
      </c>
      <c r="Q41" s="49"/>
      <c r="S41"/>
    </row>
    <row r="42" spans="1:19" ht="12.75" x14ac:dyDescent="0.2">
      <c r="A42" s="47"/>
      <c r="B42" s="57" t="str">
        <v>IT0004759673</v>
      </c>
      <c r="C42" s="58" t="str">
        <f>_xll.qlBondDescription(B42)</f>
        <v>BTP 2022-03-01 5%</v>
      </c>
      <c r="D42" s="59" t="str">
        <f t="shared" si="1"/>
        <v>IT475967</v>
      </c>
      <c r="E42" s="60" t="str">
        <f t="shared" si="0"/>
        <v>IT475967=TT</v>
      </c>
      <c r="F42" s="61">
        <v>119.6</v>
      </c>
      <c r="G42" s="61">
        <v>119.79</v>
      </c>
      <c r="H42" s="61">
        <v>2.1240000000000001</v>
      </c>
      <c r="I42" s="61">
        <v>2.0979999999999999</v>
      </c>
      <c r="J42" s="62">
        <f>_xll.qlMidSafe($F42,$G42)</f>
        <v>119.69499999999999</v>
      </c>
      <c r="K42" s="43"/>
      <c r="L42" s="70">
        <v>103.16499999999999</v>
      </c>
      <c r="M42" s="43"/>
      <c r="N42" s="63" t="str">
        <f t="shared" si="2"/>
        <v>IT0004759673_Quote</v>
      </c>
      <c r="O42" s="61">
        <v>119.69499999999999</v>
      </c>
      <c r="P42" s="62">
        <f>_xll.qlSimpleQuoteSetValue($N42,$O42,Trigger)</f>
        <v>9.9999999999909051E-3</v>
      </c>
      <c r="Q42" s="49"/>
      <c r="S42"/>
    </row>
    <row r="43" spans="1:19" ht="12.75" x14ac:dyDescent="0.2">
      <c r="A43" s="47"/>
      <c r="B43" s="57" t="str">
        <v>IT0004801541</v>
      </c>
      <c r="C43" s="58" t="str">
        <f>_xll.qlBondDescription(B43)</f>
        <v>BTP 2022-09-01 5.5%</v>
      </c>
      <c r="D43" s="59" t="str">
        <f t="shared" si="1"/>
        <v>IT480154</v>
      </c>
      <c r="E43" s="60" t="str">
        <f t="shared" si="0"/>
        <v>IT480154=TT</v>
      </c>
      <c r="F43" s="61">
        <v>123.24</v>
      </c>
      <c r="G43" s="61">
        <v>123.47</v>
      </c>
      <c r="H43" s="61">
        <v>2.27</v>
      </c>
      <c r="I43" s="61">
        <v>2.242</v>
      </c>
      <c r="J43" s="62">
        <f>_xll.qlMidSafe($F43,$G43)</f>
        <v>123.35499999999999</v>
      </c>
      <c r="K43" s="43"/>
      <c r="L43" s="70">
        <v>105.5</v>
      </c>
      <c r="M43" s="43"/>
      <c r="N43" s="63" t="str">
        <f t="shared" si="2"/>
        <v>IT0004801541_Quote</v>
      </c>
      <c r="O43" s="61">
        <v>123.35499999999999</v>
      </c>
      <c r="P43" s="62">
        <f>_xll.qlSimpleQuoteSetValue($N43,$O43,Trigger)</f>
        <v>4.9999999999954525E-3</v>
      </c>
      <c r="Q43" s="49"/>
      <c r="S43"/>
    </row>
    <row r="44" spans="1:19" ht="12.75" x14ac:dyDescent="0.2">
      <c r="A44" s="47"/>
      <c r="B44" s="57" t="str">
        <v>IT0004848831</v>
      </c>
      <c r="C44" s="58" t="str">
        <f>_xll.qlBondDescription(B44)</f>
        <v>BTP 2022-11-01 5.5%</v>
      </c>
      <c r="D44" s="59" t="str">
        <f t="shared" si="1"/>
        <v>IT484883</v>
      </c>
      <c r="E44" s="60" t="str">
        <f t="shared" si="0"/>
        <v>IT484883=TT</v>
      </c>
      <c r="F44" s="61">
        <v>123.22</v>
      </c>
      <c r="G44" s="61">
        <v>123.37</v>
      </c>
      <c r="H44" s="61">
        <v>2.3279999999999998</v>
      </c>
      <c r="I44" s="61">
        <v>2.31</v>
      </c>
      <c r="J44" s="62">
        <f>_xll.qlMidSafe($F44,$G44)</f>
        <v>123.295</v>
      </c>
      <c r="K44" s="43"/>
      <c r="L44" s="70">
        <v>105.315</v>
      </c>
      <c r="M44" s="43"/>
      <c r="N44" s="63" t="str">
        <f t="shared" si="2"/>
        <v>IT0004848831_Quote</v>
      </c>
      <c r="O44" s="61">
        <v>123.295</v>
      </c>
      <c r="P44" s="62">
        <f>_xll.qlSimpleQuoteSetValue($N44,$O44,Trigger)</f>
        <v>5.0000000000096634E-3</v>
      </c>
      <c r="Q44" s="49"/>
      <c r="S44"/>
    </row>
    <row r="45" spans="1:19" ht="12.75" x14ac:dyDescent="0.2">
      <c r="A45" s="47"/>
      <c r="B45" s="57" t="str">
        <v>IT0004898034</v>
      </c>
      <c r="C45" s="58" t="str">
        <f>_xll.qlBondDescription(B45)</f>
        <v>BTP 2023-05-01 4.5%</v>
      </c>
      <c r="D45" s="59" t="str">
        <f t="shared" si="1"/>
        <v>IT489803</v>
      </c>
      <c r="E45" s="60" t="str">
        <f t="shared" ref="E45:E75" si="3">D45&amp;"="&amp;VLOOKUP(Contributor,ContributorTable,2,FALSE)</f>
        <v>IT489803=TT</v>
      </c>
      <c r="F45" s="61">
        <v>116.12</v>
      </c>
      <c r="G45" s="61">
        <v>116.32</v>
      </c>
      <c r="H45" s="61">
        <v>2.4129999999999998</v>
      </c>
      <c r="I45" s="61">
        <v>2.3889999999999998</v>
      </c>
      <c r="J45" s="62">
        <f>_xll.qlMidSafe($F45,$G45)</f>
        <v>116.22</v>
      </c>
      <c r="K45" s="43"/>
      <c r="L45" s="70">
        <v>98.094999999999999</v>
      </c>
      <c r="M45" s="43"/>
      <c r="N45" s="63" t="str">
        <f t="shared" si="2"/>
        <v>IT0004898034_Quote</v>
      </c>
      <c r="O45" s="61">
        <v>116.22</v>
      </c>
      <c r="P45" s="62">
        <f>_xll.qlSimpleQuoteSetValue($N45,$O45,Trigger)</f>
        <v>2.0000000000010232E-2</v>
      </c>
      <c r="Q45" s="49"/>
      <c r="S45"/>
    </row>
    <row r="46" spans="1:19" ht="12.75" x14ac:dyDescent="0.2">
      <c r="A46" s="47"/>
      <c r="B46" s="57" t="str">
        <v>IT0004356843</v>
      </c>
      <c r="C46" s="58" t="str">
        <f>_xll.qlBondDescription(B46)</f>
        <v>BTP 2023-08-01 4.75%</v>
      </c>
      <c r="D46" s="59" t="str">
        <f t="shared" si="1"/>
        <v>IT435684</v>
      </c>
      <c r="E46" s="60" t="str">
        <f t="shared" si="3"/>
        <v>IT435684=TT</v>
      </c>
      <c r="F46" s="61">
        <v>118.39</v>
      </c>
      <c r="G46" s="61">
        <v>118.54</v>
      </c>
      <c r="H46" s="61">
        <v>2.4279999999999999</v>
      </c>
      <c r="I46" s="61">
        <v>2.41</v>
      </c>
      <c r="J46" s="62">
        <f>_xll.qlMidSafe($F46,$G46)</f>
        <v>118.465</v>
      </c>
      <c r="K46" s="43"/>
      <c r="L46" s="70">
        <v>100.88</v>
      </c>
      <c r="M46" s="43"/>
      <c r="N46" s="63" t="str">
        <f t="shared" si="2"/>
        <v>IT0004356843_Quote</v>
      </c>
      <c r="O46" s="61">
        <v>118.465</v>
      </c>
      <c r="P46" s="62">
        <f>_xll.qlSimpleQuoteSetValue($N46,$O46,Trigger)</f>
        <v>2.0000000000010232E-2</v>
      </c>
      <c r="Q46" s="49"/>
      <c r="S46"/>
    </row>
    <row r="47" spans="1:19" ht="12.75" x14ac:dyDescent="0.2">
      <c r="A47" s="47"/>
      <c r="B47" s="57" t="str">
        <v>IT0000366655</v>
      </c>
      <c r="C47" s="58" t="str">
        <f>_xll.qlBondDescription(B47)</f>
        <v>BTP 2023-11-01 9%</v>
      </c>
      <c r="D47" s="59" t="str">
        <f t="shared" si="1"/>
        <v>IT36665</v>
      </c>
      <c r="E47" s="60" t="str">
        <f t="shared" si="3"/>
        <v>IT36665=TT</v>
      </c>
      <c r="F47" s="61">
        <v>153.27000000000001</v>
      </c>
      <c r="G47" s="61">
        <v>153.66</v>
      </c>
      <c r="H47" s="61">
        <v>2.411</v>
      </c>
      <c r="I47" s="61">
        <v>2.3730000000000002</v>
      </c>
      <c r="J47" s="62">
        <f>_xll.qlMidSafe($F47,$G47)</f>
        <v>153.465</v>
      </c>
      <c r="K47" s="43"/>
      <c r="L47" s="70">
        <v>133.30500000000001</v>
      </c>
      <c r="M47" s="43"/>
      <c r="N47" s="63" t="str">
        <f t="shared" si="2"/>
        <v>IT0000366655_Quote</v>
      </c>
      <c r="O47" s="61">
        <v>153.465</v>
      </c>
      <c r="P47" s="62">
        <f>_xll.qlSimpleQuoteSetValue($N47,$O47,Trigger)</f>
        <v>2.0000000000010232E-2</v>
      </c>
      <c r="Q47" s="49"/>
      <c r="S47"/>
    </row>
    <row r="48" spans="1:19" ht="12.75" x14ac:dyDescent="0.2">
      <c r="A48" s="47"/>
      <c r="B48" s="57" t="str">
        <v>IT0004953417</v>
      </c>
      <c r="C48" s="58" t="str">
        <f>_xll.qlBondDescription(B48)</f>
        <v>BTP 2024-03-01 4.5%</v>
      </c>
      <c r="D48" s="59" t="str">
        <f t="shared" si="1"/>
        <v>IT495341</v>
      </c>
      <c r="E48" s="60" t="str">
        <f t="shared" si="3"/>
        <v>IT495341=TT</v>
      </c>
      <c r="F48" s="61">
        <v>116.44</v>
      </c>
      <c r="G48" s="61">
        <v>116.72</v>
      </c>
      <c r="H48" s="61">
        <v>2.5339999999999998</v>
      </c>
      <c r="I48" s="61">
        <v>2.5030000000000001</v>
      </c>
      <c r="J48" s="62">
        <f>_xll.qlMidSafe($F48,$G48)</f>
        <v>116.58</v>
      </c>
      <c r="K48" s="43"/>
      <c r="L48" s="70">
        <v>101.535</v>
      </c>
      <c r="M48" s="43"/>
      <c r="N48" s="63" t="str">
        <f t="shared" si="2"/>
        <v>IT0004953417_Quote</v>
      </c>
      <c r="O48" s="61">
        <v>116.58</v>
      </c>
      <c r="P48" s="62">
        <f>_xll.qlSimpleQuoteSetValue($N48,$O48,Trigger)</f>
        <v>-1.4210854715202004E-14</v>
      </c>
      <c r="Q48" s="49"/>
      <c r="S48"/>
    </row>
    <row r="49" spans="1:19" ht="12.75" x14ac:dyDescent="0.2">
      <c r="A49" s="47"/>
      <c r="B49" s="57" t="str">
        <v>IT0005001547</v>
      </c>
      <c r="C49" s="58" t="str">
        <f>_xll.qlBondDescription(B49)</f>
        <v>BTP 2024-09-01 3.75%</v>
      </c>
      <c r="D49" s="59" t="str">
        <f t="shared" si="1"/>
        <v>IT500154</v>
      </c>
      <c r="E49" s="60" t="str">
        <f t="shared" si="3"/>
        <v>IT500154=TT</v>
      </c>
      <c r="F49" s="61">
        <v>109.74</v>
      </c>
      <c r="G49" s="61">
        <v>110.08</v>
      </c>
      <c r="H49" s="61">
        <v>2.6389999999999998</v>
      </c>
      <c r="I49" s="61">
        <v>2.6019999999999999</v>
      </c>
      <c r="J49" s="62">
        <f>_xll.qlMidSafe($F49,$G49)</f>
        <v>109.91</v>
      </c>
      <c r="K49" s="43"/>
      <c r="L49" s="70">
        <v>97.754999999999995</v>
      </c>
      <c r="M49" s="43"/>
      <c r="N49" s="63" t="str">
        <f t="shared" si="2"/>
        <v>IT0005001547_Quote</v>
      </c>
      <c r="O49" s="61">
        <v>109.91</v>
      </c>
      <c r="P49" s="62">
        <f>_xll.qlSimpleQuoteSetValue($N49,$O49,Trigger)</f>
        <v>9.9999999999909051E-3</v>
      </c>
      <c r="Q49" s="49"/>
      <c r="S49"/>
    </row>
    <row r="50" spans="1:19" ht="12.75" x14ac:dyDescent="0.2">
      <c r="A50" s="47"/>
      <c r="B50" s="57" t="str">
        <v>IT0005045270</v>
      </c>
      <c r="C50" s="58" t="str">
        <f>_xll.qlBondDescription(B50)</f>
        <v>BTP 2024-12-01 2.5%</v>
      </c>
      <c r="D50" s="59" t="str">
        <f t="shared" si="1"/>
        <v>IT504527</v>
      </c>
      <c r="E50" s="60" t="str">
        <f t="shared" si="3"/>
        <v>IT504527=TT</v>
      </c>
      <c r="F50" s="61">
        <v>99.27</v>
      </c>
      <c r="G50" s="61">
        <v>99.47</v>
      </c>
      <c r="H50" s="61">
        <v>2.5990000000000002</v>
      </c>
      <c r="I50" s="61">
        <v>2.5760000000000001</v>
      </c>
      <c r="J50" s="62">
        <f>_xll.qlMidSafe($F50,$G50)</f>
        <v>99.37</v>
      </c>
      <c r="K50" s="43"/>
      <c r="L50" s="70">
        <v>122.13</v>
      </c>
      <c r="M50" s="43"/>
      <c r="N50" s="63" t="str">
        <f t="shared" si="2"/>
        <v>IT0005045270_Quote</v>
      </c>
      <c r="O50" s="61">
        <v>99.37</v>
      </c>
      <c r="P50" s="62">
        <f>_xll.qlSimpleQuoteSetValue($N50,$O50,Trigger)</f>
        <v>3.4999999999996589E-2</v>
      </c>
      <c r="Q50" s="49"/>
      <c r="S50"/>
    </row>
    <row r="51" spans="1:19" ht="12.75" x14ac:dyDescent="0.2">
      <c r="A51" s="47"/>
      <c r="B51" s="57" t="str">
        <v>IT0004513641</v>
      </c>
      <c r="C51" s="58" t="str">
        <f>_xll.qlBondDescription(B51)</f>
        <v>BTP 2025-03-01 5%</v>
      </c>
      <c r="D51" s="59" t="str">
        <f t="shared" si="1"/>
        <v>IT451364</v>
      </c>
      <c r="E51" s="60" t="str">
        <f t="shared" si="3"/>
        <v>IT451364=TT</v>
      </c>
      <c r="F51" s="61">
        <v>120.44</v>
      </c>
      <c r="G51" s="61">
        <v>120.69</v>
      </c>
      <c r="H51" s="61">
        <v>2.74</v>
      </c>
      <c r="I51" s="61">
        <v>2.7149999999999999</v>
      </c>
      <c r="J51" s="62">
        <f>_xll.qlMidSafe($F51,$G51)</f>
        <v>120.565</v>
      </c>
      <c r="K51" s="43"/>
      <c r="L51" s="70">
        <v>115</v>
      </c>
      <c r="M51" s="43"/>
      <c r="N51" s="63" t="str">
        <f t="shared" si="2"/>
        <v>IT0004513641_Quote</v>
      </c>
      <c r="O51" s="61">
        <v>120.565</v>
      </c>
      <c r="P51" s="62">
        <f>_xll.qlSimpleQuoteSetValue($N51,$O51,Trigger)</f>
        <v>3.0000000000001137E-2</v>
      </c>
      <c r="Q51" s="49"/>
      <c r="S51"/>
    </row>
    <row r="52" spans="1:19" ht="12.75" x14ac:dyDescent="0.2">
      <c r="A52" s="47"/>
      <c r="B52" s="57" t="str">
        <v>IT0004644735</v>
      </c>
      <c r="C52" s="58" t="str">
        <f>_xll.qlBondDescription(B52)</f>
        <v>BTP 2026-03-01 4.5%</v>
      </c>
      <c r="D52" s="59" t="str">
        <f t="shared" si="1"/>
        <v>IT464473</v>
      </c>
      <c r="E52" s="60" t="str">
        <f t="shared" si="3"/>
        <v>IT464473=TT</v>
      </c>
      <c r="F52" s="61">
        <v>115.63</v>
      </c>
      <c r="G52" s="61">
        <v>115.99</v>
      </c>
      <c r="H52" s="61">
        <v>2.8980000000000001</v>
      </c>
      <c r="I52" s="61">
        <v>2.863</v>
      </c>
      <c r="J52" s="62">
        <f>_xll.qlMidSafe($F52,$G52)</f>
        <v>115.81</v>
      </c>
      <c r="K52" s="43"/>
      <c r="L52" s="70">
        <v>98.18</v>
      </c>
      <c r="M52" s="43"/>
      <c r="N52" s="63" t="str">
        <f t="shared" si="2"/>
        <v>IT0004644735_Quote</v>
      </c>
      <c r="O52" s="61">
        <v>115.81</v>
      </c>
      <c r="P52" s="62">
        <f>_xll.qlSimpleQuoteSetValue($N52,$O52,Trigger)</f>
        <v>4.9999999999954525E-3</v>
      </c>
      <c r="Q52" s="49"/>
      <c r="S52"/>
    </row>
    <row r="53" spans="1:19" ht="12.75" x14ac:dyDescent="0.2">
      <c r="A53" s="47"/>
      <c r="B53" s="57" t="str">
        <v>IT0001086567</v>
      </c>
      <c r="C53" s="58" t="str">
        <f>_xll.qlBondDescription(B53)</f>
        <v>BTP 2026-11-01 7.25%</v>
      </c>
      <c r="D53" s="59" t="str">
        <f t="shared" si="1"/>
        <v>IT108656</v>
      </c>
      <c r="E53" s="60" t="str">
        <f t="shared" si="3"/>
        <v>IT108656=TT</v>
      </c>
      <c r="F53" s="61">
        <v>144.07</v>
      </c>
      <c r="G53" s="61">
        <v>144.33000000000001</v>
      </c>
      <c r="H53" s="61">
        <v>2.9079999999999999</v>
      </c>
      <c r="I53" s="61">
        <v>2.887</v>
      </c>
      <c r="J53" s="62">
        <f>_xll.qlMidSafe($F53,$G53)</f>
        <v>144.19999999999999</v>
      </c>
      <c r="K53" s="43"/>
      <c r="L53" s="70">
        <v>102.33</v>
      </c>
      <c r="M53" s="43"/>
      <c r="N53" s="63" t="str">
        <f t="shared" si="2"/>
        <v>IT0001086567_Quote</v>
      </c>
      <c r="O53" s="61">
        <v>144.19999999999999</v>
      </c>
      <c r="P53" s="62">
        <f>_xll.qlSimpleQuoteSetValue($N53,$O53,Trigger)</f>
        <v>4.9999999999954525E-3</v>
      </c>
      <c r="Q53" s="49"/>
      <c r="S53"/>
    </row>
    <row r="54" spans="1:19" ht="12.75" x14ac:dyDescent="0.2">
      <c r="A54" s="47"/>
      <c r="B54" s="57" t="str">
        <v>IT0001174611</v>
      </c>
      <c r="C54" s="58" t="str">
        <f>_xll.qlBondDescription(B54)</f>
        <v>BTP 2027-11-01 6.5%</v>
      </c>
      <c r="D54" s="59" t="str">
        <f t="shared" si="1"/>
        <v>IT117461</v>
      </c>
      <c r="E54" s="60" t="str">
        <f t="shared" si="3"/>
        <v>IT117461=TT</v>
      </c>
      <c r="F54" s="61">
        <v>136.97</v>
      </c>
      <c r="G54" s="61">
        <v>137.19</v>
      </c>
      <c r="H54" s="61">
        <v>3.0649999999999999</v>
      </c>
      <c r="I54" s="61">
        <v>3.048</v>
      </c>
      <c r="J54" s="62">
        <f>_xll.qlMidSafe($F54,$G54)</f>
        <v>137.07999999999998</v>
      </c>
      <c r="K54" s="43"/>
      <c r="L54" s="70">
        <v>110.62</v>
      </c>
      <c r="M54" s="43"/>
      <c r="N54" s="63" t="str">
        <f t="shared" si="2"/>
        <v>IT0001174611_Quote</v>
      </c>
      <c r="O54" s="61">
        <v>137.07999999999998</v>
      </c>
      <c r="P54" s="62">
        <f>_xll.qlSimpleQuoteSetValue($N54,$O54,Trigger)</f>
        <v>2.4999999999977263E-2</v>
      </c>
      <c r="Q54" s="49"/>
      <c r="S54"/>
    </row>
    <row r="55" spans="1:19" ht="12.75" x14ac:dyDescent="0.2">
      <c r="A55" s="47"/>
      <c r="B55" s="57" t="str">
        <v>IT0004889033</v>
      </c>
      <c r="C55" s="58" t="str">
        <f>_xll.qlBondDescription(B55)</f>
        <v>BTP 2028-09-01 4.75%</v>
      </c>
      <c r="D55" s="59" t="str">
        <f t="shared" si="1"/>
        <v>IT488903</v>
      </c>
      <c r="E55" s="60" t="str">
        <f t="shared" si="3"/>
        <v>IT488903=TT</v>
      </c>
      <c r="F55" s="61">
        <v>117.62</v>
      </c>
      <c r="G55" s="61">
        <v>117.99</v>
      </c>
      <c r="H55" s="61">
        <v>3.194</v>
      </c>
      <c r="I55" s="61">
        <v>3.1640000000000001</v>
      </c>
      <c r="J55" s="62">
        <f>_xll.qlMidSafe($F55,$G55)</f>
        <v>117.80500000000001</v>
      </c>
      <c r="K55" s="43"/>
      <c r="L55" s="70">
        <v>107.77500000000001</v>
      </c>
      <c r="M55" s="43"/>
      <c r="N55" s="63" t="str">
        <f t="shared" si="2"/>
        <v>IT0004889033_Quote</v>
      </c>
      <c r="O55" s="61">
        <v>117.80500000000001</v>
      </c>
      <c r="P55" s="62">
        <f>_xll.qlSimpleQuoteSetValue($N55,$O55,Trigger)</f>
        <v>0</v>
      </c>
      <c r="Q55" s="49"/>
      <c r="S55"/>
    </row>
    <row r="56" spans="1:19" ht="12.75" x14ac:dyDescent="0.2">
      <c r="A56" s="47"/>
      <c r="B56" s="57" t="str">
        <v>IT0001278511</v>
      </c>
      <c r="C56" s="58" t="str">
        <f>_xll.qlBondDescription(B56)</f>
        <v>BTP 2029-11-01 5.25%</v>
      </c>
      <c r="D56" s="59" t="str">
        <f t="shared" si="1"/>
        <v>IT127851</v>
      </c>
      <c r="E56" s="60" t="str">
        <f t="shared" si="3"/>
        <v>IT127851=TT</v>
      </c>
      <c r="F56" s="61">
        <v>123.87</v>
      </c>
      <c r="G56" s="61">
        <v>124.42</v>
      </c>
      <c r="H56" s="61">
        <v>3.26</v>
      </c>
      <c r="I56" s="61">
        <v>3.2170000000000001</v>
      </c>
      <c r="J56" s="62">
        <f>_xll.qlMidSafe($F56,$G56)</f>
        <v>124.14500000000001</v>
      </c>
      <c r="K56" s="43"/>
      <c r="L56" s="70">
        <v>99.210000000000008</v>
      </c>
      <c r="M56" s="43"/>
      <c r="N56" s="63" t="str">
        <f t="shared" si="2"/>
        <v>IT0001278511_Quote</v>
      </c>
      <c r="O56" s="61">
        <v>124.14500000000001</v>
      </c>
      <c r="P56" s="62">
        <f>_xll.qlSimpleQuoteSetValue($N56,$O56,Trigger)</f>
        <v>1.5000000000014779E-2</v>
      </c>
      <c r="Q56" s="49"/>
      <c r="S56"/>
    </row>
    <row r="57" spans="1:19" ht="12.75" x14ac:dyDescent="0.2">
      <c r="A57" s="47"/>
      <c r="B57" s="57" t="str">
        <v>IT0005024234</v>
      </c>
      <c r="C57" s="58" t="str">
        <f>_xll.qlBondDescription(B57)</f>
        <v>BTP 2030-03-01 3.5%</v>
      </c>
      <c r="D57" s="59" t="str">
        <f t="shared" si="1"/>
        <v>IT502423</v>
      </c>
      <c r="E57" s="60" t="str">
        <f t="shared" si="3"/>
        <v>IT502423=TT</v>
      </c>
      <c r="F57" s="61">
        <v>103.3</v>
      </c>
      <c r="G57" s="61">
        <v>103.87</v>
      </c>
      <c r="H57" s="61">
        <v>3.2519999999999998</v>
      </c>
      <c r="I57" s="61">
        <v>3.2050000000000001</v>
      </c>
      <c r="J57" s="62">
        <f>_xll.qlMidSafe($F57,$G57)</f>
        <v>103.58500000000001</v>
      </c>
      <c r="K57" s="43"/>
      <c r="L57" s="70">
        <v>87.89</v>
      </c>
      <c r="M57" s="43"/>
      <c r="N57" s="63" t="str">
        <f t="shared" si="2"/>
        <v>IT0005024234_Quote</v>
      </c>
      <c r="O57" s="61">
        <v>103.58500000000001</v>
      </c>
      <c r="P57" s="62">
        <f>_xll.qlSimpleQuoteSetValue($N57,$O57,Trigger)</f>
        <v>4.9999999999954525E-3</v>
      </c>
      <c r="Q57" s="49"/>
      <c r="S57"/>
    </row>
    <row r="58" spans="1:19" ht="12.75" x14ac:dyDescent="0.2">
      <c r="A58" s="47"/>
      <c r="B58" s="57" t="str">
        <v>IT0001444378</v>
      </c>
      <c r="C58" s="58" t="str">
        <f>_xll.qlBondDescription(B58)</f>
        <v>BTP 2031-05-01 6%</v>
      </c>
      <c r="D58" s="59" t="str">
        <f t="shared" si="1"/>
        <v>IT144437</v>
      </c>
      <c r="E58" s="60" t="str">
        <f t="shared" si="3"/>
        <v>IT144437=TT</v>
      </c>
      <c r="F58" s="61">
        <v>134.38</v>
      </c>
      <c r="G58" s="61">
        <v>134.87</v>
      </c>
      <c r="H58" s="61">
        <v>3.3140000000000001</v>
      </c>
      <c r="I58" s="61">
        <v>3.2810000000000001</v>
      </c>
      <c r="J58" s="62">
        <f>_xll.qlMidSafe($F58,$G58)</f>
        <v>134.625</v>
      </c>
      <c r="K58" s="43"/>
      <c r="L58" s="70">
        <v>98.394999999999996</v>
      </c>
      <c r="M58" s="43"/>
      <c r="N58" s="63" t="str">
        <f t="shared" si="2"/>
        <v>IT0001444378_Quote</v>
      </c>
      <c r="O58" s="61">
        <v>134.625</v>
      </c>
      <c r="P58" s="62">
        <f>_xll.qlSimpleQuoteSetValue($N58,$O58,Trigger)</f>
        <v>0</v>
      </c>
      <c r="Q58" s="49"/>
      <c r="S58"/>
    </row>
    <row r="59" spans="1:19" ht="12.75" x14ac:dyDescent="0.2">
      <c r="A59" s="47"/>
      <c r="B59" s="57" t="str">
        <v>IT0003256820</v>
      </c>
      <c r="C59" s="58" t="str">
        <f>_xll.qlBondDescription(B59)</f>
        <v>BTP 2033-02-01 5.75%</v>
      </c>
      <c r="D59" s="59" t="str">
        <f t="shared" si="1"/>
        <v>IT325682</v>
      </c>
      <c r="E59" s="60" t="str">
        <f t="shared" si="3"/>
        <v>IT325682=TT</v>
      </c>
      <c r="F59" s="61">
        <v>131.86000000000001</v>
      </c>
      <c r="G59" s="61">
        <v>132.37</v>
      </c>
      <c r="H59" s="61">
        <v>3.4249999999999998</v>
      </c>
      <c r="I59" s="61">
        <v>3.3929999999999998</v>
      </c>
      <c r="J59" s="62">
        <f>_xll.qlMidSafe($F59,$G59)</f>
        <v>132.11500000000001</v>
      </c>
      <c r="K59" s="43"/>
      <c r="L59" s="70">
        <v>97.47999999999999</v>
      </c>
      <c r="M59" s="43"/>
      <c r="N59" s="63" t="str">
        <f t="shared" si="2"/>
        <v>IT0003256820_Quote</v>
      </c>
      <c r="O59" s="61">
        <v>132.11500000000001</v>
      </c>
      <c r="P59" s="62">
        <f>_xll.qlSimpleQuoteSetValue($N59,$O59,Trigger)</f>
        <v>0</v>
      </c>
      <c r="Q59" s="49"/>
      <c r="S59"/>
    </row>
    <row r="60" spans="1:19" ht="12.75" x14ac:dyDescent="0.2">
      <c r="A60" s="47"/>
      <c r="B60" s="57" t="str">
        <v>IT0003535157</v>
      </c>
      <c r="C60" s="58" t="str">
        <f>_xll.qlBondDescription(B60)</f>
        <v>BTP 2034-08-01 5%</v>
      </c>
      <c r="D60" s="59" t="str">
        <f t="shared" si="1"/>
        <v>IT353515</v>
      </c>
      <c r="E60" s="60" t="str">
        <f t="shared" si="3"/>
        <v>IT353515=TT</v>
      </c>
      <c r="F60" s="61">
        <v>121.18</v>
      </c>
      <c r="G60" s="61">
        <v>121.73</v>
      </c>
      <c r="H60" s="61">
        <v>3.5369999999999999</v>
      </c>
      <c r="I60" s="61">
        <v>3.5019999999999998</v>
      </c>
      <c r="J60" s="62">
        <f>_xll.qlMidSafe($F60,$G60)</f>
        <v>121.45500000000001</v>
      </c>
      <c r="K60" s="43"/>
      <c r="L60" s="70">
        <v>93.050000000000011</v>
      </c>
      <c r="M60" s="43"/>
      <c r="N60" s="63" t="str">
        <f t="shared" si="2"/>
        <v>IT0003535157_Quote</v>
      </c>
      <c r="O60" s="61">
        <v>121.45500000000001</v>
      </c>
      <c r="P60" s="62">
        <f>_xll.qlSimpleQuoteSetValue($N60,$O60,Trigger)</f>
        <v>0</v>
      </c>
      <c r="Q60" s="49"/>
      <c r="S60"/>
    </row>
    <row r="61" spans="1:19" ht="12.75" x14ac:dyDescent="0.2">
      <c r="A61" s="47"/>
      <c r="B61" s="57" t="str">
        <v>IT0003934657</v>
      </c>
      <c r="C61" s="58" t="str">
        <f>_xll.qlBondDescription(B61)</f>
        <v>BTP 2037-02-01 4%</v>
      </c>
      <c r="D61" s="59" t="str">
        <f t="shared" si="1"/>
        <v>IT393465</v>
      </c>
      <c r="E61" s="60" t="str">
        <f t="shared" si="3"/>
        <v>IT393465=TT</v>
      </c>
      <c r="F61" s="61">
        <v>106.21</v>
      </c>
      <c r="G61" s="61">
        <v>106.41</v>
      </c>
      <c r="H61" s="61">
        <v>3.6240000000000001</v>
      </c>
      <c r="I61" s="61">
        <v>3.6110000000000002</v>
      </c>
      <c r="J61" s="62">
        <f>_xll.qlMidSafe($F61,$G61)</f>
        <v>106.31</v>
      </c>
      <c r="K61" s="43"/>
      <c r="L61" s="70" t="e">
        <v>#NUM!</v>
      </c>
      <c r="M61" s="43"/>
      <c r="N61" s="63" t="str">
        <f t="shared" si="2"/>
        <v>IT0003934657_Quote</v>
      </c>
      <c r="O61" s="61">
        <v>106.31</v>
      </c>
      <c r="P61" s="62">
        <f>_xll.qlSimpleQuoteSetValue($N61,$O61,Trigger)</f>
        <v>2.5000000000005684E-2</v>
      </c>
      <c r="Q61" s="49"/>
      <c r="S61"/>
    </row>
    <row r="62" spans="1:19" ht="12.75" x14ac:dyDescent="0.2">
      <c r="A62" s="47"/>
      <c r="B62" s="57" t="str">
        <v>IT0004286966</v>
      </c>
      <c r="C62" s="58" t="str">
        <f>_xll.qlBondDescription(B62)</f>
        <v>BTP 2039-08-01 5%</v>
      </c>
      <c r="D62" s="59" t="str">
        <f t="shared" si="1"/>
        <v>IT428696</v>
      </c>
      <c r="E62" s="60" t="str">
        <f t="shared" si="3"/>
        <v>IT428696=TT</v>
      </c>
      <c r="F62" s="61">
        <v>120.09</v>
      </c>
      <c r="G62" s="61">
        <v>120.58</v>
      </c>
      <c r="H62" s="61">
        <v>3.7829999999999999</v>
      </c>
      <c r="I62" s="61">
        <v>3.7559999999999998</v>
      </c>
      <c r="J62" s="62">
        <f>_xll.qlMidSafe($F62,$G62)</f>
        <v>120.33500000000001</v>
      </c>
      <c r="K62" s="43"/>
      <c r="L62" s="70" t="e">
        <v>#NUM!</v>
      </c>
      <c r="M62" s="43"/>
      <c r="N62" s="63" t="str">
        <f t="shared" si="2"/>
        <v>IT0004286966_Quote</v>
      </c>
      <c r="O62" s="61">
        <v>120.33500000000001</v>
      </c>
      <c r="P62" s="62">
        <f>_xll.qlSimpleQuoteSetValue($N62,$O62,Trigger)</f>
        <v>2.0000000000010232E-2</v>
      </c>
      <c r="Q62" s="49"/>
      <c r="S62"/>
    </row>
    <row r="63" spans="1:19" ht="12.75" x14ac:dyDescent="0.2">
      <c r="A63" s="47"/>
      <c r="B63" s="57" t="str">
        <v>IT0004532559</v>
      </c>
      <c r="C63" s="58" t="str">
        <f>_xll.qlBondDescription(B63)</f>
        <v>BTP 2040-09-01 5%</v>
      </c>
      <c r="D63" s="59" t="str">
        <f t="shared" si="1"/>
        <v>IT453255</v>
      </c>
      <c r="E63" s="60" t="str">
        <f t="shared" si="3"/>
        <v>IT453255=TT</v>
      </c>
      <c r="F63" s="61">
        <v>119.29</v>
      </c>
      <c r="G63" s="61">
        <v>119.73</v>
      </c>
      <c r="H63" s="61">
        <v>3.855</v>
      </c>
      <c r="I63" s="61">
        <v>3.831</v>
      </c>
      <c r="J63" s="62">
        <f>_xll.qlMidSafe($F63,$G63)</f>
        <v>119.51</v>
      </c>
      <c r="K63" s="43"/>
      <c r="L63" s="70" t="e">
        <v>#NUM!</v>
      </c>
      <c r="M63" s="43"/>
      <c r="N63" s="63" t="str">
        <f t="shared" si="2"/>
        <v>IT0004532559_Quote</v>
      </c>
      <c r="O63" s="61">
        <v>119.51</v>
      </c>
      <c r="P63" s="62">
        <f>_xll.qlSimpleQuoteSetValue($N63,$O63,Trigger)</f>
        <v>0</v>
      </c>
      <c r="Q63" s="49"/>
      <c r="S63"/>
    </row>
    <row r="64" spans="1:19" ht="12.75" x14ac:dyDescent="0.2">
      <c r="A64" s="47"/>
      <c r="B64" s="57" t="str">
        <v>IT0004923998</v>
      </c>
      <c r="C64" s="58" t="str">
        <f>_xll.qlBondDescription(B64)</f>
        <v>BTP 2044-09-01 4.75%</v>
      </c>
      <c r="D64" s="59" t="str">
        <f t="shared" si="1"/>
        <v>IT492399</v>
      </c>
      <c r="E64" s="60" t="str">
        <f t="shared" si="3"/>
        <v>IT492399=TT</v>
      </c>
      <c r="F64" s="61">
        <v>115.53</v>
      </c>
      <c r="G64" s="61">
        <v>116.02</v>
      </c>
      <c r="H64" s="61">
        <v>3.9049999999999998</v>
      </c>
      <c r="I64" s="61">
        <v>3.88</v>
      </c>
      <c r="J64" s="62">
        <f>_xll.qlMidSafe($F64,$G64)</f>
        <v>115.77500000000001</v>
      </c>
      <c r="K64" s="43"/>
      <c r="L64" s="70" t="e">
        <v>#NUM!</v>
      </c>
      <c r="M64" s="43"/>
      <c r="N64" s="63" t="str">
        <f t="shared" si="2"/>
        <v>IT0004923998_Quote</v>
      </c>
      <c r="O64" s="61">
        <v>115.77500000000001</v>
      </c>
      <c r="P64" s="62">
        <f>_xll.qlSimpleQuoteSetValue($N64,$O64,Trigger)</f>
        <v>1.5000000000000568E-2</v>
      </c>
      <c r="Q64" s="49"/>
      <c r="S64"/>
    </row>
    <row r="65" spans="1:19" ht="12.75" x14ac:dyDescent="0.2">
      <c r="A65" s="47"/>
      <c r="B65" s="57" t="e">
        <v>#N/A</v>
      </c>
      <c r="C65" s="58" t="e">
        <f>_xll.qlBondDescription(B65)</f>
        <v>#VALUE!</v>
      </c>
      <c r="D65" s="59" t="e">
        <f t="shared" si="1"/>
        <v>#N/A</v>
      </c>
      <c r="E65" s="60" t="e">
        <f t="shared" si="3"/>
        <v>#N/A</v>
      </c>
      <c r="F65" s="61" t="s">
        <v>48</v>
      </c>
      <c r="G65" s="61" t="s">
        <v>48</v>
      </c>
      <c r="H65" s="61" t="s">
        <v>48</v>
      </c>
      <c r="I65" s="61" t="s">
        <v>48</v>
      </c>
      <c r="J65" s="62" t="e">
        <f>_xll.qlMidSafe($F65,$G65)</f>
        <v>#NUM!</v>
      </c>
      <c r="K65" s="43"/>
      <c r="L65" s="70" t="e">
        <v>#NUM!</v>
      </c>
      <c r="M65" s="43"/>
      <c r="N65" s="63" t="e">
        <f t="shared" si="2"/>
        <v>#N/A</v>
      </c>
      <c r="O65" s="61" t="e">
        <v>#NUM!</v>
      </c>
      <c r="P65" s="62" t="e">
        <f>_xll.qlSimpleQuoteSetValue($N65,$O65,Trigger)</f>
        <v>#VALUE!</v>
      </c>
      <c r="Q65" s="49"/>
      <c r="S65"/>
    </row>
    <row r="66" spans="1:19" ht="12.75" x14ac:dyDescent="0.2">
      <c r="A66" s="47"/>
      <c r="B66" s="57" t="e">
        <v>#N/A</v>
      </c>
      <c r="C66" s="58" t="e">
        <f>_xll.qlBondDescription(B66)</f>
        <v>#VALUE!</v>
      </c>
      <c r="D66" s="59" t="e">
        <f t="shared" si="1"/>
        <v>#N/A</v>
      </c>
      <c r="E66" s="60" t="e">
        <f t="shared" si="3"/>
        <v>#N/A</v>
      </c>
      <c r="F66" s="61" t="s">
        <v>48</v>
      </c>
      <c r="G66" s="61" t="s">
        <v>48</v>
      </c>
      <c r="H66" s="61" t="s">
        <v>48</v>
      </c>
      <c r="I66" s="61" t="s">
        <v>48</v>
      </c>
      <c r="J66" s="62" t="e">
        <f>_xll.qlMidSafe($F66,$G66)</f>
        <v>#NUM!</v>
      </c>
      <c r="K66" s="43"/>
      <c r="L66" s="70" t="e">
        <v>#NUM!</v>
      </c>
      <c r="M66" s="43"/>
      <c r="N66" s="63" t="e">
        <f t="shared" si="2"/>
        <v>#N/A</v>
      </c>
      <c r="O66" s="61" t="e">
        <v>#NUM!</v>
      </c>
      <c r="P66" s="62" t="e">
        <f>_xll.qlSimpleQuoteSetValue($N66,$O66,Trigger)</f>
        <v>#VALUE!</v>
      </c>
      <c r="Q66" s="49"/>
      <c r="S66"/>
    </row>
    <row r="67" spans="1:19" ht="12.75" x14ac:dyDescent="0.2">
      <c r="A67" s="47"/>
      <c r="B67" s="57" t="e">
        <v>#N/A</v>
      </c>
      <c r="C67" s="58" t="e">
        <f>_xll.qlBondDescription(B67)</f>
        <v>#VALUE!</v>
      </c>
      <c r="D67" s="59" t="e">
        <f t="shared" si="1"/>
        <v>#N/A</v>
      </c>
      <c r="E67" s="60" t="e">
        <f t="shared" si="3"/>
        <v>#N/A</v>
      </c>
      <c r="F67" s="61" t="s">
        <v>48</v>
      </c>
      <c r="G67" s="61" t="s">
        <v>48</v>
      </c>
      <c r="H67" s="61" t="s">
        <v>48</v>
      </c>
      <c r="I67" s="61" t="s">
        <v>48</v>
      </c>
      <c r="J67" s="62" t="e">
        <f>_xll.qlMidSafe($F67,$G67)</f>
        <v>#NUM!</v>
      </c>
      <c r="K67" s="43"/>
      <c r="L67" s="70" t="e">
        <v>#NUM!</v>
      </c>
      <c r="M67" s="43"/>
      <c r="N67" s="63" t="e">
        <f t="shared" si="2"/>
        <v>#N/A</v>
      </c>
      <c r="O67" s="61" t="e">
        <v>#NUM!</v>
      </c>
      <c r="P67" s="62" t="e">
        <f>_xll.qlSimpleQuoteSetValue($N67,$O67,Trigger)</f>
        <v>#VALUE!</v>
      </c>
      <c r="Q67" s="49"/>
      <c r="S67"/>
    </row>
    <row r="68" spans="1:19" ht="12.75" x14ac:dyDescent="0.2">
      <c r="A68" s="47"/>
      <c r="B68" s="57" t="e">
        <v>#N/A</v>
      </c>
      <c r="C68" s="58" t="e">
        <f>_xll.qlBondDescription(B68)</f>
        <v>#VALUE!</v>
      </c>
      <c r="D68" s="59" t="e">
        <f t="shared" si="1"/>
        <v>#N/A</v>
      </c>
      <c r="E68" s="60" t="e">
        <f t="shared" si="3"/>
        <v>#N/A</v>
      </c>
      <c r="F68" s="61" t="s">
        <v>48</v>
      </c>
      <c r="G68" s="61" t="s">
        <v>48</v>
      </c>
      <c r="H68" s="61" t="s">
        <v>48</v>
      </c>
      <c r="I68" s="61" t="s">
        <v>48</v>
      </c>
      <c r="J68" s="62" t="e">
        <f>_xll.qlMidSafe($F68,$G68)</f>
        <v>#NUM!</v>
      </c>
      <c r="K68" s="43"/>
      <c r="L68" s="70" t="e">
        <v>#NUM!</v>
      </c>
      <c r="M68" s="43"/>
      <c r="N68" s="63" t="e">
        <f t="shared" si="2"/>
        <v>#N/A</v>
      </c>
      <c r="O68" s="61" t="e">
        <v>#NUM!</v>
      </c>
      <c r="P68" s="62" t="e">
        <f>_xll.qlSimpleQuoteSetValue($N68,$O68,Trigger)</f>
        <v>#VALUE!</v>
      </c>
      <c r="Q68" s="49"/>
      <c r="S68"/>
    </row>
    <row r="69" spans="1:19" ht="12.75" x14ac:dyDescent="0.2">
      <c r="A69" s="47"/>
      <c r="B69" s="57" t="e">
        <v>#N/A</v>
      </c>
      <c r="C69" s="58" t="e">
        <f>_xll.qlBondDescription(B69)</f>
        <v>#VALUE!</v>
      </c>
      <c r="D69" s="59" t="e">
        <f t="shared" si="1"/>
        <v>#N/A</v>
      </c>
      <c r="E69" s="60" t="e">
        <f t="shared" si="3"/>
        <v>#N/A</v>
      </c>
      <c r="F69" s="61" t="s">
        <v>48</v>
      </c>
      <c r="G69" s="61" t="s">
        <v>48</v>
      </c>
      <c r="H69" s="61" t="s">
        <v>48</v>
      </c>
      <c r="I69" s="61" t="s">
        <v>48</v>
      </c>
      <c r="J69" s="62" t="e">
        <f>_xll.qlMidSafe($F69,$G69)</f>
        <v>#NUM!</v>
      </c>
      <c r="K69" s="43"/>
      <c r="L69" s="70" t="e">
        <v>#NUM!</v>
      </c>
      <c r="M69" s="43"/>
      <c r="N69" s="63" t="e">
        <f t="shared" si="2"/>
        <v>#N/A</v>
      </c>
      <c r="O69" s="61" t="e">
        <v>#NUM!</v>
      </c>
      <c r="P69" s="62" t="e">
        <f>_xll.qlSimpleQuoteSetValue($N69,$O69,Trigger)</f>
        <v>#VALUE!</v>
      </c>
      <c r="Q69" s="49"/>
      <c r="S69"/>
    </row>
    <row r="70" spans="1:19" ht="12.75" x14ac:dyDescent="0.2">
      <c r="A70" s="47"/>
      <c r="B70" s="57" t="e">
        <v>#N/A</v>
      </c>
      <c r="C70" s="58" t="e">
        <f>_xll.qlBondDescription(B70)</f>
        <v>#VALUE!</v>
      </c>
      <c r="D70" s="59" t="e">
        <f t="shared" ref="D70:D75" si="4">"IT"&amp;VALUE(RIGHT(LEFT(B70,11),6))</f>
        <v>#N/A</v>
      </c>
      <c r="E70" s="60" t="e">
        <f t="shared" si="3"/>
        <v>#N/A</v>
      </c>
      <c r="F70" s="61" t="s">
        <v>48</v>
      </c>
      <c r="G70" s="61" t="s">
        <v>48</v>
      </c>
      <c r="H70" s="61" t="s">
        <v>48</v>
      </c>
      <c r="I70" s="61" t="s">
        <v>48</v>
      </c>
      <c r="J70" s="62" t="e">
        <f>_xll.qlMidSafe($F70,$G70)</f>
        <v>#NUM!</v>
      </c>
      <c r="K70" s="43"/>
      <c r="L70" s="70" t="e">
        <v>#NUM!</v>
      </c>
      <c r="M70" s="43"/>
      <c r="N70" s="63" t="e">
        <f t="shared" si="2"/>
        <v>#N/A</v>
      </c>
      <c r="O70" s="61" t="e">
        <v>#NUM!</v>
      </c>
      <c r="P70" s="62" t="e">
        <f>_xll.qlSimpleQuoteSetValue($N70,$O70,Trigger)</f>
        <v>#VALUE!</v>
      </c>
      <c r="Q70" s="49"/>
      <c r="S70"/>
    </row>
    <row r="71" spans="1:19" ht="12.75" x14ac:dyDescent="0.2">
      <c r="A71" s="47"/>
      <c r="B71" s="57" t="e">
        <v>#N/A</v>
      </c>
      <c r="C71" s="58" t="e">
        <f>_xll.qlBondDescription(B71)</f>
        <v>#VALUE!</v>
      </c>
      <c r="D71" s="59" t="e">
        <f t="shared" si="4"/>
        <v>#N/A</v>
      </c>
      <c r="E71" s="60" t="e">
        <f t="shared" si="3"/>
        <v>#N/A</v>
      </c>
      <c r="F71" s="61" t="s">
        <v>48</v>
      </c>
      <c r="G71" s="61" t="s">
        <v>48</v>
      </c>
      <c r="H71" s="61" t="s">
        <v>48</v>
      </c>
      <c r="I71" s="61" t="s">
        <v>48</v>
      </c>
      <c r="J71" s="62" t="e">
        <f>_xll.qlMidSafe($F71,$G71)</f>
        <v>#NUM!</v>
      </c>
      <c r="K71" s="43"/>
      <c r="L71" s="70" t="e">
        <v>#NUM!</v>
      </c>
      <c r="M71" s="43"/>
      <c r="N71" s="63" t="e">
        <f t="shared" si="2"/>
        <v>#N/A</v>
      </c>
      <c r="O71" s="61" t="e">
        <v>#NUM!</v>
      </c>
      <c r="P71" s="62" t="e">
        <f>_xll.qlSimpleQuoteSetValue($N71,$O71,Trigger)</f>
        <v>#VALUE!</v>
      </c>
      <c r="Q71" s="49"/>
      <c r="S71"/>
    </row>
    <row r="72" spans="1:19" ht="12.75" x14ac:dyDescent="0.2">
      <c r="A72" s="47"/>
      <c r="B72" s="57" t="e">
        <v>#N/A</v>
      </c>
      <c r="C72" s="58" t="e">
        <f>_xll.qlBondDescription(B72)</f>
        <v>#VALUE!</v>
      </c>
      <c r="D72" s="59" t="e">
        <f t="shared" si="4"/>
        <v>#N/A</v>
      </c>
      <c r="E72" s="60" t="e">
        <f t="shared" si="3"/>
        <v>#N/A</v>
      </c>
      <c r="F72" s="61" t="s">
        <v>48</v>
      </c>
      <c r="G72" s="61" t="s">
        <v>48</v>
      </c>
      <c r="H72" s="61" t="s">
        <v>48</v>
      </c>
      <c r="I72" s="61" t="s">
        <v>48</v>
      </c>
      <c r="J72" s="62" t="e">
        <f>_xll.qlMidSafe($F72,$G72)</f>
        <v>#NUM!</v>
      </c>
      <c r="K72" s="43"/>
      <c r="L72" s="70" t="e">
        <v>#NUM!</v>
      </c>
      <c r="M72" s="43"/>
      <c r="N72" s="63" t="e">
        <f t="shared" si="2"/>
        <v>#N/A</v>
      </c>
      <c r="O72" s="61" t="e">
        <v>#NUM!</v>
      </c>
      <c r="P72" s="62" t="e">
        <f>_xll.qlSimpleQuoteSetValue($N72,$O72,Trigger)</f>
        <v>#VALUE!</v>
      </c>
      <c r="Q72" s="49"/>
      <c r="S72"/>
    </row>
    <row r="73" spans="1:19" ht="12.75" x14ac:dyDescent="0.2">
      <c r="A73" s="47"/>
      <c r="B73" s="57" t="e">
        <v>#N/A</v>
      </c>
      <c r="C73" s="58" t="e">
        <f>_xll.qlBondDescription(B73)</f>
        <v>#VALUE!</v>
      </c>
      <c r="D73" s="59" t="e">
        <f t="shared" si="4"/>
        <v>#N/A</v>
      </c>
      <c r="E73" s="60" t="e">
        <f t="shared" si="3"/>
        <v>#N/A</v>
      </c>
      <c r="F73" s="61" t="s">
        <v>48</v>
      </c>
      <c r="G73" s="61" t="s">
        <v>48</v>
      </c>
      <c r="H73" s="61" t="s">
        <v>48</v>
      </c>
      <c r="I73" s="61" t="s">
        <v>48</v>
      </c>
      <c r="J73" s="62" t="e">
        <f>_xll.qlMidSafe($F73,$G73)</f>
        <v>#NUM!</v>
      </c>
      <c r="K73" s="43"/>
      <c r="L73" s="70" t="e">
        <v>#NUM!</v>
      </c>
      <c r="M73" s="43"/>
      <c r="N73" s="63" t="e">
        <f t="shared" si="2"/>
        <v>#N/A</v>
      </c>
      <c r="O73" s="61" t="e">
        <v>#NUM!</v>
      </c>
      <c r="P73" s="62" t="e">
        <f>_xll.qlSimpleQuoteSetValue($N73,$O73,Trigger)</f>
        <v>#VALUE!</v>
      </c>
      <c r="Q73" s="49"/>
      <c r="S73"/>
    </row>
    <row r="74" spans="1:19" ht="12.75" x14ac:dyDescent="0.2">
      <c r="A74" s="47"/>
      <c r="B74" s="57" t="e">
        <v>#N/A</v>
      </c>
      <c r="C74" s="58" t="e">
        <f>_xll.qlBondDescription(B74)</f>
        <v>#VALUE!</v>
      </c>
      <c r="D74" s="59" t="e">
        <f t="shared" si="4"/>
        <v>#N/A</v>
      </c>
      <c r="E74" s="60" t="e">
        <f t="shared" si="3"/>
        <v>#N/A</v>
      </c>
      <c r="F74" s="61" t="s">
        <v>48</v>
      </c>
      <c r="G74" s="61" t="s">
        <v>48</v>
      </c>
      <c r="H74" s="61" t="s">
        <v>48</v>
      </c>
      <c r="I74" s="61" t="s">
        <v>48</v>
      </c>
      <c r="J74" s="62" t="e">
        <f>_xll.qlMidSafe($F74,$G74)</f>
        <v>#NUM!</v>
      </c>
      <c r="K74" s="43"/>
      <c r="L74" s="70" t="e">
        <v>#NUM!</v>
      </c>
      <c r="M74" s="43"/>
      <c r="N74" s="63" t="e">
        <f t="shared" si="2"/>
        <v>#N/A</v>
      </c>
      <c r="O74" s="61" t="e">
        <v>#NUM!</v>
      </c>
      <c r="P74" s="62" t="e">
        <f>_xll.qlSimpleQuoteSetValue($N74,$O74,Trigger)</f>
        <v>#VALUE!</v>
      </c>
      <c r="Q74" s="49"/>
      <c r="S74"/>
    </row>
    <row r="75" spans="1:19" ht="12.75" x14ac:dyDescent="0.2">
      <c r="A75" s="47"/>
      <c r="B75" s="57" t="e">
        <v>#N/A</v>
      </c>
      <c r="C75" s="58" t="e">
        <f>_xll.qlBondDescription(B75)</f>
        <v>#VALUE!</v>
      </c>
      <c r="D75" s="59" t="e">
        <f t="shared" si="4"/>
        <v>#N/A</v>
      </c>
      <c r="E75" s="60" t="e">
        <f t="shared" si="3"/>
        <v>#N/A</v>
      </c>
      <c r="F75" s="61" t="s">
        <v>48</v>
      </c>
      <c r="G75" s="61" t="s">
        <v>48</v>
      </c>
      <c r="H75" s="61" t="s">
        <v>48</v>
      </c>
      <c r="I75" s="61" t="s">
        <v>48</v>
      </c>
      <c r="J75" s="62" t="e">
        <f>_xll.qlMidSafe($F75,$G75)</f>
        <v>#NUM!</v>
      </c>
      <c r="K75" s="43"/>
      <c r="L75" s="70" t="e">
        <v>#NUM!</v>
      </c>
      <c r="M75" s="43"/>
      <c r="N75" s="63" t="e">
        <f t="shared" si="2"/>
        <v>#N/A</v>
      </c>
      <c r="O75" s="61" t="e">
        <v>#NUM!</v>
      </c>
      <c r="P75" s="62" t="e">
        <f>_xll.qlSimpleQuoteSetValue($N75,$O75,Trigger)</f>
        <v>#VALUE!</v>
      </c>
      <c r="Q75" s="49"/>
      <c r="S75"/>
    </row>
    <row r="76" spans="1:19" ht="12" thickBot="1" x14ac:dyDescent="0.25">
      <c r="A76" s="66"/>
      <c r="B76" s="67"/>
      <c r="C76" s="67"/>
      <c r="D76" s="67"/>
      <c r="E76" s="67"/>
      <c r="F76" s="67"/>
      <c r="G76" s="67"/>
      <c r="H76" s="67"/>
      <c r="I76" s="67"/>
      <c r="J76" s="67"/>
      <c r="K76" s="68"/>
      <c r="L76" s="67"/>
      <c r="M76" s="68"/>
      <c r="N76" s="67"/>
      <c r="O76" s="67"/>
      <c r="P76" s="67"/>
      <c r="Q76" s="69"/>
      <c r="S76" s="65"/>
    </row>
  </sheetData>
  <phoneticPr fontId="2" type="noConversion"/>
  <conditionalFormatting sqref="P5:P75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E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7"/>
  <sheetViews>
    <sheetView workbookViewId="0">
      <selection activeCell="P3" sqref="P3"/>
    </sheetView>
  </sheetViews>
  <sheetFormatPr defaultRowHeight="11.25" outlineLevelCol="1" x14ac:dyDescent="0.2"/>
  <cols>
    <col min="1" max="1" width="2.85546875" style="38" customWidth="1"/>
    <col min="2" max="2" width="13.140625" style="38" bestFit="1" customWidth="1"/>
    <col min="3" max="3" width="22.42578125" style="38" bestFit="1" customWidth="1"/>
    <col min="4" max="4" width="9" style="38" bestFit="1" customWidth="1"/>
    <col min="5" max="5" width="12" style="38" bestFit="1" customWidth="1"/>
    <col min="6" max="7" width="9.42578125" style="38" hidden="1" customWidth="1" outlineLevel="1"/>
    <col min="8" max="9" width="10" style="38" hidden="1" customWidth="1" outlineLevel="1"/>
    <col min="10" max="10" width="9" style="38" bestFit="1" customWidth="1" collapsed="1"/>
    <col min="11" max="11" width="2.85546875" style="38" customWidth="1"/>
    <col min="12" max="12" width="9" style="38" bestFit="1" customWidth="1"/>
    <col min="13" max="13" width="2.85546875" style="38" customWidth="1"/>
    <col min="14" max="14" width="19.28515625" style="38" bestFit="1" customWidth="1"/>
    <col min="15" max="15" width="10" style="38" customWidth="1"/>
    <col min="16" max="16" width="8" style="38" bestFit="1" customWidth="1"/>
    <col min="17" max="17" width="2.85546875" style="38" customWidth="1"/>
    <col min="18" max="18" width="5.140625" style="38" customWidth="1"/>
    <col min="19" max="19" width="8" style="38" bestFit="1" customWidth="1"/>
    <col min="20" max="20" width="3.28515625" style="38" bestFit="1" customWidth="1"/>
    <col min="21" max="21" width="2.7109375" style="38" bestFit="1" customWidth="1"/>
    <col min="22" max="22" width="13.140625" style="38" bestFit="1" customWidth="1"/>
    <col min="23" max="23" width="7.140625" style="38" bestFit="1" customWidth="1"/>
    <col min="24" max="16384" width="9.140625" style="38"/>
  </cols>
  <sheetData>
    <row r="1" spans="1:17" ht="12" thickBot="1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2" thickBot="1" x14ac:dyDescent="0.25">
      <c r="A2" s="39"/>
      <c r="B2" s="40"/>
      <c r="C2" s="40"/>
      <c r="D2" s="41"/>
      <c r="E2" s="42" t="s">
        <v>2</v>
      </c>
      <c r="F2" s="43"/>
      <c r="G2" s="43"/>
      <c r="H2" s="43"/>
      <c r="I2" s="43"/>
      <c r="J2" s="40"/>
      <c r="K2" s="43"/>
      <c r="L2" s="43"/>
      <c r="M2" s="43"/>
      <c r="N2" s="44" t="s">
        <v>27</v>
      </c>
      <c r="O2" s="45" t="s">
        <v>23</v>
      </c>
      <c r="P2" s="40"/>
      <c r="Q2" s="46"/>
    </row>
    <row r="3" spans="1:17" x14ac:dyDescent="0.2">
      <c r="A3" s="47"/>
      <c r="B3" s="43"/>
      <c r="C3" s="43"/>
      <c r="D3" s="40"/>
      <c r="E3" s="40"/>
      <c r="F3" s="40"/>
      <c r="G3" s="40"/>
      <c r="H3" s="40"/>
      <c r="I3" s="40"/>
      <c r="J3" s="40"/>
      <c r="K3" s="43"/>
      <c r="L3" s="43"/>
      <c r="M3" s="43"/>
      <c r="N3" s="40"/>
      <c r="O3" s="40"/>
      <c r="P3" s="48">
        <f>_xll.ohTrigger(P5:P16)</f>
        <v>4</v>
      </c>
      <c r="Q3" s="49"/>
    </row>
    <row r="4" spans="1:17" ht="22.5" x14ac:dyDescent="0.2">
      <c r="A4" s="47"/>
      <c r="B4" s="50" t="s">
        <v>34</v>
      </c>
      <c r="C4" s="51" t="s">
        <v>47</v>
      </c>
      <c r="D4" s="51" t="s">
        <v>35</v>
      </c>
      <c r="E4" s="51" t="str">
        <f>_xll.RData(E5:E16,F4:I4,"RTFEED:IDN","FRQ:5S",,F5)</f>
        <v>Updated at 14:58:55</v>
      </c>
      <c r="F4" s="51" t="s">
        <v>0</v>
      </c>
      <c r="G4" s="51" t="s">
        <v>1</v>
      </c>
      <c r="H4" s="51" t="s">
        <v>36</v>
      </c>
      <c r="I4" s="51" t="s">
        <v>37</v>
      </c>
      <c r="J4" s="52" t="s">
        <v>32</v>
      </c>
      <c r="K4" s="43"/>
      <c r="L4" s="53" t="s">
        <v>31</v>
      </c>
      <c r="M4" s="43"/>
      <c r="N4" s="54" t="s">
        <v>21</v>
      </c>
      <c r="O4" s="55" t="s">
        <v>17</v>
      </c>
      <c r="P4" s="56" t="s">
        <v>19</v>
      </c>
      <c r="Q4" s="49"/>
    </row>
    <row r="5" spans="1:17" x14ac:dyDescent="0.2">
      <c r="A5" s="47"/>
      <c r="B5" s="57" t="e">
        <f t="array" ref="B5:B16">_xll.qlBondAlive(_xll.ohGroupList("CCTs",Trigger))</f>
        <v>#NUM!</v>
      </c>
      <c r="C5" s="58" t="e">
        <f>_xll.qlBondDescription(B5)</f>
        <v>#VALUE!</v>
      </c>
      <c r="D5" s="59" t="e">
        <f t="shared" ref="D5:D16" si="0">"IT"&amp;VALUE(RIGHT(LEFT(B5,11),6))</f>
        <v>#NUM!</v>
      </c>
      <c r="E5" s="60" t="e">
        <f t="shared" ref="E5:E16" si="1">D5&amp;"="&amp;VLOOKUP(Contributor,ContributorTable,2,FALSE)</f>
        <v>#NUM!</v>
      </c>
      <c r="F5" s="61" t="s">
        <v>48</v>
      </c>
      <c r="G5" s="61" t="s">
        <v>48</v>
      </c>
      <c r="H5" s="61" t="s">
        <v>48</v>
      </c>
      <c r="I5" s="61" t="s">
        <v>48</v>
      </c>
      <c r="J5" s="62" t="e">
        <f>_xll.qlMidSafe($F5,$G5)</f>
        <v>#NUM!</v>
      </c>
      <c r="K5" s="43"/>
      <c r="L5" s="70">
        <v>100.0505</v>
      </c>
      <c r="M5" s="43"/>
      <c r="N5" s="63" t="e">
        <f t="shared" ref="N5:N16" si="2">$B5&amp;$O$2</f>
        <v>#NUM!</v>
      </c>
      <c r="O5" s="61" t="e">
        <f t="array" ref="O5:O16">QuoteLive</f>
        <v>#NUM!</v>
      </c>
      <c r="P5" s="62" t="e">
        <f>_xll.qlSimpleQuoteSetValue($N5,$O5,Trigger)</f>
        <v>#VALUE!</v>
      </c>
      <c r="Q5" s="49"/>
    </row>
    <row r="6" spans="1:17" x14ac:dyDescent="0.2">
      <c r="A6" s="47"/>
      <c r="B6" s="57" t="e">
        <v>#NUM!</v>
      </c>
      <c r="C6" s="58" t="e">
        <f>_xll.qlBondDescription(B6)</f>
        <v>#VALUE!</v>
      </c>
      <c r="D6" s="59" t="e">
        <f t="shared" si="0"/>
        <v>#NUM!</v>
      </c>
      <c r="E6" s="60" t="e">
        <f t="shared" si="1"/>
        <v>#NUM!</v>
      </c>
      <c r="F6" s="61" t="s">
        <v>48</v>
      </c>
      <c r="G6" s="61" t="s">
        <v>48</v>
      </c>
      <c r="H6" s="61" t="s">
        <v>48</v>
      </c>
      <c r="I6" s="61" t="s">
        <v>48</v>
      </c>
      <c r="J6" s="62" t="e">
        <f>_xll.qlMidSafe($F6,$G6)</f>
        <v>#NUM!</v>
      </c>
      <c r="K6" s="43"/>
      <c r="L6" s="70">
        <v>99.676500000000004</v>
      </c>
      <c r="M6" s="43"/>
      <c r="N6" s="63" t="e">
        <f t="shared" si="2"/>
        <v>#NUM!</v>
      </c>
      <c r="O6" s="61" t="e">
        <v>#NUM!</v>
      </c>
      <c r="P6" s="62" t="e">
        <f>_xll.qlSimpleQuoteSetValue($N6,$O6,Trigger)</f>
        <v>#VALUE!</v>
      </c>
      <c r="Q6" s="49"/>
    </row>
    <row r="7" spans="1:17" x14ac:dyDescent="0.2">
      <c r="A7" s="47"/>
      <c r="B7" s="57" t="e">
        <v>#NUM!</v>
      </c>
      <c r="C7" s="58" t="e">
        <f>_xll.qlBondDescription(B7)</f>
        <v>#VALUE!</v>
      </c>
      <c r="D7" s="59" t="e">
        <f t="shared" si="0"/>
        <v>#NUM!</v>
      </c>
      <c r="E7" s="60" t="e">
        <f t="shared" si="1"/>
        <v>#NUM!</v>
      </c>
      <c r="F7" s="61" t="s">
        <v>48</v>
      </c>
      <c r="G7" s="61" t="s">
        <v>48</v>
      </c>
      <c r="H7" s="61" t="s">
        <v>48</v>
      </c>
      <c r="I7" s="61" t="s">
        <v>48</v>
      </c>
      <c r="J7" s="62" t="e">
        <f>_xll.qlMidEquivalent($F7,$G7,$H7,$I7)</f>
        <v>#NUM!</v>
      </c>
      <c r="K7" s="43"/>
      <c r="L7" s="70">
        <v>97.15</v>
      </c>
      <c r="M7" s="43"/>
      <c r="N7" s="63" t="e">
        <f t="shared" si="2"/>
        <v>#NUM!</v>
      </c>
      <c r="O7" s="61" t="e">
        <v>#NUM!</v>
      </c>
      <c r="P7" s="62" t="e">
        <f>_xll.qlSimpleQuoteSetValue($N7,$O7,Trigger)</f>
        <v>#VALUE!</v>
      </c>
      <c r="Q7" s="49"/>
    </row>
    <row r="8" spans="1:17" x14ac:dyDescent="0.2">
      <c r="A8" s="47"/>
      <c r="B8" s="57" t="e">
        <v>#NUM!</v>
      </c>
      <c r="C8" s="58" t="e">
        <f>_xll.qlBondDescription(B8)</f>
        <v>#VALUE!</v>
      </c>
      <c r="D8" s="59" t="e">
        <f t="shared" si="0"/>
        <v>#NUM!</v>
      </c>
      <c r="E8" s="60" t="e">
        <f t="shared" si="1"/>
        <v>#NUM!</v>
      </c>
      <c r="F8" s="61" t="s">
        <v>48</v>
      </c>
      <c r="G8" s="61" t="s">
        <v>48</v>
      </c>
      <c r="H8" s="61" t="s">
        <v>48</v>
      </c>
      <c r="I8" s="61" t="s">
        <v>48</v>
      </c>
      <c r="J8" s="62" t="e">
        <f>_xll.qlMidEquivalent($F8,$G8,$H8,$I8)</f>
        <v>#NUM!</v>
      </c>
      <c r="K8" s="43"/>
      <c r="L8" s="70">
        <v>95.95</v>
      </c>
      <c r="M8" s="43"/>
      <c r="N8" s="63" t="e">
        <f t="shared" si="2"/>
        <v>#NUM!</v>
      </c>
      <c r="O8" s="61" t="e">
        <v>#NUM!</v>
      </c>
      <c r="P8" s="62" t="e">
        <f>_xll.qlSimpleQuoteSetValue($N8,$O8,Trigger)</f>
        <v>#VALUE!</v>
      </c>
      <c r="Q8" s="49"/>
    </row>
    <row r="9" spans="1:17" x14ac:dyDescent="0.2">
      <c r="A9" s="47"/>
      <c r="B9" s="57" t="e">
        <v>#NUM!</v>
      </c>
      <c r="C9" s="58" t="e">
        <f>_xll.qlBondDescription(B9)</f>
        <v>#VALUE!</v>
      </c>
      <c r="D9" s="59" t="e">
        <f t="shared" si="0"/>
        <v>#NUM!</v>
      </c>
      <c r="E9" s="60" t="e">
        <f t="shared" si="1"/>
        <v>#NUM!</v>
      </c>
      <c r="F9" s="61" t="s">
        <v>48</v>
      </c>
      <c r="G9" s="61" t="s">
        <v>48</v>
      </c>
      <c r="H9" s="61" t="s">
        <v>48</v>
      </c>
      <c r="I9" s="61" t="s">
        <v>48</v>
      </c>
      <c r="J9" s="62" t="e">
        <f>_xll.qlMidEquivalent($F9,$G9,$H9,$I9)</f>
        <v>#NUM!</v>
      </c>
      <c r="K9" s="43"/>
      <c r="L9" s="70">
        <v>92.144999999999996</v>
      </c>
      <c r="M9" s="43"/>
      <c r="N9" s="63" t="e">
        <f t="shared" si="2"/>
        <v>#NUM!</v>
      </c>
      <c r="O9" s="61" t="e">
        <v>#NUM!</v>
      </c>
      <c r="P9" s="62" t="e">
        <f>_xll.qlSimpleQuoteSetValue($N9,$O9,Trigger)</f>
        <v>#VALUE!</v>
      </c>
      <c r="Q9" s="49"/>
    </row>
    <row r="10" spans="1:17" x14ac:dyDescent="0.2">
      <c r="A10" s="47"/>
      <c r="B10" s="57" t="e">
        <v>#NUM!</v>
      </c>
      <c r="C10" s="58" t="e">
        <f>_xll.qlBondDescription(B10)</f>
        <v>#VALUE!</v>
      </c>
      <c r="D10" s="59" t="e">
        <f t="shared" si="0"/>
        <v>#NUM!</v>
      </c>
      <c r="E10" s="60" t="e">
        <f t="shared" si="1"/>
        <v>#NUM!</v>
      </c>
      <c r="F10" s="61" t="s">
        <v>48</v>
      </c>
      <c r="G10" s="61" t="s">
        <v>48</v>
      </c>
      <c r="H10" s="61" t="s">
        <v>48</v>
      </c>
      <c r="I10" s="61" t="s">
        <v>48</v>
      </c>
      <c r="J10" s="62" t="e">
        <f>_xll.qlMidEquivalent($F10,$G10,$H10,$I10)</f>
        <v>#NUM!</v>
      </c>
      <c r="K10" s="43"/>
      <c r="L10" s="70">
        <v>91.644999999999996</v>
      </c>
      <c r="M10" s="43"/>
      <c r="N10" s="63" t="e">
        <f t="shared" si="2"/>
        <v>#NUM!</v>
      </c>
      <c r="O10" s="61" t="e">
        <v>#NUM!</v>
      </c>
      <c r="P10" s="62" t="e">
        <f>_xll.qlSimpleQuoteSetValue($N10,$O10,Trigger)</f>
        <v>#VALUE!</v>
      </c>
      <c r="Q10" s="49"/>
    </row>
    <row r="11" spans="1:17" x14ac:dyDescent="0.2">
      <c r="A11" s="47"/>
      <c r="B11" s="57" t="e">
        <v>#NUM!</v>
      </c>
      <c r="C11" s="58" t="e">
        <f>_xll.qlBondDescription(B11)</f>
        <v>#VALUE!</v>
      </c>
      <c r="D11" s="59" t="e">
        <f t="shared" si="0"/>
        <v>#NUM!</v>
      </c>
      <c r="E11" s="60" t="e">
        <f t="shared" si="1"/>
        <v>#NUM!</v>
      </c>
      <c r="F11" s="61" t="s">
        <v>48</v>
      </c>
      <c r="G11" s="61" t="s">
        <v>48</v>
      </c>
      <c r="H11" s="61" t="s">
        <v>48</v>
      </c>
      <c r="I11" s="61" t="s">
        <v>48</v>
      </c>
      <c r="J11" s="62" t="e">
        <f>_xll.qlMidEquivalent($F11,$G11,$H11,$I11)</f>
        <v>#NUM!</v>
      </c>
      <c r="K11" s="43"/>
      <c r="L11" s="70">
        <v>90.114999999999995</v>
      </c>
      <c r="M11" s="43"/>
      <c r="N11" s="63" t="e">
        <f t="shared" si="2"/>
        <v>#NUM!</v>
      </c>
      <c r="O11" s="61" t="e">
        <v>#NUM!</v>
      </c>
      <c r="P11" s="62" t="e">
        <f>_xll.qlSimpleQuoteSetValue($N11,$O11,Trigger)</f>
        <v>#VALUE!</v>
      </c>
      <c r="Q11" s="49"/>
    </row>
    <row r="12" spans="1:17" x14ac:dyDescent="0.2">
      <c r="A12" s="47"/>
      <c r="B12" s="57" t="e">
        <v>#NUM!</v>
      </c>
      <c r="C12" s="58" t="e">
        <f>_xll.qlBondDescription(B12)</f>
        <v>#VALUE!</v>
      </c>
      <c r="D12" s="59" t="e">
        <f t="shared" si="0"/>
        <v>#NUM!</v>
      </c>
      <c r="E12" s="60" t="e">
        <f t="shared" si="1"/>
        <v>#NUM!</v>
      </c>
      <c r="F12" s="61" t="s">
        <v>48</v>
      </c>
      <c r="G12" s="61" t="s">
        <v>48</v>
      </c>
      <c r="H12" s="61" t="s">
        <v>48</v>
      </c>
      <c r="I12" s="61" t="s">
        <v>48</v>
      </c>
      <c r="J12" s="62" t="e">
        <f>_xll.qlMidEquivalent($F12,$G12,$H12,$I12)</f>
        <v>#NUM!</v>
      </c>
      <c r="K12" s="43"/>
      <c r="L12" s="70">
        <v>87.66</v>
      </c>
      <c r="M12" s="43"/>
      <c r="N12" s="63" t="e">
        <f t="shared" si="2"/>
        <v>#NUM!</v>
      </c>
      <c r="O12" s="61" t="e">
        <v>#NUM!</v>
      </c>
      <c r="P12" s="62" t="e">
        <f>_xll.qlSimpleQuoteSetValue($N12,$O12,Trigger)</f>
        <v>#VALUE!</v>
      </c>
      <c r="Q12" s="49"/>
    </row>
    <row r="13" spans="1:17" x14ac:dyDescent="0.2">
      <c r="A13" s="47"/>
      <c r="B13" s="57" t="e">
        <v>#NUM!</v>
      </c>
      <c r="C13" s="58" t="e">
        <f>_xll.qlBondDescription(B13)</f>
        <v>#VALUE!</v>
      </c>
      <c r="D13" s="59" t="e">
        <f t="shared" si="0"/>
        <v>#NUM!</v>
      </c>
      <c r="E13" s="60" t="e">
        <f t="shared" si="1"/>
        <v>#NUM!</v>
      </c>
      <c r="F13" s="61" t="s">
        <v>48</v>
      </c>
      <c r="G13" s="61" t="s">
        <v>48</v>
      </c>
      <c r="H13" s="61" t="s">
        <v>48</v>
      </c>
      <c r="I13" s="61" t="s">
        <v>48</v>
      </c>
      <c r="J13" s="62" t="e">
        <f>_xll.qlMidEquivalent($F13,$G13,$H13,$I13)</f>
        <v>#NUM!</v>
      </c>
      <c r="K13" s="43"/>
      <c r="L13" s="70">
        <v>85.155000000000001</v>
      </c>
      <c r="M13" s="43"/>
      <c r="N13" s="63" t="e">
        <f t="shared" si="2"/>
        <v>#NUM!</v>
      </c>
      <c r="O13" s="61" t="e">
        <v>#NUM!</v>
      </c>
      <c r="P13" s="62" t="e">
        <f>_xll.qlSimpleQuoteSetValue($N13,$O13,Trigger)</f>
        <v>#VALUE!</v>
      </c>
      <c r="Q13" s="49"/>
    </row>
    <row r="14" spans="1:17" x14ac:dyDescent="0.2">
      <c r="A14" s="47"/>
      <c r="B14" s="57" t="e">
        <v>#NUM!</v>
      </c>
      <c r="C14" s="58" t="e">
        <f>_xll.qlBondDescription(B14)</f>
        <v>#VALUE!</v>
      </c>
      <c r="D14" s="59" t="e">
        <f t="shared" si="0"/>
        <v>#NUM!</v>
      </c>
      <c r="E14" s="60" t="e">
        <f t="shared" si="1"/>
        <v>#NUM!</v>
      </c>
      <c r="F14" s="61" t="s">
        <v>48</v>
      </c>
      <c r="G14" s="61" t="s">
        <v>48</v>
      </c>
      <c r="H14" s="61" t="s">
        <v>48</v>
      </c>
      <c r="I14" s="61" t="s">
        <v>48</v>
      </c>
      <c r="J14" s="62" t="e">
        <f>_xll.qlMidEquivalent($F14,$G14,$H14,$I14)</f>
        <v>#NUM!</v>
      </c>
      <c r="K14" s="43"/>
      <c r="L14" s="70">
        <v>85.185000000000002</v>
      </c>
      <c r="M14" s="43"/>
      <c r="N14" s="63" t="e">
        <f t="shared" si="2"/>
        <v>#NUM!</v>
      </c>
      <c r="O14" s="61" t="e">
        <v>#NUM!</v>
      </c>
      <c r="P14" s="62" t="e">
        <f>_xll.qlSimpleQuoteSetValue($N14,$O14,Trigger)</f>
        <v>#VALUE!</v>
      </c>
      <c r="Q14" s="49"/>
    </row>
    <row r="15" spans="1:17" x14ac:dyDescent="0.2">
      <c r="A15" s="47"/>
      <c r="B15" s="57" t="e">
        <v>#NUM!</v>
      </c>
      <c r="C15" s="58" t="e">
        <f>_xll.qlBondDescription(B15)</f>
        <v>#VALUE!</v>
      </c>
      <c r="D15" s="59" t="e">
        <f t="shared" si="0"/>
        <v>#NUM!</v>
      </c>
      <c r="E15" s="60" t="e">
        <f t="shared" si="1"/>
        <v>#NUM!</v>
      </c>
      <c r="F15" s="61" t="s">
        <v>48</v>
      </c>
      <c r="G15" s="61" t="s">
        <v>48</v>
      </c>
      <c r="H15" s="61" t="s">
        <v>48</v>
      </c>
      <c r="I15" s="61" t="s">
        <v>48</v>
      </c>
      <c r="J15" s="62" t="e">
        <f>_xll.qlMidEquivalent($F15,$G15,$H15,$I15)</f>
        <v>#NUM!</v>
      </c>
      <c r="K15" s="43"/>
      <c r="L15" s="70" t="e">
        <v>#NUM!</v>
      </c>
      <c r="M15" s="43"/>
      <c r="N15" s="63" t="e">
        <f t="shared" si="2"/>
        <v>#NUM!</v>
      </c>
      <c r="O15" s="61" t="e">
        <v>#NUM!</v>
      </c>
      <c r="P15" s="62" t="e">
        <f>_xll.qlSimpleQuoteSetValue($N15,$O15,Trigger)</f>
        <v>#VALUE!</v>
      </c>
      <c r="Q15" s="49"/>
    </row>
    <row r="16" spans="1:17" x14ac:dyDescent="0.2">
      <c r="A16" s="47"/>
      <c r="B16" s="57" t="e">
        <v>#NUM!</v>
      </c>
      <c r="C16" s="58" t="e">
        <f>_xll.qlBondDescription(B16)</f>
        <v>#VALUE!</v>
      </c>
      <c r="D16" s="59" t="e">
        <f t="shared" si="0"/>
        <v>#NUM!</v>
      </c>
      <c r="E16" s="60" t="e">
        <f t="shared" si="1"/>
        <v>#NUM!</v>
      </c>
      <c r="F16" s="61" t="s">
        <v>48</v>
      </c>
      <c r="G16" s="61" t="s">
        <v>48</v>
      </c>
      <c r="H16" s="61" t="s">
        <v>48</v>
      </c>
      <c r="I16" s="61" t="s">
        <v>48</v>
      </c>
      <c r="J16" s="62" t="e">
        <f>_xll.qlMidEquivalent($F16,$G16,$H16,$I16)</f>
        <v>#NUM!</v>
      </c>
      <c r="K16" s="43"/>
      <c r="L16" s="70" t="e">
        <v>#NUM!</v>
      </c>
      <c r="M16" s="43"/>
      <c r="N16" s="63" t="e">
        <f t="shared" si="2"/>
        <v>#NUM!</v>
      </c>
      <c r="O16" s="61" t="e">
        <v>#NUM!</v>
      </c>
      <c r="P16" s="62" t="e">
        <f>_xll.qlSimpleQuoteSetValue($N16,$O16,Trigger)</f>
        <v>#VALUE!</v>
      </c>
      <c r="Q16" s="49"/>
    </row>
    <row r="17" spans="1:17" ht="12" thickBot="1" x14ac:dyDescent="0.25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8"/>
      <c r="L17" s="67"/>
      <c r="M17" s="68"/>
      <c r="N17" s="67"/>
      <c r="O17" s="67"/>
      <c r="P17" s="67"/>
      <c r="Q17" s="69"/>
    </row>
  </sheetData>
  <phoneticPr fontId="2" type="noConversion"/>
  <conditionalFormatting sqref="P5:P16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E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3"/>
  <sheetViews>
    <sheetView tabSelected="1" workbookViewId="0">
      <selection activeCell="P3" sqref="P3"/>
    </sheetView>
  </sheetViews>
  <sheetFormatPr defaultRowHeight="11.25" outlineLevelCol="1" x14ac:dyDescent="0.2"/>
  <cols>
    <col min="1" max="1" width="2.85546875" style="38" customWidth="1"/>
    <col min="2" max="2" width="13.140625" style="38" bestFit="1" customWidth="1"/>
    <col min="3" max="3" width="22.42578125" style="38" bestFit="1" customWidth="1"/>
    <col min="4" max="4" width="9" style="38" bestFit="1" customWidth="1"/>
    <col min="5" max="5" width="12" style="38" bestFit="1" customWidth="1"/>
    <col min="6" max="7" width="9.42578125" style="38" hidden="1" customWidth="1" outlineLevel="1"/>
    <col min="8" max="9" width="10" style="38" hidden="1" customWidth="1" outlineLevel="1"/>
    <col min="10" max="10" width="9" style="38" bestFit="1" customWidth="1" collapsed="1"/>
    <col min="11" max="11" width="2.85546875" style="38" customWidth="1"/>
    <col min="12" max="12" width="9" style="38" bestFit="1" customWidth="1"/>
    <col min="13" max="13" width="2.85546875" style="38" customWidth="1"/>
    <col min="14" max="14" width="19.28515625" style="38" bestFit="1" customWidth="1"/>
    <col min="15" max="15" width="10" style="38" customWidth="1"/>
    <col min="16" max="16" width="8" style="38" bestFit="1" customWidth="1"/>
    <col min="17" max="17" width="2.85546875" style="38" customWidth="1"/>
    <col min="18" max="18" width="5.140625" style="38" customWidth="1"/>
    <col min="19" max="19" width="8" style="38" bestFit="1" customWidth="1"/>
    <col min="20" max="20" width="3.28515625" style="38" bestFit="1" customWidth="1"/>
    <col min="21" max="21" width="2.7109375" style="38" bestFit="1" customWidth="1"/>
    <col min="22" max="22" width="9.140625" style="38"/>
    <col min="23" max="23" width="7.140625" style="38" bestFit="1" customWidth="1"/>
    <col min="24" max="16384" width="9.140625" style="38"/>
  </cols>
  <sheetData>
    <row r="1" spans="1:19" ht="12" thickBot="1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9" ht="12" thickBot="1" x14ac:dyDescent="0.25">
      <c r="A2" s="39"/>
      <c r="B2" s="40"/>
      <c r="C2" s="40"/>
      <c r="D2" s="41"/>
      <c r="E2" s="42" t="s">
        <v>2</v>
      </c>
      <c r="F2" s="43"/>
      <c r="G2" s="43"/>
      <c r="H2" s="43"/>
      <c r="I2" s="43"/>
      <c r="J2" s="40"/>
      <c r="K2" s="43"/>
      <c r="L2" s="43"/>
      <c r="M2" s="43"/>
      <c r="N2" s="44" t="s">
        <v>27</v>
      </c>
      <c r="O2" s="45" t="s">
        <v>23</v>
      </c>
      <c r="P2" s="40"/>
      <c r="Q2" s="46"/>
    </row>
    <row r="3" spans="1:19" x14ac:dyDescent="0.2">
      <c r="A3" s="47"/>
      <c r="B3" s="43"/>
      <c r="C3" s="43"/>
      <c r="D3" s="40"/>
      <c r="E3" s="40"/>
      <c r="F3" s="40"/>
      <c r="G3" s="40"/>
      <c r="H3" s="40"/>
      <c r="I3" s="40"/>
      <c r="J3" s="40"/>
      <c r="K3" s="43"/>
      <c r="L3" s="43"/>
      <c r="M3" s="43"/>
      <c r="N3" s="40"/>
      <c r="O3" s="40"/>
      <c r="P3" s="48">
        <f>_xll.ohTrigger(P5:P12)</f>
        <v>4</v>
      </c>
      <c r="Q3" s="49"/>
    </row>
    <row r="4" spans="1:19" ht="22.5" x14ac:dyDescent="0.2">
      <c r="A4" s="47"/>
      <c r="B4" s="50" t="s">
        <v>34</v>
      </c>
      <c r="C4" s="51" t="s">
        <v>38</v>
      </c>
      <c r="D4" s="51" t="s">
        <v>35</v>
      </c>
      <c r="E4" s="51" t="str">
        <f>_xll.RData(E5:E12,F4:I4,"RTFEED:IDN","FRQ:5S",,F5)</f>
        <v>Updated at 14:59:01</v>
      </c>
      <c r="F4" s="51" t="s">
        <v>0</v>
      </c>
      <c r="G4" s="51" t="s">
        <v>1</v>
      </c>
      <c r="H4" s="51" t="s">
        <v>36</v>
      </c>
      <c r="I4" s="51" t="s">
        <v>37</v>
      </c>
      <c r="J4" s="52" t="s">
        <v>32</v>
      </c>
      <c r="K4" s="43"/>
      <c r="L4" s="53" t="s">
        <v>31</v>
      </c>
      <c r="M4" s="43"/>
      <c r="N4" s="54" t="s">
        <v>21</v>
      </c>
      <c r="O4" s="55" t="s">
        <v>17</v>
      </c>
      <c r="P4" s="56" t="s">
        <v>19</v>
      </c>
      <c r="Q4" s="49"/>
    </row>
    <row r="5" spans="1:19" x14ac:dyDescent="0.2">
      <c r="A5" s="47"/>
      <c r="B5" s="57" t="s">
        <v>39</v>
      </c>
      <c r="C5" s="58" t="e">
        <f>_xll.qlBondDescription(B5)</f>
        <v>#NUM!</v>
      </c>
      <c r="D5" s="59" t="str">
        <f t="shared" ref="D5:D12" si="0">"IT"&amp;VALUE(RIGHT(LEFT(B5,11),6))</f>
        <v>IT380599</v>
      </c>
      <c r="E5" s="60" t="str">
        <f t="shared" ref="E5:E12" si="1">D5&amp;"="&amp;VLOOKUP(Contributor,ContributorTable,2,FALSE)</f>
        <v>IT380599=TT</v>
      </c>
      <c r="F5" s="61" t="s">
        <v>49</v>
      </c>
      <c r="G5" s="61" t="s">
        <v>49</v>
      </c>
      <c r="H5" s="61" t="s">
        <v>49</v>
      </c>
      <c r="I5" s="61" t="s">
        <v>49</v>
      </c>
      <c r="J5" s="62" t="e">
        <f>_xll.qlMidSafe($F5,$G5)</f>
        <v>#NUM!</v>
      </c>
      <c r="K5" s="43"/>
      <c r="L5" s="70" t="e">
        <v>#NUM!</v>
      </c>
      <c r="M5" s="43"/>
      <c r="N5" s="63" t="str">
        <f t="shared" ref="N5:N12" si="2">$B5&amp;$O$2</f>
        <v>IT0003805998_Quote</v>
      </c>
      <c r="O5" s="61" t="e">
        <f t="array" ref="O5:O12">QuoteLive</f>
        <v>#NUM!</v>
      </c>
      <c r="P5" s="64" t="e">
        <f>_xll.qlSimpleQuoteSetValue($N5,$O5,Trigger)</f>
        <v>#NUM!</v>
      </c>
      <c r="Q5" s="49"/>
      <c r="S5" s="65" t="e">
        <f t="shared" ref="S5:S12" si="3">(H5-I5)/100</f>
        <v>#VALUE!</v>
      </c>
    </row>
    <row r="6" spans="1:19" x14ac:dyDescent="0.2">
      <c r="A6" s="47"/>
      <c r="B6" s="57" t="s">
        <v>40</v>
      </c>
      <c r="C6" s="58" t="e">
        <f>_xll.qlBondDescription(B6)</f>
        <v>#NUM!</v>
      </c>
      <c r="D6" s="59" t="str">
        <f t="shared" si="0"/>
        <v>IT421635</v>
      </c>
      <c r="E6" s="60" t="str">
        <f t="shared" si="1"/>
        <v>IT421635=TT</v>
      </c>
      <c r="F6" s="61" t="s">
        <v>49</v>
      </c>
      <c r="G6" s="61" t="s">
        <v>49</v>
      </c>
      <c r="H6" s="61" t="s">
        <v>49</v>
      </c>
      <c r="I6" s="61" t="s">
        <v>49</v>
      </c>
      <c r="J6" s="62" t="e">
        <f>_xll.qlMidSafe($F6,$G6)</f>
        <v>#NUM!</v>
      </c>
      <c r="K6" s="43"/>
      <c r="L6" s="70">
        <v>99.435000000000002</v>
      </c>
      <c r="M6" s="43"/>
      <c r="N6" s="63" t="str">
        <f t="shared" si="2"/>
        <v>IT0004216351_Quote</v>
      </c>
      <c r="O6" s="61" t="e">
        <v>#NUM!</v>
      </c>
      <c r="P6" s="64" t="e">
        <f>_xll.qlSimpleQuoteSetValue($N6,$O6,Trigger)</f>
        <v>#NUM!</v>
      </c>
      <c r="Q6" s="49"/>
      <c r="S6" s="65" t="e">
        <f t="shared" si="3"/>
        <v>#VALUE!</v>
      </c>
    </row>
    <row r="7" spans="1:19" x14ac:dyDescent="0.2">
      <c r="A7" s="47"/>
      <c r="B7" s="57" t="s">
        <v>41</v>
      </c>
      <c r="C7" s="58" t="e">
        <f>_xll.qlBondDescription(B7)</f>
        <v>#NUM!</v>
      </c>
      <c r="D7" s="59" t="str">
        <f t="shared" si="0"/>
        <v>IT362590</v>
      </c>
      <c r="E7" s="60" t="str">
        <f t="shared" si="1"/>
        <v>IT362590=TT</v>
      </c>
      <c r="F7" s="61">
        <v>0</v>
      </c>
      <c r="G7" s="61">
        <v>0</v>
      </c>
      <c r="H7" s="61">
        <v>0</v>
      </c>
      <c r="I7" s="61">
        <v>0</v>
      </c>
      <c r="J7" s="62" t="e">
        <f>_xll.qlMidEquivalent($F7,$G7,$H7,$I7)</f>
        <v>#NUM!</v>
      </c>
      <c r="K7" s="43"/>
      <c r="L7" s="70">
        <v>98.325000000000003</v>
      </c>
      <c r="M7" s="43"/>
      <c r="N7" s="63" t="str">
        <f t="shared" si="2"/>
        <v>IT0003625909_Quote</v>
      </c>
      <c r="O7" s="61" t="e">
        <v>#NUM!</v>
      </c>
      <c r="P7" s="64" t="e">
        <f>_xll.qlSimpleQuoteSetValue($N7,$O7,Trigger)</f>
        <v>#NUM!</v>
      </c>
      <c r="Q7" s="49"/>
      <c r="S7" s="65">
        <f t="shared" si="3"/>
        <v>0</v>
      </c>
    </row>
    <row r="8" spans="1:19" x14ac:dyDescent="0.2">
      <c r="A8" s="47"/>
      <c r="B8" s="57" t="s">
        <v>42</v>
      </c>
      <c r="C8" s="58" t="e">
        <f>_xll.qlBondDescription(B8)</f>
        <v>#NUM!</v>
      </c>
      <c r="D8" s="59" t="str">
        <f t="shared" si="0"/>
        <v>IT408521</v>
      </c>
      <c r="E8" s="60" t="str">
        <f t="shared" si="1"/>
        <v>IT408521=TT</v>
      </c>
      <c r="F8" s="61">
        <v>104.38</v>
      </c>
      <c r="G8" s="61">
        <v>104.58</v>
      </c>
      <c r="H8" s="61">
        <v>0.57699999999999996</v>
      </c>
      <c r="I8" s="61">
        <v>0.50900000000000001</v>
      </c>
      <c r="J8" s="62">
        <f>_xll.qlMidEquivalent($F8,$G8,$H8,$I8)</f>
        <v>104.47999999999999</v>
      </c>
      <c r="K8" s="43"/>
      <c r="L8" s="70">
        <v>90.18</v>
      </c>
      <c r="M8" s="43"/>
      <c r="N8" s="63" t="str">
        <f t="shared" si="2"/>
        <v>IT0004085210_Quote</v>
      </c>
      <c r="O8" s="61">
        <v>104.47999999999999</v>
      </c>
      <c r="P8" s="64">
        <f>_xll.qlSimpleQuoteSetValue($N8,$O8,Trigger)</f>
        <v>4.9999999999954525E-3</v>
      </c>
      <c r="Q8" s="49"/>
      <c r="S8" s="65">
        <f t="shared" si="3"/>
        <v>6.7999999999999951E-4</v>
      </c>
    </row>
    <row r="9" spans="1:19" x14ac:dyDescent="0.2">
      <c r="A9" s="47"/>
      <c r="B9" s="57" t="s">
        <v>43</v>
      </c>
      <c r="C9" s="58" t="e">
        <f>_xll.qlBondDescription(B9)</f>
        <v>#NUM!</v>
      </c>
      <c r="D9" s="59" t="str">
        <f t="shared" si="0"/>
        <v>IT438054</v>
      </c>
      <c r="E9" s="60" t="str">
        <f t="shared" si="1"/>
        <v>IT438054=TT</v>
      </c>
      <c r="F9" s="61">
        <v>107.11</v>
      </c>
      <c r="G9" s="61">
        <v>107.33</v>
      </c>
      <c r="H9" s="61">
        <v>0.86799999999999999</v>
      </c>
      <c r="I9" s="61">
        <v>0.82299999999999995</v>
      </c>
      <c r="J9" s="62">
        <f>_xll.qlMidEquivalent($F9,$G9,$H9,$I9)</f>
        <v>107.22</v>
      </c>
      <c r="K9" s="43"/>
      <c r="L9" s="70">
        <v>87.635000000000005</v>
      </c>
      <c r="M9" s="43"/>
      <c r="N9" s="63" t="str">
        <f t="shared" si="2"/>
        <v>IT0004380546_Quote</v>
      </c>
      <c r="O9" s="61">
        <v>107.22</v>
      </c>
      <c r="P9" s="64">
        <f>_xll.qlSimpleQuoteSetValue($N9,$O9,Trigger)</f>
        <v>0</v>
      </c>
      <c r="Q9" s="49"/>
      <c r="S9" s="65">
        <f t="shared" si="3"/>
        <v>4.5000000000000042E-4</v>
      </c>
    </row>
    <row r="10" spans="1:19" x14ac:dyDescent="0.2">
      <c r="A10" s="47"/>
      <c r="B10" s="57" t="s">
        <v>44</v>
      </c>
      <c r="C10" s="58" t="e">
        <f>_xll.qlBondDescription(B10)</f>
        <v>#NUM!</v>
      </c>
      <c r="D10" s="59" t="str">
        <f t="shared" si="0"/>
        <v>IT424351</v>
      </c>
      <c r="E10" s="60" t="str">
        <f t="shared" si="1"/>
        <v>IT424351=TT</v>
      </c>
      <c r="F10" s="61">
        <v>108.59</v>
      </c>
      <c r="G10" s="61">
        <v>109.25</v>
      </c>
      <c r="H10" s="61">
        <v>1.569</v>
      </c>
      <c r="I10" s="61">
        <v>1.492</v>
      </c>
      <c r="J10" s="62">
        <f>_xll.qlMidEquivalent($F10,$G10,$H10,$I10)</f>
        <v>108.92</v>
      </c>
      <c r="K10" s="43"/>
      <c r="L10" s="70">
        <v>82.39</v>
      </c>
      <c r="M10" s="43"/>
      <c r="N10" s="63" t="str">
        <f t="shared" si="2"/>
        <v>IT0004243512_Quote</v>
      </c>
      <c r="O10" s="61">
        <v>108.92</v>
      </c>
      <c r="P10" s="64">
        <f>_xll.qlSimpleQuoteSetValue($N10,$O10,Trigger)</f>
        <v>1.5000000000000568E-2</v>
      </c>
      <c r="Q10" s="49"/>
      <c r="S10" s="65">
        <f t="shared" si="3"/>
        <v>7.6999999999999953E-4</v>
      </c>
    </row>
    <row r="11" spans="1:19" x14ac:dyDescent="0.2">
      <c r="A11" s="47"/>
      <c r="B11" s="57" t="s">
        <v>45</v>
      </c>
      <c r="C11" s="58" t="e">
        <f>_xll.qlBondDescription(B11)</f>
        <v>#NUM!</v>
      </c>
      <c r="D11" s="59" t="str">
        <f t="shared" si="0"/>
        <v>IT374554</v>
      </c>
      <c r="E11" s="60" t="str">
        <f t="shared" si="1"/>
        <v>IT374554=TT</v>
      </c>
      <c r="F11" s="61">
        <v>104.31</v>
      </c>
      <c r="G11" s="61">
        <v>105.59</v>
      </c>
      <c r="H11" s="61">
        <v>2.105</v>
      </c>
      <c r="I11" s="61">
        <v>2.0310000000000001</v>
      </c>
      <c r="J11" s="62">
        <f>_xll.qlMidEquivalent($F11,$G11,$H11,$I11)</f>
        <v>104.95</v>
      </c>
      <c r="K11" s="43"/>
      <c r="L11" s="70">
        <v>68.45</v>
      </c>
      <c r="M11" s="43"/>
      <c r="N11" s="63" t="str">
        <f t="shared" si="2"/>
        <v>IT0003745541_Quote</v>
      </c>
      <c r="O11" s="61">
        <v>104.95</v>
      </c>
      <c r="P11" s="64">
        <f>_xll.qlSimpleQuoteSetValue($N11,$O11,Trigger)</f>
        <v>1.5000000000000568E-2</v>
      </c>
      <c r="Q11" s="49"/>
      <c r="S11" s="65">
        <f t="shared" si="3"/>
        <v>7.3999999999999847E-4</v>
      </c>
    </row>
    <row r="12" spans="1:19" x14ac:dyDescent="0.2">
      <c r="A12" s="47"/>
      <c r="B12" s="57" t="s">
        <v>46</v>
      </c>
      <c r="C12" s="58" t="e">
        <f>_xll.qlBondDescription(B12)</f>
        <v>#NUM!</v>
      </c>
      <c r="D12" s="59" t="str">
        <f t="shared" si="0"/>
        <v>IT454589</v>
      </c>
      <c r="E12" s="60" t="str">
        <f t="shared" si="1"/>
        <v>IT454589=TT</v>
      </c>
      <c r="F12" s="61">
        <v>103.24</v>
      </c>
      <c r="G12" s="61">
        <v>103.78</v>
      </c>
      <c r="H12" s="61">
        <v>2.4</v>
      </c>
      <c r="I12" s="61">
        <v>2.3730000000000002</v>
      </c>
      <c r="J12" s="62">
        <f>_xll.qlMidEquivalent($F12,$G12,$H12,$I12)</f>
        <v>103.50999999999999</v>
      </c>
      <c r="K12" s="43"/>
      <c r="L12" s="70">
        <v>68</v>
      </c>
      <c r="M12" s="43"/>
      <c r="N12" s="63" t="str">
        <f t="shared" si="2"/>
        <v>IT0004545890_Quote</v>
      </c>
      <c r="O12" s="61">
        <v>103.50999999999999</v>
      </c>
      <c r="P12" s="64">
        <f>_xll.qlSimpleQuoteSetValue($N12,$O12,Trigger)</f>
        <v>-1.0000000000019327E-2</v>
      </c>
      <c r="Q12" s="49"/>
      <c r="S12" s="65">
        <f t="shared" si="3"/>
        <v>2.6999999999999691E-4</v>
      </c>
    </row>
    <row r="13" spans="1:19" ht="12" thickBot="1" x14ac:dyDescent="0.25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8"/>
      <c r="L13" s="67"/>
      <c r="M13" s="68"/>
      <c r="N13" s="67"/>
      <c r="O13" s="67"/>
      <c r="P13" s="67"/>
      <c r="Q13" s="69"/>
      <c r="S13" s="65"/>
    </row>
  </sheetData>
  <phoneticPr fontId="2" type="noConversion"/>
  <conditionalFormatting sqref="P5:P1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E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General Settings</vt:lpstr>
      <vt:lpstr>BTP</vt:lpstr>
      <vt:lpstr>CCT</vt:lpstr>
      <vt:lpstr>BTPInflation</vt:lpstr>
      <vt:lpstr>BTP!Contributor</vt:lpstr>
      <vt:lpstr>BTPInflation!Contributor</vt:lpstr>
      <vt:lpstr>CCT!Contributor</vt:lpstr>
      <vt:lpstr>Contributors</vt:lpstr>
      <vt:lpstr>ContributorTable</vt:lpstr>
      <vt:lpstr>BTP!Conventions</vt:lpstr>
      <vt:lpstr>BTPInflation!Conventions</vt:lpstr>
      <vt:lpstr>CCT!Conventions</vt:lpstr>
      <vt:lpstr>BTP!Counter</vt:lpstr>
      <vt:lpstr>BTPInflation!Counter</vt:lpstr>
      <vt:lpstr>CCT!Counter</vt:lpstr>
      <vt:lpstr>Currency</vt:lpstr>
      <vt:lpstr>GENERAL_SETTINGS</vt:lpstr>
      <vt:lpstr>BTP!Instruments</vt:lpstr>
      <vt:lpstr>BTPInflation!Instruments</vt:lpstr>
      <vt:lpstr>CCT!Instruments</vt:lpstr>
      <vt:lpstr>InterpolationType</vt:lpstr>
      <vt:lpstr>LastUpdate</vt:lpstr>
      <vt:lpstr>LiveDataFeed</vt:lpstr>
      <vt:lpstr>BTP!Quote</vt:lpstr>
      <vt:lpstr>BTPInflation!Quote</vt:lpstr>
      <vt:lpstr>CCT!Quote</vt:lpstr>
      <vt:lpstr>BTP!QuoteLive</vt:lpstr>
      <vt:lpstr>BTPInflation!QuoteLive</vt:lpstr>
      <vt:lpstr>CCT!QuoteLive</vt:lpstr>
      <vt:lpstr>BTP!QuoteStatic</vt:lpstr>
      <vt:lpstr>BTPInflation!QuoteStatic</vt:lpstr>
      <vt:lpstr>CCT!QuoteStatic</vt:lpstr>
      <vt:lpstr>ReutersRtMode</vt:lpstr>
      <vt:lpstr>Trigger</vt:lpstr>
      <vt:lpstr>TriggerCounter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dcterms:created xsi:type="dcterms:W3CDTF">2006-04-19T07:39:08Z</dcterms:created>
  <dcterms:modified xsi:type="dcterms:W3CDTF">2014-10-16T12:59:33Z</dcterms:modified>
</cp:coreProperties>
</file>