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270" yWindow="-15" windowWidth="15330" windowHeight="8190" activeTab="2"/>
  </bookViews>
  <sheets>
    <sheet name="Triggers" sheetId="4" r:id="rId1"/>
    <sheet name="Model" sheetId="2" r:id="rId2"/>
    <sheet name="Contribution" sheetId="3" r:id="rId3"/>
  </sheets>
  <externalReferences>
    <externalReference r:id="rId4"/>
  </externalReferences>
  <definedNames>
    <definedName name="BasisExtrapolator">Model!$F$4</definedName>
    <definedName name="Calendar">Triggers!$D$6</definedName>
    <definedName name="Contribute">Contribution!$E$1</definedName>
    <definedName name="Currency">Triggers!$D$4</definedName>
    <definedName name="EvaluationDate">Triggers!$D$12</definedName>
    <definedName name="IborIndexFamily">Triggers!$D$5</definedName>
    <definedName name="InterestRatesTrigger">Triggers!$D$16</definedName>
    <definedName name="OISInterpolator">Model!$F$3</definedName>
    <definedName name="SettlementDate">Triggers!$D$15</definedName>
    <definedName name="SettlementDays">Triggers!$D$14</definedName>
    <definedName name="Tomorrow">Triggers!$D$13</definedName>
    <definedName name="Trigger">Triggers!$D$11</definedName>
  </definedNames>
  <calcPr calcId="145621"/>
</workbook>
</file>

<file path=xl/calcChain.xml><?xml version="1.0" encoding="utf-8"?>
<calcChain xmlns="http://schemas.openxmlformats.org/spreadsheetml/2006/main">
  <c r="K6" i="3" l="1"/>
  <c r="H8" i="3" l="1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" i="3"/>
  <c r="H7" i="3"/>
  <c r="H5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6" i="3"/>
  <c r="A30" i="2"/>
  <c r="D7" i="3"/>
  <c r="A31" i="2"/>
  <c r="D8" i="3"/>
  <c r="A32" i="2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5" i="3"/>
  <c r="B6" i="3"/>
  <c r="B7" i="3"/>
  <c r="B5" i="3"/>
  <c r="D5" i="4"/>
  <c r="K5" i="3"/>
  <c r="L5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D6" i="4"/>
  <c r="D12" i="4"/>
  <c r="M50" i="3"/>
  <c r="N11" i="3"/>
  <c r="N32" i="3"/>
  <c r="M54" i="3"/>
  <c r="M61" i="3"/>
  <c r="M46" i="3"/>
  <c r="M52" i="3"/>
  <c r="N7" i="3"/>
  <c r="N22" i="3"/>
  <c r="N60" i="3"/>
  <c r="M55" i="3"/>
  <c r="N53" i="3"/>
  <c r="N55" i="3"/>
  <c r="M12" i="3"/>
  <c r="N17" i="3"/>
  <c r="M10" i="3"/>
  <c r="M33" i="3"/>
  <c r="N28" i="3"/>
  <c r="N23" i="3"/>
  <c r="N25" i="3"/>
  <c r="N9" i="3"/>
  <c r="N20" i="3"/>
  <c r="N6" i="3"/>
  <c r="M17" i="3"/>
  <c r="N49" i="3"/>
  <c r="N63" i="3"/>
  <c r="N59" i="3"/>
  <c r="M25" i="3"/>
  <c r="N40" i="3"/>
  <c r="M65" i="3"/>
  <c r="N42" i="3"/>
  <c r="M26" i="3"/>
  <c r="M13" i="3"/>
  <c r="N35" i="3"/>
  <c r="M16" i="3"/>
  <c r="N64" i="3"/>
  <c r="N37" i="3"/>
  <c r="M7" i="3"/>
  <c r="M34" i="3"/>
  <c r="N8" i="3"/>
  <c r="N41" i="3"/>
  <c r="N30" i="3"/>
  <c r="N34" i="3"/>
  <c r="N43" i="3"/>
  <c r="N14" i="3"/>
  <c r="N26" i="3"/>
  <c r="N66" i="3"/>
  <c r="N61" i="3"/>
  <c r="N15" i="3"/>
  <c r="M19" i="3"/>
  <c r="M49" i="3"/>
  <c r="N29" i="3"/>
  <c r="N52" i="3"/>
  <c r="M29" i="3"/>
  <c r="M14" i="3"/>
  <c r="N24" i="3"/>
  <c r="N57" i="3"/>
  <c r="N13" i="3"/>
  <c r="N27" i="3"/>
  <c r="N65" i="3"/>
  <c r="M40" i="3"/>
  <c r="N50" i="3"/>
  <c r="N10" i="3"/>
  <c r="M42" i="3"/>
  <c r="M27" i="3"/>
  <c r="M59" i="3"/>
  <c r="N39" i="3"/>
  <c r="N36" i="3"/>
  <c r="M23" i="3"/>
  <c r="N38" i="3"/>
  <c r="M53" i="3"/>
  <c r="M18" i="3"/>
  <c r="M9" i="3"/>
  <c r="M30" i="3"/>
  <c r="N51" i="3"/>
  <c r="N5" i="3"/>
  <c r="M51" i="3"/>
  <c r="M11" i="3"/>
  <c r="M45" i="3"/>
  <c r="M5" i="3"/>
  <c r="M32" i="3"/>
  <c r="M21" i="3"/>
  <c r="M36" i="3"/>
  <c r="N48" i="3"/>
  <c r="N54" i="3"/>
  <c r="N18" i="3"/>
  <c r="N45" i="3"/>
  <c r="N62" i="3"/>
  <c r="M6" i="3"/>
  <c r="N16" i="3"/>
  <c r="M47" i="3"/>
  <c r="N46" i="3"/>
  <c r="N56" i="3"/>
  <c r="M28" i="3"/>
  <c r="N47" i="3"/>
  <c r="M35" i="3"/>
  <c r="M62" i="3"/>
  <c r="M31" i="3"/>
  <c r="M22" i="3"/>
  <c r="M56" i="3"/>
  <c r="N33" i="3"/>
  <c r="M66" i="3"/>
  <c r="M37" i="3"/>
  <c r="M48" i="3"/>
  <c r="M24" i="3"/>
  <c r="M39" i="3"/>
  <c r="M38" i="3"/>
  <c r="M44" i="3"/>
  <c r="M58" i="3"/>
  <c r="M60" i="3"/>
  <c r="N19" i="3"/>
  <c r="M20" i="3"/>
  <c r="M8" i="3"/>
  <c r="N21" i="3"/>
  <c r="N44" i="3"/>
  <c r="M57" i="3"/>
  <c r="M63" i="3"/>
  <c r="M43" i="3"/>
  <c r="N58" i="3"/>
  <c r="N12" i="3"/>
  <c r="M15" i="3"/>
  <c r="N31" i="3"/>
  <c r="M64" i="3"/>
  <c r="M41" i="3"/>
  <c r="D13" i="4"/>
  <c r="B1" i="4"/>
  <c r="D15" i="4"/>
  <c r="P53" i="3"/>
  <c r="P48" i="3"/>
  <c r="P27" i="3"/>
  <c r="P64" i="3"/>
  <c r="P54" i="3"/>
  <c r="P34" i="3"/>
  <c r="P35" i="3"/>
  <c r="P62" i="3"/>
  <c r="P28" i="3"/>
  <c r="P33" i="3"/>
  <c r="P60" i="3"/>
  <c r="P42" i="3"/>
  <c r="P65" i="3"/>
  <c r="P40" i="3"/>
  <c r="P63" i="3"/>
  <c r="P22" i="3"/>
  <c r="P36" i="3"/>
  <c r="P59" i="3"/>
  <c r="P23" i="3"/>
  <c r="P52" i="3"/>
  <c r="P41" i="3"/>
  <c r="P45" i="3"/>
  <c r="P50" i="3"/>
  <c r="P47" i="3"/>
  <c r="P38" i="3"/>
  <c r="P56" i="3"/>
  <c r="P51" i="3"/>
  <c r="P43" i="3"/>
  <c r="P44" i="3"/>
  <c r="P31" i="3"/>
  <c r="P37" i="3"/>
  <c r="P49" i="3"/>
  <c r="P30" i="3"/>
  <c r="P58" i="3"/>
  <c r="P24" i="3"/>
  <c r="P55" i="3"/>
  <c r="P46" i="3"/>
  <c r="P26" i="3"/>
  <c r="P25" i="3"/>
  <c r="P29" i="3"/>
  <c r="P39" i="3"/>
  <c r="P61" i="3"/>
  <c r="P57" i="3"/>
  <c r="P32" i="3"/>
  <c r="P66" i="3"/>
  <c r="D16" i="4" l="1"/>
  <c r="E30" i="2"/>
  <c r="Q64" i="3"/>
  <c r="Q31" i="3"/>
  <c r="E19" i="2"/>
  <c r="C30" i="2"/>
  <c r="Q23" i="3"/>
  <c r="E15" i="2"/>
  <c r="C15" i="2"/>
  <c r="C21" i="2"/>
  <c r="Q28" i="3"/>
  <c r="C26" i="2"/>
  <c r="Q26" i="3"/>
  <c r="C11" i="2"/>
  <c r="C22" i="2"/>
  <c r="E31" i="2"/>
  <c r="E27" i="2"/>
  <c r="Q57" i="3"/>
  <c r="Q22" i="3"/>
  <c r="E26" i="2"/>
  <c r="E22" i="2"/>
  <c r="Q24" i="3"/>
  <c r="C17" i="2"/>
  <c r="C29" i="2"/>
  <c r="Q37" i="3"/>
  <c r="Q39" i="3"/>
  <c r="E29" i="2"/>
  <c r="C13" i="2"/>
  <c r="Q43" i="3"/>
  <c r="Q29" i="3"/>
  <c r="Q50" i="3"/>
  <c r="Q54" i="3"/>
  <c r="E16" i="2"/>
  <c r="Q41" i="3"/>
  <c r="Q34" i="3"/>
  <c r="Q55" i="3"/>
  <c r="E28" i="2"/>
  <c r="Q58" i="3"/>
  <c r="C20" i="2"/>
  <c r="Q33" i="3"/>
  <c r="C16" i="2"/>
  <c r="C12" i="2"/>
  <c r="C28" i="2"/>
  <c r="Q52" i="3"/>
  <c r="E14" i="2"/>
  <c r="Q63" i="3"/>
  <c r="Q46" i="3"/>
  <c r="E11" i="2"/>
  <c r="Q53" i="3"/>
  <c r="Q36" i="3"/>
  <c r="Q62" i="3"/>
  <c r="Q45" i="3"/>
  <c r="C32" i="2"/>
  <c r="Q38" i="3"/>
  <c r="E18" i="2"/>
  <c r="C25" i="2"/>
  <c r="Q35" i="3"/>
  <c r="Q60" i="3"/>
  <c r="Q32" i="3"/>
  <c r="C27" i="2"/>
  <c r="Q65" i="3"/>
  <c r="E24" i="2"/>
  <c r="Q51" i="3"/>
  <c r="Q59" i="3"/>
  <c r="Q30" i="3"/>
  <c r="E13" i="2"/>
  <c r="E25" i="2"/>
  <c r="Q61" i="3"/>
  <c r="Q25" i="3"/>
  <c r="C18" i="2"/>
  <c r="E20" i="2"/>
  <c r="Q27" i="3"/>
  <c r="C19" i="2"/>
  <c r="E32" i="2"/>
  <c r="C31" i="2"/>
  <c r="Q66" i="3"/>
  <c r="Q56" i="3"/>
  <c r="E17" i="2"/>
  <c r="Q40" i="3"/>
  <c r="Q48" i="3"/>
  <c r="C24" i="2"/>
  <c r="Q44" i="3"/>
  <c r="Q49" i="3"/>
  <c r="Q42" i="3"/>
  <c r="C23" i="2"/>
  <c r="E23" i="2"/>
  <c r="E21" i="2"/>
  <c r="Q47" i="3"/>
  <c r="C14" i="2"/>
  <c r="E12" i="2"/>
  <c r="G14" i="2" l="1"/>
  <c r="G23" i="2"/>
  <c r="G24" i="2"/>
  <c r="G31" i="2"/>
  <c r="G19" i="2"/>
  <c r="G18" i="2"/>
  <c r="G27" i="2"/>
  <c r="G25" i="2"/>
  <c r="G32" i="2"/>
  <c r="G28" i="2"/>
  <c r="G12" i="2"/>
  <c r="G16" i="2"/>
  <c r="G20" i="2"/>
  <c r="G13" i="2"/>
  <c r="G29" i="2"/>
  <c r="G17" i="2"/>
  <c r="G22" i="2"/>
  <c r="G11" i="2"/>
  <c r="G26" i="2"/>
  <c r="G21" i="2"/>
  <c r="G15" i="2"/>
  <c r="G30" i="2"/>
  <c r="C65" i="3" l="1"/>
  <c r="C62" i="3"/>
  <c r="C48" i="3"/>
  <c r="C26" i="3"/>
  <c r="C32" i="3"/>
  <c r="C37" i="3"/>
  <c r="C22" i="3"/>
  <c r="C60" i="3"/>
  <c r="C11" i="3"/>
  <c r="C54" i="3"/>
  <c r="C47" i="3"/>
  <c r="C30" i="3"/>
  <c r="C63" i="3"/>
  <c r="C41" i="3"/>
  <c r="C43" i="3"/>
  <c r="C51" i="3"/>
  <c r="C10" i="3"/>
  <c r="C40" i="3"/>
  <c r="C15" i="3"/>
  <c r="C18" i="3"/>
  <c r="F3" i="2"/>
  <c r="C50" i="3"/>
  <c r="C35" i="3"/>
  <c r="C52" i="3"/>
  <c r="C39" i="3"/>
  <c r="B35" i="3"/>
  <c r="B37" i="3"/>
  <c r="B39" i="3"/>
  <c r="C25" i="3"/>
  <c r="B24" i="3"/>
  <c r="C44" i="3"/>
  <c r="B58" i="3"/>
  <c r="B57" i="3"/>
  <c r="C66" i="3"/>
  <c r="B23" i="3"/>
  <c r="B42" i="3"/>
  <c r="C28" i="3"/>
  <c r="B38" i="3"/>
  <c r="C42" i="3"/>
  <c r="C8" i="3"/>
  <c r="C17" i="3"/>
  <c r="C16" i="3"/>
  <c r="C29" i="3"/>
  <c r="B50" i="3"/>
  <c r="C56" i="3"/>
  <c r="C34" i="3"/>
  <c r="C14" i="3"/>
  <c r="C19" i="3"/>
  <c r="C13" i="3"/>
  <c r="C6" i="3"/>
  <c r="B44" i="3"/>
  <c r="C31" i="3"/>
  <c r="B47" i="3"/>
  <c r="B61" i="3"/>
  <c r="B49" i="3"/>
  <c r="B66" i="3"/>
  <c r="C58" i="3"/>
  <c r="B40" i="3"/>
  <c r="B51" i="3"/>
  <c r="B55" i="3"/>
  <c r="C55" i="3"/>
  <c r="B41" i="3"/>
  <c r="C61" i="3"/>
  <c r="B64" i="3"/>
  <c r="C21" i="3"/>
  <c r="B53" i="3"/>
  <c r="C38" i="3"/>
  <c r="C57" i="3"/>
  <c r="B26" i="3"/>
  <c r="C5" i="3"/>
  <c r="C53" i="3"/>
  <c r="C27" i="3"/>
  <c r="B48" i="3"/>
  <c r="C7" i="3"/>
  <c r="B43" i="3"/>
  <c r="C24" i="3"/>
  <c r="B46" i="3"/>
  <c r="C49" i="3"/>
  <c r="C46" i="3"/>
  <c r="C64" i="3"/>
  <c r="B27" i="3"/>
  <c r="C12" i="3"/>
  <c r="B30" i="3"/>
  <c r="B22" i="3"/>
  <c r="C59" i="3"/>
  <c r="C9" i="3"/>
  <c r="B56" i="3"/>
  <c r="C20" i="3"/>
  <c r="B59" i="3"/>
  <c r="C36" i="3"/>
  <c r="B31" i="3"/>
  <c r="B60" i="3"/>
  <c r="B32" i="3"/>
  <c r="C45" i="3"/>
  <c r="C23" i="3"/>
  <c r="C33" i="3"/>
  <c r="F4" i="2"/>
  <c r="B52" i="3"/>
  <c r="B36" i="3"/>
  <c r="B29" i="3"/>
  <c r="B62" i="3"/>
  <c r="B63" i="3"/>
  <c r="B54" i="3"/>
  <c r="B25" i="3"/>
  <c r="B34" i="3"/>
  <c r="B65" i="3"/>
  <c r="B28" i="3"/>
  <c r="B45" i="3"/>
  <c r="B33" i="3"/>
  <c r="H32" i="2"/>
  <c r="H11" i="2"/>
  <c r="H18" i="2"/>
  <c r="F39" i="2"/>
  <c r="H19" i="2"/>
  <c r="H15" i="2"/>
  <c r="H26" i="2"/>
  <c r="H27" i="2"/>
  <c r="H21" i="2"/>
  <c r="H22" i="2"/>
  <c r="F36" i="2"/>
  <c r="H12" i="2"/>
  <c r="H29" i="2"/>
  <c r="H28" i="2"/>
  <c r="F37" i="2"/>
  <c r="H17" i="2"/>
  <c r="H30" i="2"/>
  <c r="H31" i="2"/>
  <c r="H20" i="2"/>
  <c r="H23" i="2"/>
  <c r="H14" i="2"/>
  <c r="H16" i="2"/>
  <c r="H13" i="2"/>
  <c r="H25" i="2"/>
  <c r="F38" i="2"/>
  <c r="H24" i="2"/>
  <c r="F33" i="3"/>
  <c r="I33" i="3" s="1"/>
  <c r="F8" i="3"/>
  <c r="I8" i="3" s="1"/>
  <c r="F57" i="3"/>
  <c r="I57" i="3" s="1"/>
  <c r="J57" i="3" s="1"/>
  <c r="F39" i="3"/>
  <c r="I39" i="3" s="1"/>
  <c r="F51" i="3"/>
  <c r="I51" i="3" s="1"/>
  <c r="F44" i="3"/>
  <c r="I44" i="3" s="1"/>
  <c r="F28" i="3"/>
  <c r="I28" i="3" s="1"/>
  <c r="F26" i="3"/>
  <c r="I26" i="3" s="1"/>
  <c r="J26" i="3" s="1"/>
  <c r="F45" i="3"/>
  <c r="I45" i="3" s="1"/>
  <c r="F7" i="3"/>
  <c r="I7" i="3" s="1"/>
  <c r="F42" i="3"/>
  <c r="I42" i="3" s="1"/>
  <c r="J42" i="3" s="1"/>
  <c r="F35" i="3"/>
  <c r="I35" i="3" s="1"/>
  <c r="F31" i="3"/>
  <c r="I31" i="3" s="1"/>
  <c r="F27" i="3"/>
  <c r="I27" i="3" s="1"/>
  <c r="F32" i="3"/>
  <c r="I32" i="3" s="1"/>
  <c r="F37" i="3"/>
  <c r="I37" i="3" s="1"/>
  <c r="F29" i="3"/>
  <c r="I29" i="3" s="1"/>
  <c r="F20" i="3"/>
  <c r="I20" i="3" s="1"/>
  <c r="F55" i="3"/>
  <c r="I55" i="3"/>
  <c r="J55" i="3" s="1"/>
  <c r="F63" i="3"/>
  <c r="I63" i="3" s="1"/>
  <c r="F18" i="3"/>
  <c r="I18" i="3" s="1"/>
  <c r="J18" i="3" s="1"/>
  <c r="F22" i="3"/>
  <c r="I22" i="3" s="1"/>
  <c r="F38" i="3"/>
  <c r="I38" i="3" s="1"/>
  <c r="F19" i="3"/>
  <c r="I19" i="3" s="1"/>
  <c r="F21" i="3"/>
  <c r="I21" i="3" s="1"/>
  <c r="F49" i="3"/>
  <c r="I49" i="3"/>
  <c r="O49" i="3" s="1"/>
  <c r="F15" i="3"/>
  <c r="I15" i="3" s="1"/>
  <c r="J15" i="3" s="1"/>
  <c r="F30" i="3"/>
  <c r="I30" i="3" s="1"/>
  <c r="F43" i="3"/>
  <c r="I43" i="3" s="1"/>
  <c r="F11" i="3"/>
  <c r="I11" i="3" s="1"/>
  <c r="F10" i="3"/>
  <c r="I10" i="3"/>
  <c r="J10" i="3" s="1"/>
  <c r="F24" i="3"/>
  <c r="I24" i="3" s="1"/>
  <c r="F66" i="3"/>
  <c r="I66" i="3" s="1"/>
  <c r="F12" i="3"/>
  <c r="I12" i="3" s="1"/>
  <c r="F61" i="3"/>
  <c r="I61" i="3" s="1"/>
  <c r="J61" i="3" s="1"/>
  <c r="F46" i="3"/>
  <c r="I46" i="3" s="1"/>
  <c r="F58" i="3"/>
  <c r="I58" i="3"/>
  <c r="J58" i="3" s="1"/>
  <c r="F53" i="3"/>
  <c r="I53" i="3" s="1"/>
  <c r="F65" i="3"/>
  <c r="I65" i="3" s="1"/>
  <c r="F40" i="3"/>
  <c r="I40" i="3" s="1"/>
  <c r="F41" i="3"/>
  <c r="I41" i="3" s="1"/>
  <c r="F9" i="3"/>
  <c r="I9" i="3"/>
  <c r="O9" i="3" s="1"/>
  <c r="F5" i="3"/>
  <c r="I5" i="3" s="1"/>
  <c r="J5" i="3" s="1"/>
  <c r="F50" i="3"/>
  <c r="I50" i="3" s="1"/>
  <c r="F13" i="3"/>
  <c r="I13" i="3" s="1"/>
  <c r="F47" i="3"/>
  <c r="I47" i="3" s="1"/>
  <c r="F48" i="3"/>
  <c r="I48" i="3" s="1"/>
  <c r="F52" i="3"/>
  <c r="I52" i="3" s="1"/>
  <c r="I7" i="2"/>
  <c r="I29" i="2" s="1"/>
  <c r="F60" i="3"/>
  <c r="I60" i="3" s="1"/>
  <c r="F25" i="3"/>
  <c r="I25" i="3" s="1"/>
  <c r="F36" i="3"/>
  <c r="I36" i="3" s="1"/>
  <c r="F64" i="3"/>
  <c r="I64" i="3"/>
  <c r="J64" i="3" s="1"/>
  <c r="F6" i="3"/>
  <c r="I6" i="3" s="1"/>
  <c r="O6" i="3" s="1"/>
  <c r="F56" i="3"/>
  <c r="I56" i="3" s="1"/>
  <c r="F14" i="3"/>
  <c r="I14" i="3" s="1"/>
  <c r="F17" i="3"/>
  <c r="I17" i="3" s="1"/>
  <c r="J17" i="3" s="1"/>
  <c r="F59" i="3"/>
  <c r="I59" i="3" s="1"/>
  <c r="F54" i="3"/>
  <c r="I54" i="3" s="1"/>
  <c r="O54" i="3" s="1"/>
  <c r="F62" i="3"/>
  <c r="I62" i="3" s="1"/>
  <c r="F16" i="3"/>
  <c r="I16" i="3" s="1"/>
  <c r="O16" i="3" s="1"/>
  <c r="F23" i="3"/>
  <c r="I23" i="3"/>
  <c r="O23" i="3" s="1"/>
  <c r="F34" i="3"/>
  <c r="I34" i="3" s="1"/>
  <c r="I18" i="2"/>
  <c r="I13" i="2"/>
  <c r="I17" i="2"/>
  <c r="I27" i="2"/>
  <c r="I19" i="2"/>
  <c r="I16" i="2"/>
  <c r="O32" i="3" l="1"/>
  <c r="J32" i="3"/>
  <c r="O14" i="3"/>
  <c r="J14" i="3"/>
  <c r="J20" i="3"/>
  <c r="O20" i="3"/>
  <c r="O38" i="3"/>
  <c r="J38" i="3"/>
  <c r="O13" i="3"/>
  <c r="J13" i="3"/>
  <c r="J28" i="3"/>
  <c r="O28" i="3"/>
  <c r="O52" i="3"/>
  <c r="J52" i="3"/>
  <c r="O12" i="3"/>
  <c r="J12" i="3"/>
  <c r="O58" i="3"/>
  <c r="J54" i="3"/>
  <c r="O18" i="3"/>
  <c r="J23" i="3"/>
  <c r="J49" i="3"/>
  <c r="O24" i="3"/>
  <c r="J24" i="3"/>
  <c r="O40" i="3"/>
  <c r="J40" i="3"/>
  <c r="O43" i="3"/>
  <c r="J43" i="3"/>
  <c r="O59" i="3"/>
  <c r="J59" i="3"/>
  <c r="O7" i="3"/>
  <c r="J7" i="3"/>
  <c r="O19" i="3"/>
  <c r="J19" i="3"/>
  <c r="J65" i="3"/>
  <c r="O65" i="3"/>
  <c r="J48" i="3"/>
  <c r="O48" i="3"/>
  <c r="O51" i="3"/>
  <c r="J51" i="3"/>
  <c r="J60" i="3"/>
  <c r="O60" i="3"/>
  <c r="J8" i="3"/>
  <c r="O8" i="3"/>
  <c r="J37" i="3"/>
  <c r="O37" i="3"/>
  <c r="O25" i="3"/>
  <c r="J25" i="3"/>
  <c r="O31" i="3"/>
  <c r="J31" i="3"/>
  <c r="I31" i="2"/>
  <c r="I14" i="2"/>
  <c r="J16" i="3"/>
  <c r="J6" i="3"/>
  <c r="O64" i="3"/>
  <c r="I32" i="2"/>
  <c r="O26" i="3"/>
  <c r="I11" i="2"/>
  <c r="I24" i="2"/>
  <c r="I23" i="2"/>
  <c r="I28" i="2"/>
  <c r="I20" i="2"/>
  <c r="O10" i="3"/>
  <c r="I21" i="2"/>
  <c r="I22" i="2"/>
  <c r="I26" i="2"/>
  <c r="I30" i="2"/>
  <c r="I25" i="2"/>
  <c r="I12" i="2"/>
  <c r="I15" i="2"/>
  <c r="J9" i="3"/>
  <c r="J34" i="3"/>
  <c r="O34" i="3"/>
  <c r="O56" i="3"/>
  <c r="J56" i="3"/>
  <c r="J53" i="3"/>
  <c r="O53" i="3"/>
  <c r="O36" i="3"/>
  <c r="J36" i="3"/>
  <c r="J22" i="3"/>
  <c r="O22" i="3"/>
  <c r="J21" i="3"/>
  <c r="O21" i="3"/>
  <c r="O46" i="3"/>
  <c r="J46" i="3"/>
  <c r="J29" i="3"/>
  <c r="O29" i="3"/>
  <c r="J44" i="3"/>
  <c r="O44" i="3"/>
  <c r="J47" i="3"/>
  <c r="O47" i="3"/>
  <c r="O39" i="3"/>
  <c r="J39" i="3"/>
  <c r="O41" i="3"/>
  <c r="J41" i="3"/>
  <c r="O66" i="3"/>
  <c r="J66" i="3"/>
  <c r="O50" i="3"/>
  <c r="J50" i="3"/>
  <c r="J27" i="3"/>
  <c r="O27" i="3"/>
  <c r="O30" i="3"/>
  <c r="J30" i="3"/>
  <c r="O45" i="3"/>
  <c r="J45" i="3"/>
  <c r="O35" i="3"/>
  <c r="J35" i="3"/>
  <c r="J11" i="3"/>
  <c r="O11" i="3"/>
  <c r="J62" i="3"/>
  <c r="O62" i="3"/>
  <c r="O63" i="3"/>
  <c r="J63" i="3"/>
  <c r="O33" i="3"/>
  <c r="J33" i="3"/>
  <c r="O42" i="3"/>
  <c r="O15" i="3"/>
  <c r="O57" i="3"/>
  <c r="O17" i="3"/>
  <c r="O61" i="3"/>
  <c r="O5" i="3"/>
  <c r="O55" i="3"/>
  <c r="T47" i="3" l="1"/>
  <c r="R44" i="3"/>
  <c r="R40" i="3"/>
  <c r="T25" i="3"/>
  <c r="R59" i="3"/>
  <c r="S35" i="3"/>
  <c r="S45" i="3"/>
  <c r="S53" i="3"/>
  <c r="T63" i="3"/>
  <c r="R33" i="3"/>
  <c r="T55" i="3"/>
  <c r="R54" i="3"/>
  <c r="R43" i="3"/>
  <c r="S37" i="3"/>
  <c r="S22" i="3"/>
  <c r="S26" i="3"/>
  <c r="R23" i="3"/>
  <c r="R64" i="3"/>
  <c r="T56" i="3"/>
  <c r="S60" i="3"/>
  <c r="R58" i="3"/>
  <c r="T57" i="3"/>
  <c r="R66" i="3"/>
  <c r="T46" i="3"/>
  <c r="R24" i="3"/>
  <c r="S66" i="3"/>
  <c r="T60" i="3"/>
  <c r="S55" i="3"/>
  <c r="S47" i="3"/>
  <c r="S59" i="3"/>
  <c r="T36" i="3"/>
  <c r="R55" i="3"/>
  <c r="T29" i="3"/>
  <c r="S44" i="3"/>
  <c r="T40" i="3"/>
  <c r="S61" i="3"/>
  <c r="T59" i="3"/>
  <c r="R32" i="3"/>
  <c r="T35" i="3"/>
  <c r="T45" i="3"/>
  <c r="R53" i="3"/>
  <c r="R52" i="3"/>
  <c r="T33" i="3"/>
  <c r="R34" i="3"/>
  <c r="T54" i="3"/>
  <c r="S43" i="3"/>
  <c r="T37" i="3"/>
  <c r="T22" i="3"/>
  <c r="T26" i="3"/>
  <c r="S23" i="3"/>
  <c r="T64" i="3"/>
  <c r="T27" i="3"/>
  <c r="T62" i="3"/>
  <c r="T50" i="3"/>
  <c r="R48" i="3"/>
  <c r="S65" i="3"/>
  <c r="R36" i="3"/>
  <c r="S41" i="3"/>
  <c r="S39" i="3"/>
  <c r="S31" i="3"/>
  <c r="R47" i="3"/>
  <c r="T30" i="3"/>
  <c r="S36" i="3"/>
  <c r="T41" i="3"/>
  <c r="T24" i="3"/>
  <c r="T49" i="3"/>
  <c r="R25" i="3"/>
  <c r="R45" i="3"/>
  <c r="S54" i="3"/>
  <c r="R26" i="3"/>
  <c r="R42" i="3"/>
  <c r="T44" i="3"/>
  <c r="R56" i="3"/>
  <c r="R27" i="3"/>
  <c r="R61" i="3"/>
  <c r="R51" i="3"/>
  <c r="S32" i="3"/>
  <c r="S62" i="3"/>
  <c r="T53" i="3"/>
  <c r="S52" i="3"/>
  <c r="S34" i="3"/>
  <c r="R50" i="3"/>
  <c r="T43" i="3"/>
  <c r="R57" i="3"/>
  <c r="T23" i="3"/>
  <c r="T42" i="3"/>
  <c r="R30" i="3"/>
  <c r="S38" i="3"/>
  <c r="R39" i="3"/>
  <c r="R31" i="3"/>
  <c r="R60" i="3"/>
  <c r="S49" i="3"/>
  <c r="S25" i="3"/>
  <c r="T39" i="3"/>
  <c r="T31" i="3"/>
  <c r="T66" i="3"/>
  <c r="R35" i="3"/>
  <c r="S33" i="3"/>
  <c r="R22" i="3"/>
  <c r="S42" i="3"/>
  <c r="S56" i="3"/>
  <c r="S27" i="3"/>
  <c r="T61" i="3"/>
  <c r="S51" i="3"/>
  <c r="T32" i="3"/>
  <c r="R38" i="3"/>
  <c r="R62" i="3"/>
  <c r="S46" i="3"/>
  <c r="T52" i="3"/>
  <c r="S58" i="3"/>
  <c r="T34" i="3"/>
  <c r="S50" i="3"/>
  <c r="S57" i="3"/>
  <c r="R28" i="3"/>
  <c r="S48" i="3"/>
  <c r="T51" i="3"/>
  <c r="R46" i="3"/>
  <c r="R41" i="3"/>
  <c r="S24" i="3"/>
  <c r="S28" i="3"/>
  <c r="R49" i="3"/>
  <c r="S30" i="3"/>
  <c r="T38" i="3"/>
  <c r="T58" i="3"/>
  <c r="R29" i="3"/>
  <c r="T28" i="3"/>
  <c r="T48" i="3"/>
  <c r="R65" i="3"/>
  <c r="S63" i="3"/>
  <c r="S29" i="3"/>
  <c r="S40" i="3"/>
  <c r="T65" i="3"/>
  <c r="R63" i="3"/>
  <c r="R37" i="3"/>
  <c r="S64" i="3"/>
</calcChain>
</file>

<file path=xl/sharedStrings.xml><?xml version="1.0" encoding="utf-8"?>
<sst xmlns="http://schemas.openxmlformats.org/spreadsheetml/2006/main" count="235" uniqueCount="144">
  <si>
    <t>basis</t>
  </si>
  <si>
    <t>EUREON</t>
  </si>
  <si>
    <t>EURAB6E</t>
  </si>
  <si>
    <t>_Quote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</si>
  <si>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</si>
  <si>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</si>
  <si>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</si>
  <si>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</si>
  <si>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</si>
  <si>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</si>
  <si>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</si>
  <si>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</si>
  <si>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</si>
  <si>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</si>
  <si>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</si>
  <si>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</si>
  <si>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</si>
  <si>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</si>
  <si>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</si>
  <si>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1Y</t>
  </si>
  <si>
    <t>int</t>
  </si>
  <si>
    <t>shifted</t>
  </si>
  <si>
    <t>35Y</t>
  </si>
  <si>
    <t>40Y</t>
  </si>
  <si>
    <t>50Y</t>
  </si>
  <si>
    <t>60Y</t>
  </si>
  <si>
    <t>BID</t>
  </si>
  <si>
    <t>ASK</t>
  </si>
  <si>
    <t>General Settings</t>
  </si>
  <si>
    <t xml:space="preserve"> </t>
  </si>
  <si>
    <t>Currency</t>
  </si>
  <si>
    <t>EUR</t>
  </si>
  <si>
    <t>Ibor Index Family</t>
  </si>
  <si>
    <t>Calendar</t>
  </si>
  <si>
    <t>Triggers</t>
  </si>
  <si>
    <t>Today</t>
  </si>
  <si>
    <t>Tomorrow</t>
  </si>
  <si>
    <t>Settlement days</t>
  </si>
  <si>
    <t>Settlement date</t>
  </si>
  <si>
    <t>Interest Rates Trigger</t>
  </si>
  <si>
    <t>DTSIMI1</t>
  </si>
  <si>
    <t>DDS</t>
  </si>
  <si>
    <t>OISDDS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</si>
  <si>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</si>
  <si>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</si>
  <si>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</si>
  <si>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</si>
  <si>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</si>
  <si>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</si>
  <si>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</si>
  <si>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</si>
  <si>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</si>
  <si>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</si>
  <si>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</si>
  <si>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</si>
  <si>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</si>
  <si>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</si>
  <si>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</si>
  <si>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</si>
  <si>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</si>
  <si>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</si>
  <si>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</si>
  <si>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</si>
  <si>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</si>
  <si>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</si>
  <si>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</si>
  <si>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</si>
  <si>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</si>
  <si>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</si>
  <si>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</si>
  <si>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</si>
  <si>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</si>
  <si>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</si>
  <si>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</si>
  <si>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Mkt Quote</t>
  </si>
  <si>
    <t>EON</t>
  </si>
  <si>
    <t>Contribute</t>
  </si>
  <si>
    <t>Interp</t>
  </si>
  <si>
    <t>OIS</t>
  </si>
  <si>
    <t>Source</t>
  </si>
  <si>
    <t>EUREONSW=ICAP</t>
  </si>
  <si>
    <t>EUREON2W=ICAP</t>
  </si>
  <si>
    <t>EUREON3W=ICAP</t>
  </si>
  <si>
    <t>EUREON1M=ICAP</t>
  </si>
  <si>
    <t>EUREON2M=ICAP</t>
  </si>
  <si>
    <t>EUREON3M=ICAP</t>
  </si>
  <si>
    <t>EUREON4M=ICAP</t>
  </si>
  <si>
    <t>EUREON5M=ICAP</t>
  </si>
  <si>
    <t>EUREON6M=ICAP</t>
  </si>
  <si>
    <t>EUREON7M=ICAP</t>
  </si>
  <si>
    <t>EUREON8M=ICAP</t>
  </si>
  <si>
    <t>EUREON9M=ICAP</t>
  </si>
  <si>
    <t>EUREON10M=ICAP</t>
  </si>
  <si>
    <t>EUREON11M=ICAP</t>
  </si>
  <si>
    <t>EUREON1Y=ICAP</t>
  </si>
  <si>
    <t>EUREON15M=ICAP</t>
  </si>
  <si>
    <t>EUREON18M=ICAP</t>
  </si>
  <si>
    <t>EUREON21M=ICAP</t>
  </si>
  <si>
    <t>EUREON2Y=ICAP</t>
  </si>
  <si>
    <t>EUREON3Y=ICAP</t>
  </si>
  <si>
    <t>EUREON4Y=ICAP</t>
  </si>
  <si>
    <t>EUREON5Y=ICAP</t>
  </si>
  <si>
    <t>EUREON6Y=ICAP</t>
  </si>
  <si>
    <t>EUREON7Y=ICAP</t>
  </si>
  <si>
    <t>EUREON8Y=ICAP</t>
  </si>
  <si>
    <t>EUREON9Y=ICAP</t>
  </si>
  <si>
    <t>EUREON10Y=ICAP</t>
  </si>
  <si>
    <t>EUREON11Y=ICAP</t>
  </si>
  <si>
    <t>EUREON12Y=ICAP</t>
  </si>
  <si>
    <t>EUREON15Y=ICAP</t>
  </si>
  <si>
    <t>EUREON20Y=ICAP</t>
  </si>
  <si>
    <t>EUREON25Y=ICAP</t>
  </si>
  <si>
    <t>EUREON30Y=ICAP</t>
  </si>
  <si>
    <t>15M</t>
  </si>
  <si>
    <t>18M</t>
  </si>
  <si>
    <t>21M</t>
  </si>
  <si>
    <t>Interpolated</t>
  </si>
  <si>
    <t>13M</t>
  </si>
  <si>
    <t>14M</t>
  </si>
  <si>
    <t>16M</t>
  </si>
  <si>
    <t>17M</t>
  </si>
  <si>
    <t>19M</t>
  </si>
  <si>
    <t>20M</t>
  </si>
  <si>
    <t>22M</t>
  </si>
  <si>
    <t>23M</t>
  </si>
  <si>
    <t>a</t>
  </si>
  <si>
    <t>b</t>
  </si>
  <si>
    <t>c</t>
  </si>
  <si>
    <t>d</t>
  </si>
  <si>
    <t>guess</t>
  </si>
  <si>
    <t>result</t>
  </si>
  <si>
    <t>Quote</t>
  </si>
  <si>
    <t>Mkt</t>
  </si>
  <si>
    <t>Spline</t>
  </si>
  <si>
    <t>Monotonic</t>
  </si>
  <si>
    <t>DerApprox</t>
  </si>
  <si>
    <t>OISInterpolator</t>
  </si>
  <si>
    <t>mkt</t>
  </si>
  <si>
    <t>BasisExtrapolator</t>
  </si>
  <si>
    <t>Eonia OIS</t>
  </si>
  <si>
    <t>EUREON40Y=ICAP</t>
  </si>
  <si>
    <t>EUREON50Y=ICAP</t>
  </si>
  <si>
    <t>EUREON60Y=ICAP</t>
  </si>
  <si>
    <t>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</si>
</sst>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%"/>
    <numFmt numFmtId="165" formatCode="0.0000%"/>
    <numFmt numFmtId="166" formatCode="0.0000"/>
    <numFmt numFmtId="167" formatCode="ddd\,\ d\-mmm\-yyyy"/>
    <numFmt numFmtId="168" formatCode="ddd\,\ d\-mmm\-yyyy\,\ hh:mm:ss"/>
  </numFmts>
  <fonts count="10" x14ac:knownFonts="1">
    <font>
      <sz val="8"/>
      <name val="Courier New"/>
    </font>
    <font>
      <sz val="8"/>
      <name val="Courier New"/>
      <family val="3"/>
    </font>
    <font>
      <sz val="10"/>
      <name val="Arial"/>
      <family val="2"/>
    </font>
    <font>
      <b/>
      <sz val="11"/>
      <color indexed="12"/>
      <name val="Arial"/>
      <family val="2"/>
    </font>
    <font>
      <sz val="8"/>
      <name val="Arial"/>
      <family val="2"/>
    </font>
    <font>
      <sz val="10"/>
      <name val="Courier New"/>
      <family val="3"/>
    </font>
    <font>
      <sz val="8"/>
      <name val="Courier New"/>
      <family val="3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>
      <alignment horizontal="left" vertical="center" indent="1"/>
    </xf>
    <xf numFmtId="0" fontId="2" fillId="0" borderId="0"/>
    <xf numFmtId="0" fontId="4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65" fontId="0" fillId="0" borderId="0" xfId="4" applyNumberFormat="1" applyFont="1"/>
    <xf numFmtId="10" fontId="0" fillId="0" borderId="0" xfId="4" applyNumberFormat="1" applyFont="1"/>
    <xf numFmtId="0" fontId="0" fillId="0" borderId="0" xfId="0" quotePrefix="1"/>
    <xf numFmtId="164" fontId="0" fillId="0" borderId="0" xfId="4" applyNumberFormat="1" applyFont="1"/>
    <xf numFmtId="166" fontId="0" fillId="0" borderId="0" xfId="0" applyNumberFormat="1"/>
    <xf numFmtId="0" fontId="5" fillId="2" borderId="0" xfId="3" applyFont="1" applyFill="1" applyAlignment="1">
      <alignment horizontal="left"/>
    </xf>
    <xf numFmtId="0" fontId="6" fillId="2" borderId="0" xfId="3" applyFont="1" applyFill="1"/>
    <xf numFmtId="0" fontId="6" fillId="3" borderId="1" xfId="2" applyFont="1" applyFill="1" applyBorder="1"/>
    <xf numFmtId="0" fontId="6" fillId="3" borderId="0" xfId="2" applyFont="1" applyFill="1" applyBorder="1"/>
    <xf numFmtId="0" fontId="6" fillId="3" borderId="2" xfId="2" applyFont="1" applyFill="1" applyBorder="1"/>
    <xf numFmtId="0" fontId="8" fillId="2" borderId="3" xfId="2" applyFont="1" applyFill="1" applyBorder="1"/>
    <xf numFmtId="168" fontId="6" fillId="0" borderId="4" xfId="2" applyNumberFormat="1" applyFont="1" applyFill="1" applyBorder="1" applyAlignment="1" applyProtection="1">
      <alignment horizontal="center"/>
    </xf>
    <xf numFmtId="168" fontId="6" fillId="4" borderId="4" xfId="2" applyNumberFormat="1" applyFont="1" applyFill="1" applyBorder="1" applyAlignment="1" applyProtection="1">
      <alignment horizontal="center"/>
    </xf>
    <xf numFmtId="0" fontId="6" fillId="3" borderId="5" xfId="2" applyFont="1" applyFill="1" applyBorder="1"/>
    <xf numFmtId="0" fontId="6" fillId="3" borderId="6" xfId="2" applyFont="1" applyFill="1" applyBorder="1"/>
    <xf numFmtId="0" fontId="6" fillId="3" borderId="7" xfId="2" applyFont="1" applyFill="1" applyBorder="1"/>
    <xf numFmtId="167" fontId="6" fillId="0" borderId="3" xfId="2" applyNumberFormat="1" applyFont="1" applyBorder="1" applyAlignment="1" applyProtection="1">
      <alignment horizontal="center"/>
      <protection locked="0"/>
    </xf>
    <xf numFmtId="167" fontId="6" fillId="0" borderId="3" xfId="2" applyNumberFormat="1" applyFont="1" applyBorder="1" applyAlignment="1">
      <alignment horizontal="center"/>
    </xf>
    <xf numFmtId="0" fontId="6" fillId="0" borderId="3" xfId="2" applyNumberFormat="1" applyFont="1" applyBorder="1" applyAlignment="1">
      <alignment horizontal="center"/>
    </xf>
    <xf numFmtId="0" fontId="8" fillId="2" borderId="3" xfId="2" applyFont="1" applyFill="1" applyBorder="1" applyProtection="1"/>
    <xf numFmtId="2" fontId="0" fillId="0" borderId="0" xfId="4" applyNumberFormat="1" applyFont="1"/>
    <xf numFmtId="2" fontId="0" fillId="0" borderId="0" xfId="0" applyNumberFormat="1"/>
    <xf numFmtId="0" fontId="0" fillId="0" borderId="3" xfId="0" applyBorder="1"/>
    <xf numFmtId="0" fontId="0" fillId="5" borderId="0" xfId="0" applyFill="1"/>
    <xf numFmtId="0" fontId="0" fillId="0" borderId="0" xfId="0" applyBorder="1"/>
    <xf numFmtId="0" fontId="0" fillId="0" borderId="3" xfId="0" applyBorder="1" applyProtection="1">
      <protection locked="0"/>
    </xf>
    <xf numFmtId="10" fontId="0" fillId="0" borderId="0" xfId="4" applyNumberFormat="1" applyFont="1" applyProtection="1">
      <protection locked="0"/>
    </xf>
    <xf numFmtId="0" fontId="0" fillId="0" borderId="0" xfId="0" applyAlignment="1">
      <alignment horizontal="right"/>
    </xf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165" fontId="0" fillId="0" borderId="0" xfId="0" applyNumberFormat="1"/>
    <xf numFmtId="2" fontId="0" fillId="7" borderId="0" xfId="0" applyNumberFormat="1" applyFill="1"/>
    <xf numFmtId="165" fontId="9" fillId="7" borderId="0" xfId="4" applyNumberFormat="1" applyFont="1" applyFill="1"/>
    <xf numFmtId="0" fontId="0" fillId="7" borderId="0" xfId="0" applyFill="1"/>
    <xf numFmtId="166" fontId="0" fillId="7" borderId="0" xfId="0" applyNumberFormat="1" applyFill="1"/>
    <xf numFmtId="165" fontId="0" fillId="7" borderId="0" xfId="0" applyNumberFormat="1" applyFill="1"/>
    <xf numFmtId="0" fontId="0" fillId="0" borderId="11" xfId="0" applyBorder="1"/>
    <xf numFmtId="0" fontId="6" fillId="0" borderId="3" xfId="2" applyFont="1" applyBorder="1" applyAlignment="1" applyProtection="1">
      <alignment horizontal="center" vertical="center"/>
      <protection locked="0"/>
    </xf>
    <xf numFmtId="0" fontId="0" fillId="0" borderId="12" xfId="0" applyBorder="1"/>
    <xf numFmtId="0" fontId="7" fillId="6" borderId="8" xfId="2" applyFont="1" applyFill="1" applyBorder="1" applyAlignment="1">
      <alignment horizontal="center"/>
    </xf>
    <xf numFmtId="0" fontId="7" fillId="6" borderId="9" xfId="2" applyFont="1" applyFill="1" applyBorder="1" applyAlignment="1">
      <alignment horizontal="center"/>
    </xf>
    <xf numFmtId="0" fontId="7" fillId="6" borderId="10" xfId="2" applyFont="1" applyFill="1" applyBorder="1" applyAlignment="1">
      <alignment horizontal="center"/>
    </xf>
  </cellXfs>
  <cellStyles count="5">
    <cellStyle name="ContentsHyperlink" xfId="1"/>
    <cellStyle name="Normal" xfId="0" builtinId="0"/>
    <cellStyle name="Normal_EurDepoSwapPricer" xfId="2"/>
    <cellStyle name="Normal_SwaptionATMVol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-0.129</v>
        <stp/>
        <stp>_x000C_EUROISDDS15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5" s="3"/>
      </tp>
      <tp>
        <v>-0.13</v>
        <stp/>
        <stp>_x000C_EUROISDDS14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4" s="3"/>
      </tp>
      <tp>
        <v>-0.128</v>
        <stp/>
        <stp>_x000C_EUROISDDS17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7" s="3"/>
      </tp>
      <tp>
        <v>-0.129</v>
        <stp/>
        <stp>_x000C_EUROISDDS16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6" s="3"/>
      </tp>
      <tp>
        <v>-0.13100000000000001</v>
        <stp/>
        <stp>_x000C_EUROISDDS11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1" s="3"/>
      </tp>
      <tp>
        <v>-0.13200000000000001</v>
        <stp/>
        <stp>_x000C_EUROISDDS10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0" s="3"/>
      </tp>
      <tp>
        <v>-0.13</v>
        <stp/>
        <stp>_x000C_EUROISDDS13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3" s="3"/>
      </tp>
      <tp>
        <v>-0.126</v>
        <stp/>
        <stp>_x000C_EUROISDDS19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9" s="3"/>
      </tp>
      <tp>
        <v>-0.127</v>
        <stp/>
        <stp>_x000C_EUROISDDS18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8" s="3"/>
      </tp>
      <tp>
        <v>-0.122</v>
        <stp/>
        <stp>_x000C_EUROISDDS21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1" s="3"/>
      </tp>
      <tp>
        <v>-0.124</v>
        <stp/>
        <stp>_x000C_EUROISDDS20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0" s="3"/>
      </tp>
      <tp>
        <v>-0.11799999999999999</v>
        <stp/>
        <stp>_x000C_EUROISDDS23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3" s="3"/>
      </tp>
      <tp>
        <v>-0.12</v>
        <stp/>
        <stp>_x000C_EUROISDDS22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2" s="3"/>
      </tp>
    </main>
    <main first="pldatasource.rtgetrtdserver">
      <tp>
        <v>1.206</v>
        <stp/>
        <stp>_x000C_EUROISDDS40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4" s="3"/>
      </tp>
      <tp>
        <v>1.1759999999999999</v>
        <stp/>
        <stp>_x000C_EUROISDDS50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5" s="3"/>
      </tp>
      <tp>
        <v>1.173</v>
        <stp/>
        <stp>_x000C_EUROISDDS60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6" s="3"/>
      </tp>
      <tp>
        <v>0.94499999999999995</v>
        <stp/>
        <stp>_x000C_EUROISDDS15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7" s="3"/>
      </tp>
      <tp>
        <v>0.90199999999999991</v>
        <stp/>
        <stp>_x000C_EUROISDDS14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6" s="3"/>
      </tp>
      <tp>
        <v>1.014</v>
        <stp/>
        <stp>_x000C_EUROISDDS17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9" s="3"/>
      </tp>
      <tp>
        <v>0.98199999999999998</v>
        <stp/>
        <stp>_x000C_EUROISDDS16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8" s="3"/>
      </tp>
      <tp>
        <v>0.71900000000000008</v>
        <stp/>
        <stp>_x000C_EUROISDDS11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3" s="3"/>
      </tp>
      <tp>
        <v>0.64</v>
        <stp/>
        <stp>_x000C_EUROISDDS10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2" s="3"/>
      </tp>
      <tp>
        <v>0.85099999999999998</v>
        <stp/>
        <stp>_x000C_EUROISDDS13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5" s="3"/>
      </tp>
      <tp>
        <v>0.79</v>
        <stp/>
        <stp>_x000C_EUROISDDS12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4" s="3"/>
      </tp>
      <tp>
        <v>1.0640000000000001</v>
        <stp/>
        <stp>_x000C_EUROISDDS19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1" s="3"/>
      </tp>
      <tp>
        <v>1.0409999999999999</v>
        <stp/>
        <stp>_x000C_EUROISDDS18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0" s="3"/>
      </tp>
      <tp>
        <v>1.133</v>
        <stp/>
        <stp>_x000C_EUROISDDS25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7" s="3"/>
      </tp>
      <tp>
        <v>1.1259999999999999</v>
        <stp/>
        <stp>_x000C_EUROISDDS24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6" s="3"/>
      </tp>
      <tp>
        <v>1.147</v>
        <stp/>
        <stp>_x000C_EUROISDDS27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9" s="3"/>
      </tp>
      <tp>
        <v>1.1399999999999999</v>
        <stp/>
        <stp>_x000C_EUROISDDS26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8" s="3"/>
      </tp>
      <tp>
        <v>1.097</v>
        <stp/>
        <stp>_x000C_EUROISDDS21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3" s="3"/>
      </tp>
      <tp>
        <v>1.0820000000000001</v>
        <stp/>
        <stp>_x000C_EUROISDDS20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2" s="3"/>
      </tp>
      <tp>
        <v>1.1179999999999999</v>
        <stp/>
        <stp>_x000C_EUROISDDS23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5" s="3"/>
      </tp>
      <tp>
        <v>1.1080000000000001</v>
        <stp/>
        <stp>_x000C_EUROISDDS22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4" s="3"/>
      </tp>
      <tp>
        <v>1.1599999999999999</v>
        <stp/>
        <stp>_x000C_EUROISDDS29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1" s="3"/>
      </tp>
      <tp>
        <v>1.1539999999999999</v>
        <stp/>
        <stp>_x000C_EUROISDDS28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0" s="3"/>
      </tp>
      <tp>
        <v>1.1950000000000001</v>
        <stp/>
        <stp>_x000C_EUROISDDS35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3" s="3"/>
      </tp>
      <tp>
        <v>1.167</v>
        <stp/>
        <stp>_x000C_EUROISDDS30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2" s="3"/>
      </tp>
    </main>
    <main first="pldatasource.rtgetrtdserver">
      <tp>
        <v>1.0409999999999999</v>
        <stp/>
        <stp>_x000C_EUROISDDS18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0" s="3"/>
      </tp>
      <tp>
        <v>1.0640000000000001</v>
        <stp/>
        <stp>_x000C_EUROISDDS19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1" s="3"/>
      </tp>
      <tp>
        <v>0.90199999999999991</v>
        <stp/>
        <stp>_x000C_EUROISDDS14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6" s="3"/>
      </tp>
      <tp>
        <v>0.94499999999999995</v>
        <stp/>
        <stp>_x000C_EUROISDDS15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7" s="3"/>
      </tp>
      <tp>
        <v>0.98199999999999998</v>
        <stp/>
        <stp>_x000C_EUROISDDS16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8" s="3"/>
      </tp>
      <tp>
        <v>1.014</v>
        <stp/>
        <stp>_x000C_EUROISDDS17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9" s="3"/>
      </tp>
      <tp>
        <v>0.64</v>
        <stp/>
        <stp>_x000C_EUROISDDS10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2" s="3"/>
      </tp>
      <tp>
        <v>0.71900000000000008</v>
        <stp/>
        <stp>_x000C_EUROISDDS11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3" s="3"/>
      </tp>
      <tp>
        <v>0.79</v>
        <stp/>
        <stp>_x000C_EUROISDDS12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4" s="3"/>
      </tp>
      <tp>
        <v>0.85099999999999998</v>
        <stp/>
        <stp>_x000C_EUROISDDS13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5" s="3"/>
      </tp>
      <tp>
        <v>1.1950000000000001</v>
        <stp/>
        <stp>_x000C_EUROISDDS35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3" s="3"/>
      </tp>
      <tp>
        <v>1.167</v>
        <stp/>
        <stp>_x000C_EUROISDDS30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2" s="3"/>
      </tp>
      <tp>
        <v>1.1539999999999999</v>
        <stp/>
        <stp>_x000C_EUROISDDS28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0" s="3"/>
      </tp>
      <tp>
        <v>1.1599999999999999</v>
        <stp/>
        <stp>_x000C_EUROISDDS29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1" s="3"/>
      </tp>
      <tp>
        <v>1.1259999999999999</v>
        <stp/>
        <stp>_x000C_EUROISDDS24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6" s="3"/>
      </tp>
      <tp>
        <v>1.133</v>
        <stp/>
        <stp>_x000C_EUROISDDS25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7" s="3"/>
      </tp>
      <tp>
        <v>1.1399999999999999</v>
        <stp/>
        <stp>_x000C_EUROISDDS26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8" s="3"/>
      </tp>
      <tp>
        <v>1.147</v>
        <stp/>
        <stp>_x000C_EUROISDDS27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9" s="3"/>
      </tp>
      <tp>
        <v>1.0820000000000001</v>
        <stp/>
        <stp>_x000C_EUROISDDS20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2" s="3"/>
      </tp>
      <tp>
        <v>1.097</v>
        <stp/>
        <stp>_x000C_EUROISDDS21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3" s="3"/>
      </tp>
      <tp>
        <v>1.1080000000000001</v>
        <stp/>
        <stp>_x000C_EUROISDDS22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4" s="3"/>
      </tp>
      <tp>
        <v>1.1179999999999999</v>
        <stp/>
        <stp>_x000C_EUROISDDS23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5" s="3"/>
      </tp>
      <tp>
        <v>1.1759999999999999</v>
        <stp/>
        <stp>_x000C_EUROISDDS50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5" s="3"/>
      </tp>
      <tp>
        <v>1.206</v>
        <stp/>
        <stp>_x000C_EUROISDDS40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4" s="3"/>
      </tp>
      <tp>
        <v>1.173</v>
        <stp/>
        <stp>_x000C_EUROISDDS60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6" s="3"/>
      </tp>
    </main>
    <main first="pldatasource.rtgetrtdserver">
      <tp>
        <v>-0.127</v>
        <stp/>
        <stp>_x000C_EUROISDDS18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8" s="3"/>
      </tp>
      <tp>
        <v>-0.126</v>
        <stp/>
        <stp>_x000C_EUROISDDS19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9" s="3"/>
      </tp>
      <tp>
        <v>-0.13</v>
        <stp/>
        <stp>_x000C_EUROISDDS14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4" s="3"/>
      </tp>
      <tp>
        <v>-0.129</v>
        <stp/>
        <stp>_x000C_EUROISDDS15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5" s="3"/>
      </tp>
      <tp>
        <v>-0.129</v>
        <stp/>
        <stp>_x000C_EUROISDDS16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6" s="3"/>
      </tp>
      <tp>
        <v>-0.128</v>
        <stp/>
        <stp>_x000C_EUROISDDS17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7" s="3"/>
      </tp>
      <tp>
        <v>-0.13200000000000001</v>
        <stp/>
        <stp>_x000C_EUROISDDS10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0" s="3"/>
      </tp>
      <tp>
        <v>-0.13100000000000001</v>
        <stp/>
        <stp>_x000C_EUROISDDS11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1" s="3"/>
      </tp>
      <tp>
        <v>-0.13</v>
        <stp/>
        <stp>_x000C_EUROISDDS13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3" s="3"/>
      </tp>
      <tp>
        <v>-0.124</v>
        <stp/>
        <stp>_x000C_EUROISDDS20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0" s="3"/>
      </tp>
      <tp>
        <v>-0.122</v>
        <stp/>
        <stp>_x000C_EUROISDDS21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1" s="3"/>
      </tp>
      <tp>
        <v>-0.12</v>
        <stp/>
        <stp>_x000C_EUROISDDS22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2" s="3"/>
      </tp>
      <tp>
        <v>-0.11799999999999999</v>
        <stp/>
        <stp>_x000C_EUROISDDS23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3" s="3"/>
      </tp>
    </main>
    <main first="pldatasource.rtgetrtdserver">
      <tp>
        <v>0.45199999999999996</v>
        <stp/>
        <stp>_x000B_EUROISDDS8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0" s="3"/>
      </tp>
      <tp>
        <v>-0.13100000000000001</v>
        <stp/>
        <stp>_x000B_EUROISDDS8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8" s="3"/>
      </tp>
      <tp>
        <v>0.55199999999999994</v>
        <stp/>
        <stp>_x000B_EUROISDDS9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1" s="3"/>
      </tp>
      <tp>
        <v>-0.13200000000000001</v>
        <stp/>
        <stp>_x000B_EUROISDDS9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9" s="3"/>
      </tp>
      <tp>
        <v>-0.11899999999999999</v>
        <stp/>
        <stp>_x000B_EUROISDDS2W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" s="3"/>
      </tp>
      <tp>
        <v>-0.11599999999999999</v>
        <stp/>
        <stp>_x000B_EUROISDDS2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4" s="3"/>
      </tp>
      <tp>
        <v>-0.123</v>
        <stp/>
        <stp>_x000B_EUROISDDS2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2" s="3"/>
      </tp>
      <tp>
        <v>-0.11899999999999999</v>
        <stp/>
        <stp>_x000B_EUROISDDS3W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0" s="3"/>
      </tp>
      <tp>
        <v>-6.7999999999999991E-2</v>
        <stp/>
        <stp>_x000B_EUROISDDS3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5" s="3"/>
      </tp>
      <tp>
        <v>-0.125</v>
        <stp/>
        <stp>_x000B_EUROISDDS3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3" s="3"/>
      </tp>
      <tp>
        <v>-0.121</v>
        <stp/>
        <stp>_x000B_EUROISDDS1W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" s="3"/>
      </tp>
      <tp>
        <v>-0.13100000000000001</v>
        <stp/>
        <stp>_x000B_EUROISDDS1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2" s="3"/>
      </tp>
      <tp>
        <v>-0.11699999999999999</v>
        <stp/>
        <stp>_x000B_EUROISDDS1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1" s="3"/>
      </tp>
      <tp>
        <v>0.22599999999999998</v>
        <stp/>
        <stp>_x000B_EUROISDDS6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8" s="3"/>
      </tp>
      <tp>
        <v>-0.13100000000000001</v>
        <stp/>
        <stp>_x000B_EUROISDDS6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6" s="3"/>
      </tp>
      <tp>
        <v>0.34199999999999997</v>
        <stp/>
        <stp>_x000B_EUROISDDS7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9" s="3"/>
      </tp>
      <tp>
        <v>-0.128</v>
        <stp/>
        <stp>_x000B_EUROISDDS7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7" s="3"/>
      </tp>
      <tp>
        <v>1.2E-2</v>
        <stp/>
        <stp>_x000B_EUROISDDS4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6" s="3"/>
      </tp>
      <tp>
        <v>-0.127</v>
        <stp/>
        <stp>_x000B_EUROISDDS4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4" s="3"/>
      </tp>
      <tp>
        <v>0.11200000000000002</v>
        <stp/>
        <stp>_x000B_EUROISDDS5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7" s="3"/>
      </tp>
      <tp>
        <v>-0.128</v>
        <stp/>
        <stp>_x000B_EUROISDDS5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5" s="3"/>
      </tp>
      <tp t="s">
        <v>#N/A RIC Not Found</v>
        <stp/>
        <stp>_x000B_EUROISDDSSN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" s="3"/>
      </tp>
      <tp t="s">
        <v>#N/A RIC Not Found</v>
        <stp/>
        <stp>_x000B_EUROISDDSTN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" s="3"/>
      </tp>
      <tp t="s">
        <v>#N/A RIC Not Found</v>
        <stp/>
        <stp>_x000B_EUROISDDSON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" s="3"/>
      </tp>
      <tp t="s">
        <v>#N/A RIC Not Found</v>
        <stp/>
        <stp>_x000B_EUROISDDSON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" s="3"/>
      </tp>
      <tp t="s">
        <v>#N/A RIC Not Found</v>
        <stp/>
        <stp>_x000B_EUROISDDSSN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" s="3"/>
      </tp>
      <tp t="s">
        <v>#N/A RIC Not Found</v>
        <stp/>
        <stp>_x000B_EUROISDDSTN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" s="3"/>
      </tp>
      <tp>
        <v>-0.125</v>
        <stp/>
        <stp>_x000B_EUROISDDS3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3" s="3"/>
      </tp>
      <tp>
        <v>-0.11899999999999999</v>
        <stp/>
        <stp>_x000B_EUROISDDS3W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0" s="3"/>
      </tp>
      <tp>
        <v>-6.7999999999999991E-2</v>
        <stp/>
        <stp>_x000B_EUROISDDS3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5" s="3"/>
      </tp>
      <tp>
        <v>-0.123</v>
        <stp/>
        <stp>_x000B_EUROISDDS2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2" s="3"/>
      </tp>
      <tp>
        <v>-0.11899999999999999</v>
        <stp/>
        <stp>_x000B_EUROISDDS2W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" s="3"/>
      </tp>
      <tp>
        <v>-0.11599999999999999</v>
        <stp/>
        <stp>_x000B_EUROISDDS2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4" s="3"/>
      </tp>
      <tp>
        <v>-0.11699999999999999</v>
        <stp/>
        <stp>_x000B_EUROISDDS1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1" s="3"/>
      </tp>
      <tp>
        <v>-0.121</v>
        <stp/>
        <stp>_x000B_EUROISDDS1W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" s="3"/>
      </tp>
      <tp>
        <v>-0.13100000000000001</v>
        <stp/>
        <stp>_x000B_EUROISDDS1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2" s="3"/>
      </tp>
      <tp>
        <v>-0.128</v>
        <stp/>
        <stp>_x000B_EUROISDDS7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7" s="3"/>
      </tp>
      <tp>
        <v>0.34199999999999997</v>
        <stp/>
        <stp>_x000B_EUROISDDS7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9" s="3"/>
      </tp>
      <tp>
        <v>-0.13100000000000001</v>
        <stp/>
        <stp>_x000B_EUROISDDS6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6" s="3"/>
      </tp>
      <tp>
        <v>0.22599999999999998</v>
        <stp/>
        <stp>_x000B_EUROISDDS6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8" s="3"/>
      </tp>
      <tp>
        <v>-0.128</v>
        <stp/>
        <stp>_x000B_EUROISDDS5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5" s="3"/>
      </tp>
      <tp>
        <v>0.11200000000000002</v>
        <stp/>
        <stp>_x000B_EUROISDDS5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7" s="3"/>
      </tp>
      <tp>
        <v>-0.127</v>
        <stp/>
        <stp>_x000B_EUROISDDS4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4" s="3"/>
      </tp>
      <tp>
        <v>1.2E-2</v>
        <stp/>
        <stp>_x000B_EUROISDDS4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6" s="3"/>
      </tp>
      <tp>
        <v>-0.13200000000000001</v>
        <stp/>
        <stp>_x000B_EUROISDDS9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9" s="3"/>
      </tp>
      <tp>
        <v>0.55199999999999994</v>
        <stp/>
        <stp>_x000B_EUROISDDS9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1" s="3"/>
      </tp>
      <tp>
        <v>-0.13100000000000001</v>
        <stp/>
        <stp>_x000B_EUROISDDS8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8" s="3"/>
      </tp>
      <tp>
        <v>0.45199999999999996</v>
        <stp/>
        <stp>_x000B_EUROISDDS8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0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39029239033685E-2"/>
          <c:y val="7.6687116564417179E-2"/>
          <c:w val="0.87662407149204125"/>
          <c:h val="0.7975460122699386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Model!$F$11:$F$32</c:f>
              <c:numCache>
                <c:formatCode>0.00</c:formatCode>
                <c:ptCount val="22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</c:numCache>
            </c:numRef>
          </c:xVal>
          <c:yVal>
            <c:numRef>
              <c:f>Model!$G$11:$G$32</c:f>
              <c:numCache>
                <c:formatCode>0.000%</c:formatCode>
                <c:ptCount val="22"/>
                <c:pt idx="0">
                  <c:v>1.97E-3</c:v>
                </c:pt>
                <c:pt idx="1">
                  <c:v>1.9000000000000002E-3</c:v>
                </c:pt>
                <c:pt idx="2">
                  <c:v>2.0500000000000002E-3</c:v>
                </c:pt>
                <c:pt idx="3">
                  <c:v>2.0100000000000001E-3</c:v>
                </c:pt>
                <c:pt idx="4">
                  <c:v>2.1199999999999999E-3</c:v>
                </c:pt>
                <c:pt idx="5">
                  <c:v>2.2899999999999995E-3</c:v>
                </c:pt>
                <c:pt idx="6">
                  <c:v>2.4000000000000002E-3</c:v>
                </c:pt>
                <c:pt idx="7">
                  <c:v>2.48E-3</c:v>
                </c:pt>
                <c:pt idx="8">
                  <c:v>2.5200000000000001E-3</c:v>
                </c:pt>
                <c:pt idx="9">
                  <c:v>2.540000000000001E-3</c:v>
                </c:pt>
                <c:pt idx="10">
                  <c:v>2.5500000000000002E-3</c:v>
                </c:pt>
                <c:pt idx="11">
                  <c:v>2.5500000000000011E-3</c:v>
                </c:pt>
                <c:pt idx="12">
                  <c:v>2.530000000000001E-3</c:v>
                </c:pt>
                <c:pt idx="13">
                  <c:v>2.4999999999999996E-3</c:v>
                </c:pt>
                <c:pt idx="14">
                  <c:v>2.4600000000000004E-3</c:v>
                </c:pt>
                <c:pt idx="15">
                  <c:v>2.3200000000000009E-3</c:v>
                </c:pt>
                <c:pt idx="16">
                  <c:v>2.080000000000002E-3</c:v>
                </c:pt>
                <c:pt idx="17">
                  <c:v>1.8999999999999989E-3</c:v>
                </c:pt>
                <c:pt idx="18">
                  <c:v>1.7500000000000016E-3</c:v>
                </c:pt>
                <c:pt idx="19">
                  <c:v>1.5300000000000001E-3</c:v>
                </c:pt>
                <c:pt idx="20">
                  <c:v>1.3699999999999997E-3</c:v>
                </c:pt>
                <c:pt idx="21">
                  <c:v>1.2499999999999994E-3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Model!$F$11:$F$32</c:f>
              <c:numCache>
                <c:formatCode>0.00</c:formatCode>
                <c:ptCount val="22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</c:numCache>
            </c:numRef>
          </c:xVal>
          <c:yVal>
            <c:numRef>
              <c:f>Model!$I$11:$I$32</c:f>
              <c:numCache>
                <c:formatCode>0.000%</c:formatCode>
                <c:ptCount val="22"/>
                <c:pt idx="0">
                  <c:v>1.9011746193002379E-3</c:v>
                </c:pt>
                <c:pt idx="1">
                  <c:v>1.9609794024797009E-3</c:v>
                </c:pt>
                <c:pt idx="2">
                  <c:v>2.0170497204826873E-3</c:v>
                </c:pt>
                <c:pt idx="3">
                  <c:v>2.0694763203576256E-3</c:v>
                </c:pt>
                <c:pt idx="4">
                  <c:v>2.1183679940151991E-3</c:v>
                </c:pt>
                <c:pt idx="5">
                  <c:v>2.2810926518035601E-3</c:v>
                </c:pt>
                <c:pt idx="6">
                  <c:v>2.3976284489873319E-3</c:v>
                </c:pt>
                <c:pt idx="7">
                  <c:v>2.4761752631573307E-3</c:v>
                </c:pt>
                <c:pt idx="8">
                  <c:v>2.5240524665860863E-3</c:v>
                </c:pt>
                <c:pt idx="9">
                  <c:v>2.5475268056079302E-3</c:v>
                </c:pt>
                <c:pt idx="10">
                  <c:v>2.5518496828349922E-3</c:v>
                </c:pt>
                <c:pt idx="11">
                  <c:v>2.5413627337061745E-3</c:v>
                </c:pt>
                <c:pt idx="12">
                  <c:v>2.5196196780599488E-3</c:v>
                </c:pt>
                <c:pt idx="13">
                  <c:v>2.4895045308236108E-3</c:v>
                </c:pt>
                <c:pt idx="14">
                  <c:v>2.4533388463311235E-3</c:v>
                </c:pt>
                <c:pt idx="15">
                  <c:v>2.325204610730598E-3</c:v>
                </c:pt>
                <c:pt idx="16">
                  <c:v>2.1026138415487011E-3</c:v>
                </c:pt>
                <c:pt idx="17">
                  <c:v>1.9093274957283678E-3</c:v>
                </c:pt>
                <c:pt idx="18">
                  <c:v>1.7522843703577185E-3</c:v>
                </c:pt>
                <c:pt idx="19">
                  <c:v>1.5217436738351785E-3</c:v>
                </c:pt>
                <c:pt idx="20">
                  <c:v>1.3619432992116804E-3</c:v>
                </c:pt>
                <c:pt idx="21">
                  <c:v>1.2436552752126443E-3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28224"/>
        <c:axId val="155829760"/>
      </c:scatterChart>
      <c:valAx>
        <c:axId val="155828224"/>
        <c:scaling>
          <c:orientation val="minMax"/>
          <c:max val="6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155829760"/>
        <c:crosses val="autoZero"/>
        <c:crossBetween val="midCat"/>
      </c:valAx>
      <c:valAx>
        <c:axId val="155829760"/>
        <c:scaling>
          <c:orientation val="minMax"/>
          <c:max val="0.0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155828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10</xdr:row>
      <xdr:rowOff>9525</xdr:rowOff>
    </xdr:from>
    <xdr:to>
      <xdr:col>18</xdr:col>
      <xdr:colOff>581025</xdr:colOff>
      <xdr:row>34</xdr:row>
      <xdr:rowOff>114300</xdr:rowOff>
    </xdr:to>
    <xdr:graphicFrame macro="">
      <xdr:nvGraphicFramePr>
        <xdr:cNvPr id="21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UR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Euribor"/>
      <sheetName val="EuriborSwapIsdaFixA"/>
      <sheetName val="BasisSwap1MxM"/>
      <sheetName val="BasisSwap3M6M"/>
      <sheetName val="BasisSwapEON3M"/>
      <sheetName val="BasisSwapxM12M"/>
      <sheetName val="Deposits"/>
      <sheetName val="FRA"/>
      <sheetName val="Futures1M"/>
      <sheetName val="Futures3M"/>
      <sheetName val="ImmFra6M "/>
      <sheetName val="FuturesHWConvAdj"/>
      <sheetName val="OIS"/>
      <sheetName val="ECB OIS"/>
      <sheetName val="IMM OIS"/>
      <sheetName val="Swaps1M(&lt;1Y)"/>
      <sheetName val="Swap1M"/>
      <sheetName val="SwapsIMMDated"/>
      <sheetName val="Swap3M"/>
      <sheetName val="ON"/>
      <sheetName val="Swap6M"/>
      <sheetName val="ForwardSwap6M"/>
      <sheetName val="1M (3)"/>
      <sheetName val="3M (4)"/>
      <sheetName val="ON BASIS"/>
      <sheetName val="6M (3)"/>
      <sheetName val="1Y (3)"/>
      <sheetName val="Euribor 3M Time Series"/>
      <sheetName val="Euribor 6M Time Series"/>
      <sheetName val="EuriborSwapIsdaFixA1Y"/>
    </sheetNames>
    <definedNames>
      <definedName name="TriggerCounter" refersTo="='General Settings'!$D$6"/>
    </definedNames>
    <sheetDataSet>
      <sheetData sheetId="0">
        <row r="6">
          <cell r="D6">
            <v>7</v>
          </cell>
        </row>
      </sheetData>
      <sheetData sheetId="1"/>
      <sheetData sheetId="2">
        <row r="6">
          <cell r="D6" t="str">
            <v>EUR6M#0000</v>
          </cell>
        </row>
      </sheetData>
      <sheetData sheetId="3">
        <row r="6">
          <cell r="D6" t="str">
            <v>6E</v>
          </cell>
        </row>
      </sheetData>
      <sheetData sheetId="4">
        <row r="6">
          <cell r="D6" t="str">
            <v>6E</v>
          </cell>
        </row>
      </sheetData>
      <sheetData sheetId="5">
        <row r="6">
          <cell r="D6" t="str">
            <v>3E</v>
          </cell>
        </row>
      </sheetData>
      <sheetData sheetId="6">
        <row r="6">
          <cell r="D6" t="str">
            <v>12E</v>
          </cell>
        </row>
      </sheetData>
      <sheetData sheetId="7">
        <row r="6">
          <cell r="D6" t="str">
            <v>EURTND_Quote#0000</v>
          </cell>
        </row>
      </sheetData>
      <sheetData sheetId="8">
        <row r="6">
          <cell r="D6" t="str">
            <v>EUR2x5F_Quote</v>
          </cell>
        </row>
      </sheetData>
      <sheetData sheetId="9">
        <row r="6">
          <cell r="D6" t="str">
            <v>M5</v>
          </cell>
        </row>
      </sheetData>
      <sheetData sheetId="10">
        <row r="6">
          <cell r="D6" t="str">
            <v>Future Code</v>
          </cell>
        </row>
      </sheetData>
      <sheetData sheetId="11">
        <row r="6">
          <cell r="D6" t="str">
            <v>M5</v>
          </cell>
        </row>
      </sheetData>
      <sheetData sheetId="12">
        <row r="6">
          <cell r="D6" t="str">
            <v/>
          </cell>
        </row>
      </sheetData>
      <sheetData sheetId="13">
        <row r="6">
          <cell r="D6" t="str">
            <v>2W</v>
          </cell>
        </row>
      </sheetData>
      <sheetData sheetId="14">
        <row r="6">
          <cell r="D6" t="str">
            <v>OIS</v>
          </cell>
        </row>
      </sheetData>
      <sheetData sheetId="15">
        <row r="6">
          <cell r="D6" t="str">
            <v>Z5</v>
          </cell>
        </row>
      </sheetData>
      <sheetData sheetId="16">
        <row r="6">
          <cell r="D6" t="str">
            <v>X1S</v>
          </cell>
        </row>
      </sheetData>
      <sheetData sheetId="17">
        <row r="6">
          <cell r="D6" t="str">
            <v>1E</v>
          </cell>
        </row>
      </sheetData>
      <sheetData sheetId="18">
        <row r="6">
          <cell r="D6">
            <v>12</v>
          </cell>
        </row>
      </sheetData>
      <sheetData sheetId="19">
        <row r="6">
          <cell r="D6" t="str">
            <v>3E</v>
          </cell>
        </row>
      </sheetData>
      <sheetData sheetId="20"/>
      <sheetData sheetId="21">
        <row r="6">
          <cell r="D6" t="str">
            <v>6E</v>
          </cell>
        </row>
      </sheetData>
      <sheetData sheetId="22">
        <row r="6">
          <cell r="D6" t="str">
            <v>EUR1F2Y_Quote</v>
          </cell>
        </row>
      </sheetData>
      <sheetData sheetId="23">
        <row r="6">
          <cell r="D6" t="str">
            <v>1E</v>
          </cell>
        </row>
      </sheetData>
      <sheetData sheetId="24">
        <row r="6">
          <cell r="D6" t="str">
            <v>3E</v>
          </cell>
        </row>
      </sheetData>
      <sheetData sheetId="25">
        <row r="6">
          <cell r="D6" t="str">
            <v>3E</v>
          </cell>
        </row>
      </sheetData>
      <sheetData sheetId="26">
        <row r="6">
          <cell r="D6" t="str">
            <v>6E</v>
          </cell>
        </row>
      </sheetData>
      <sheetData sheetId="27">
        <row r="6">
          <cell r="D6" t="str">
            <v>12E</v>
          </cell>
        </row>
      </sheetData>
      <sheetData sheetId="28">
        <row r="6">
          <cell r="D6">
            <v>42150</v>
          </cell>
        </row>
      </sheetData>
      <sheetData sheetId="29">
        <row r="6">
          <cell r="D6">
            <v>42150</v>
          </cell>
        </row>
      </sheetData>
      <sheetData sheetId="30">
        <row r="6">
          <cell r="D6">
            <v>42151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17"/>
  <sheetViews>
    <sheetView workbookViewId="0">
      <selection activeCell="D11" sqref="D11"/>
    </sheetView>
  </sheetViews>
  <sheetFormatPr defaultColWidth="8" defaultRowHeight="11.25" x14ac:dyDescent="0.2"/>
  <cols>
    <col min="1" max="1" width="3.140625" style="7" customWidth="1"/>
    <col min="2" max="2" width="3.85546875" style="7" customWidth="1"/>
    <col min="3" max="3" width="28.140625" style="7" customWidth="1"/>
    <col min="4" max="4" width="17.28515625" style="7" bestFit="1" customWidth="1"/>
    <col min="5" max="5" width="3.42578125" style="7" customWidth="1"/>
    <col min="6" max="6" width="4.28515625" style="7" customWidth="1"/>
    <col min="7" max="16384" width="8" style="7"/>
  </cols>
  <sheetData>
    <row r="1" spans="2:22" ht="14.25" thickBot="1" x14ac:dyDescent="0.3">
      <c r="B1" s="6" t="str">
        <f>_xll.qlxlVersion(TRUE,EvaluationDate)</f>
        <v>QuantLibXL 1.6.0 - MS VC++ (version unknown) - Multithreaded Dynamic Runtime library - Release Configuration - May 28 2015 09:37:29</v>
      </c>
    </row>
    <row r="2" spans="2:22" ht="16.5" x14ac:dyDescent="0.3">
      <c r="B2" s="40" t="s">
        <v>28</v>
      </c>
      <c r="C2" s="41"/>
      <c r="D2" s="41"/>
      <c r="E2" s="42"/>
      <c r="V2" s="7" t="s">
        <v>29</v>
      </c>
    </row>
    <row r="3" spans="2:22" x14ac:dyDescent="0.2">
      <c r="B3" s="8"/>
      <c r="C3" s="9"/>
      <c r="D3" s="9"/>
      <c r="E3" s="10"/>
    </row>
    <row r="4" spans="2:22" x14ac:dyDescent="0.2">
      <c r="B4" s="8"/>
      <c r="C4" s="11" t="s">
        <v>30</v>
      </c>
      <c r="D4" s="12" t="s">
        <v>31</v>
      </c>
      <c r="E4" s="10"/>
    </row>
    <row r="5" spans="2:22" x14ac:dyDescent="0.2">
      <c r="B5" s="8"/>
      <c r="C5" s="11" t="s">
        <v>32</v>
      </c>
      <c r="D5" s="12" t="str">
        <f>PROPER(Currency)&amp;IF(UPPER(Currency)="EUR","","L")&amp;"ibor"</f>
        <v>Euribor</v>
      </c>
      <c r="E5" s="10"/>
    </row>
    <row r="6" spans="2:22" x14ac:dyDescent="0.2">
      <c r="B6" s="8"/>
      <c r="C6" s="11" t="s">
        <v>33</v>
      </c>
      <c r="D6" s="13" t="str">
        <f>_xll.qlIndexFixingCalendar(D5&amp;"6M")</f>
        <v>TARGET</v>
      </c>
      <c r="E6" s="10"/>
    </row>
    <row r="7" spans="2:22" ht="12" thickBot="1" x14ac:dyDescent="0.25">
      <c r="B7" s="14"/>
      <c r="C7" s="15"/>
      <c r="D7" s="15"/>
      <c r="E7" s="16"/>
    </row>
    <row r="8" spans="2:22" ht="12" thickBot="1" x14ac:dyDescent="0.25"/>
    <row r="9" spans="2:22" ht="16.5" x14ac:dyDescent="0.3">
      <c r="B9" s="40" t="s">
        <v>34</v>
      </c>
      <c r="C9" s="41"/>
      <c r="D9" s="41"/>
      <c r="E9" s="42"/>
      <c r="V9" s="7" t="s">
        <v>29</v>
      </c>
    </row>
    <row r="10" spans="2:22" x14ac:dyDescent="0.2">
      <c r="B10" s="8"/>
      <c r="C10" s="9"/>
      <c r="D10" s="9"/>
      <c r="E10" s="10"/>
    </row>
    <row r="11" spans="2:22" x14ac:dyDescent="0.2">
      <c r="B11" s="39"/>
      <c r="C11" s="11" t="s">
        <v>143</v>
      </c>
      <c r="D11" s="17">
        <v>42152.429780092592</v>
      </c>
      <c r="E11" s="37"/>
    </row>
    <row r="12" spans="2:22" x14ac:dyDescent="0.2">
      <c r="B12" s="8"/>
      <c r="C12" s="11" t="s">
        <v>35</v>
      </c>
      <c r="D12" s="17">
        <f>_xll.qlSettingsEvaluationDate(Trigger)</f>
        <v>42152</v>
      </c>
      <c r="E12" s="10"/>
    </row>
    <row r="13" spans="2:22" x14ac:dyDescent="0.2">
      <c r="B13" s="8"/>
      <c r="C13" s="11" t="s">
        <v>36</v>
      </c>
      <c r="D13" s="18">
        <f>_xll.qlCalendarAdvance(Calendar,EvaluationDate,"1d","following",FALSE)</f>
        <v>42153</v>
      </c>
      <c r="E13" s="10"/>
    </row>
    <row r="14" spans="2:22" x14ac:dyDescent="0.2">
      <c r="B14" s="8"/>
      <c r="C14" s="11" t="s">
        <v>37</v>
      </c>
      <c r="D14" s="19">
        <v>2</v>
      </c>
      <c r="E14" s="10"/>
    </row>
    <row r="15" spans="2:22" x14ac:dyDescent="0.2">
      <c r="B15" s="8"/>
      <c r="C15" s="11" t="s">
        <v>38</v>
      </c>
      <c r="D15" s="18">
        <f>_xll.qlCalendarAdvance(Calendar,EvaluationDate,SettlementDays&amp;"d","following",FALSE)</f>
        <v>42156</v>
      </c>
      <c r="E15" s="10"/>
    </row>
    <row r="16" spans="2:22" x14ac:dyDescent="0.2">
      <c r="B16" s="8"/>
      <c r="C16" s="20" t="s">
        <v>39</v>
      </c>
      <c r="D16" s="38">
        <f>[1]!TriggerCounter</f>
        <v>7</v>
      </c>
      <c r="E16" s="10"/>
    </row>
    <row r="17" spans="2:5" ht="12" thickBot="1" x14ac:dyDescent="0.25">
      <c r="B17" s="14"/>
      <c r="C17" s="15"/>
      <c r="D17" s="15"/>
      <c r="E17" s="16"/>
    </row>
  </sheetData>
  <sheetProtection password="C760" sheet="1" objects="1" scenarios="1"/>
  <mergeCells count="2">
    <mergeCell ref="B2:E2"/>
    <mergeCell ref="B9:E9"/>
  </mergeCells>
  <phoneticPr fontId="4" type="noConversion"/>
  <dataValidations count="1">
    <dataValidation type="list" allowBlank="1" showInputMessage="1" showErrorMessage="1" sqref="D4">
      <formula1>"EUR,USD,GBP,JPY,CHF"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9"/>
  <sheetViews>
    <sheetView workbookViewId="0">
      <selection activeCell="F3" sqref="F3"/>
    </sheetView>
  </sheetViews>
  <sheetFormatPr defaultRowHeight="11.25" x14ac:dyDescent="0.2"/>
  <cols>
    <col min="1" max="1" width="4" bestFit="1" customWidth="1"/>
    <col min="2" max="3" width="8" bestFit="1" customWidth="1"/>
    <col min="4" max="4" width="7" bestFit="1" customWidth="1"/>
    <col min="5" max="5" width="18.28515625" bestFit="1" customWidth="1"/>
    <col min="6" max="6" width="15.140625" bestFit="1" customWidth="1"/>
    <col min="7" max="8" width="7" bestFit="1" customWidth="1"/>
    <col min="9" max="9" width="8" bestFit="1" customWidth="1"/>
    <col min="10" max="11" width="7" bestFit="1" customWidth="1"/>
    <col min="12" max="12" width="12" bestFit="1" customWidth="1"/>
    <col min="13" max="13" width="11" bestFit="1" customWidth="1"/>
    <col min="14" max="14" width="7" bestFit="1" customWidth="1"/>
  </cols>
  <sheetData>
    <row r="1" spans="1:9" x14ac:dyDescent="0.2">
      <c r="E1" t="s">
        <v>135</v>
      </c>
      <c r="F1" s="29" t="s">
        <v>133</v>
      </c>
    </row>
    <row r="2" spans="1:9" x14ac:dyDescent="0.2">
      <c r="E2" t="s">
        <v>134</v>
      </c>
      <c r="F2" s="29" t="b">
        <v>1</v>
      </c>
    </row>
    <row r="3" spans="1:9" x14ac:dyDescent="0.2">
      <c r="C3" t="s">
        <v>3</v>
      </c>
      <c r="E3" t="s">
        <v>136</v>
      </c>
      <c r="F3" s="3" t="str">
        <f>_xll.qlCubicInterpolation(,F11:F32,E11:E32,F1,F2)</f>
        <v>obj_00a5f#0005</v>
      </c>
    </row>
    <row r="4" spans="1:9" x14ac:dyDescent="0.2">
      <c r="C4" s="2"/>
      <c r="E4" s="2" t="s">
        <v>138</v>
      </c>
      <c r="F4" t="str">
        <f>_xll.qlAbcdInterpolation(,$F11:$F32,$G11:$G32,G36,G37,G38,G39,,,,FALSE)</f>
        <v>obj_00a60#0005</v>
      </c>
    </row>
    <row r="5" spans="1:9" x14ac:dyDescent="0.2">
      <c r="C5" s="2"/>
      <c r="E5" s="2"/>
      <c r="F5" s="3"/>
      <c r="G5" s="2"/>
    </row>
    <row r="6" spans="1:9" x14ac:dyDescent="0.2">
      <c r="C6" s="2"/>
      <c r="E6" s="2"/>
      <c r="F6" s="3"/>
      <c r="G6" s="2"/>
    </row>
    <row r="7" spans="1:9" x14ac:dyDescent="0.2">
      <c r="C7" s="2"/>
      <c r="E7" s="2"/>
      <c r="F7" s="3"/>
      <c r="G7" s="2"/>
      <c r="I7" s="1">
        <f>(H29-G29)*0</f>
        <v>0</v>
      </c>
    </row>
    <row r="8" spans="1:9" x14ac:dyDescent="0.2">
      <c r="C8" s="2"/>
      <c r="E8" s="2"/>
      <c r="F8" s="3"/>
      <c r="G8" s="2"/>
      <c r="I8" t="s">
        <v>21</v>
      </c>
    </row>
    <row r="9" spans="1:9" x14ac:dyDescent="0.2">
      <c r="C9" s="2"/>
      <c r="E9" s="2"/>
      <c r="F9" s="3"/>
      <c r="G9" s="2" t="s">
        <v>137</v>
      </c>
      <c r="H9" s="2" t="s">
        <v>20</v>
      </c>
      <c r="I9" t="s">
        <v>20</v>
      </c>
    </row>
    <row r="10" spans="1:9" x14ac:dyDescent="0.2">
      <c r="E10" s="30" t="s">
        <v>139</v>
      </c>
      <c r="F10" s="2"/>
      <c r="G10" s="2" t="s">
        <v>0</v>
      </c>
      <c r="H10" s="2" t="s">
        <v>0</v>
      </c>
      <c r="I10" s="2" t="s">
        <v>0</v>
      </c>
    </row>
    <row r="11" spans="1:9" x14ac:dyDescent="0.2">
      <c r="A11" s="28" t="s">
        <v>19</v>
      </c>
      <c r="B11" t="s">
        <v>2</v>
      </c>
      <c r="C11" s="1">
        <f>_xll.qlQuoteValue(B11&amp;$A11&amp;$C$3,InterestRatesTrigger)</f>
        <v>6.6E-4</v>
      </c>
      <c r="D11" t="s">
        <v>1</v>
      </c>
      <c r="E11" s="1">
        <f>_xll.qlQuoteValue(D11&amp;$A11&amp;$C$3,InterestRatesTrigger)</f>
        <v>-1.31E-3</v>
      </c>
      <c r="F11" s="21">
        <v>1</v>
      </c>
      <c r="G11" s="4">
        <f>C11-E11</f>
        <v>1.97E-3</v>
      </c>
      <c r="H11" s="4">
        <f>_xll.qlInterpolationInterpolate(BasisExtrapolator,F11,TRUE)</f>
        <v>1.9011746193002379E-3</v>
      </c>
      <c r="I11" s="4">
        <f t="shared" ref="I11:I32" si="0">H11-$I$7</f>
        <v>1.9011746193002379E-3</v>
      </c>
    </row>
    <row r="12" spans="1:9" x14ac:dyDescent="0.2">
      <c r="A12" s="28" t="s">
        <v>113</v>
      </c>
      <c r="B12" t="s">
        <v>2</v>
      </c>
      <c r="C12" s="1">
        <f>_xll.qlQuoteValue(B12&amp;$A12&amp;$C$3,InterestRatesTrigger)</f>
        <v>6.0999999999999997E-4</v>
      </c>
      <c r="D12" t="s">
        <v>1</v>
      </c>
      <c r="E12" s="1">
        <f>_xll.qlQuoteValue(D12&amp;$A12&amp;$C$3,InterestRatesTrigger)</f>
        <v>-1.2900000000000001E-3</v>
      </c>
      <c r="F12" s="21">
        <v>1.25</v>
      </c>
      <c r="G12" s="4">
        <f t="shared" ref="G12:G14" si="1">C12-E12</f>
        <v>1.9000000000000002E-3</v>
      </c>
      <c r="H12" s="4">
        <f>_xll.qlInterpolationInterpolate(BasisExtrapolator,F12,TRUE)</f>
        <v>1.9609794024797009E-3</v>
      </c>
      <c r="I12" s="4">
        <f t="shared" ref="I12:I14" si="2">H12-$I$7</f>
        <v>1.9609794024797009E-3</v>
      </c>
    </row>
    <row r="13" spans="1:9" x14ac:dyDescent="0.2">
      <c r="A13" s="28" t="s">
        <v>114</v>
      </c>
      <c r="B13" t="s">
        <v>2</v>
      </c>
      <c r="C13" s="1">
        <f>_xll.qlQuoteValue(B13&amp;$A13&amp;$C$3,InterestRatesTrigger)</f>
        <v>7.8000000000000009E-4</v>
      </c>
      <c r="D13" t="s">
        <v>1</v>
      </c>
      <c r="E13" s="1">
        <f>_xll.qlQuoteValue(D13&amp;$A13&amp;$C$3,InterestRatesTrigger)</f>
        <v>-1.2700000000000001E-3</v>
      </c>
      <c r="F13" s="21">
        <v>1.5</v>
      </c>
      <c r="G13" s="4">
        <f t="shared" si="1"/>
        <v>2.0500000000000002E-3</v>
      </c>
      <c r="H13" s="4">
        <f>_xll.qlInterpolationInterpolate(BasisExtrapolator,F13,TRUE)</f>
        <v>2.0170497204826873E-3</v>
      </c>
      <c r="I13" s="4">
        <f t="shared" si="2"/>
        <v>2.0170497204826873E-3</v>
      </c>
    </row>
    <row r="14" spans="1:9" x14ac:dyDescent="0.2">
      <c r="A14" s="28" t="s">
        <v>115</v>
      </c>
      <c r="B14" t="s">
        <v>2</v>
      </c>
      <c r="C14" s="1">
        <f>_xll.qlQuoteValue(B14&amp;$A14&amp;$C$3,InterestRatesTrigger)</f>
        <v>7.9000000000000012E-4</v>
      </c>
      <c r="D14" t="s">
        <v>1</v>
      </c>
      <c r="E14" s="1">
        <f>_xll.qlQuoteValue(D14&amp;$A14&amp;$C$3,InterestRatesTrigger)</f>
        <v>-1.2199999999999999E-3</v>
      </c>
      <c r="F14" s="21">
        <v>1.75</v>
      </c>
      <c r="G14" s="4">
        <f t="shared" si="1"/>
        <v>2.0100000000000001E-3</v>
      </c>
      <c r="H14" s="4">
        <f>_xll.qlInterpolationInterpolate(BasisExtrapolator,F14,TRUE)</f>
        <v>2.0694763203576256E-3</v>
      </c>
      <c r="I14" s="4">
        <f t="shared" si="2"/>
        <v>2.0694763203576256E-3</v>
      </c>
    </row>
    <row r="15" spans="1:9" x14ac:dyDescent="0.2">
      <c r="A15" s="28" t="s">
        <v>4</v>
      </c>
      <c r="B15" t="s">
        <v>2</v>
      </c>
      <c r="C15" s="1">
        <f>_xll.qlQuoteValue(B15&amp;$A15&amp;$C$3,InterestRatesTrigger)</f>
        <v>9.7000000000000005E-4</v>
      </c>
      <c r="D15" t="s">
        <v>1</v>
      </c>
      <c r="E15" s="1">
        <f>_xll.qlQuoteValue(D15&amp;$A15&amp;$C$3,InterestRatesTrigger)</f>
        <v>-1.15E-3</v>
      </c>
      <c r="F15" s="21">
        <v>2</v>
      </c>
      <c r="G15" s="4">
        <f t="shared" ref="G15:G24" si="3">C15-E15</f>
        <v>2.1199999999999999E-3</v>
      </c>
      <c r="H15" s="4">
        <f>_xll.qlInterpolationInterpolate(BasisExtrapolator,F15,TRUE)</f>
        <v>2.1183679940151991E-3</v>
      </c>
      <c r="I15" s="4">
        <f t="shared" si="0"/>
        <v>2.1183679940151991E-3</v>
      </c>
    </row>
    <row r="16" spans="1:9" x14ac:dyDescent="0.2">
      <c r="A16" s="28" t="s">
        <v>5</v>
      </c>
      <c r="B16" t="s">
        <v>2</v>
      </c>
      <c r="C16" s="1">
        <f>_xll.qlQuoteValue(B16&amp;$A16&amp;$C$3,InterestRatesTrigger)</f>
        <v>1.6099999999999997E-3</v>
      </c>
      <c r="D16" t="s">
        <v>1</v>
      </c>
      <c r="E16" s="1">
        <f>_xll.qlQuoteValue(D16&amp;$A16&amp;$C$3,InterestRatesTrigger)</f>
        <v>-6.8000000000000005E-4</v>
      </c>
      <c r="F16" s="21">
        <v>3</v>
      </c>
      <c r="G16" s="4">
        <f t="shared" si="3"/>
        <v>2.2899999999999995E-3</v>
      </c>
      <c r="H16" s="4">
        <f>_xll.qlInterpolationInterpolate(BasisExtrapolator,F16,TRUE)</f>
        <v>2.2810926518035601E-3</v>
      </c>
      <c r="I16" s="4">
        <f t="shared" si="0"/>
        <v>2.2810926518035601E-3</v>
      </c>
    </row>
    <row r="17" spans="1:9" x14ac:dyDescent="0.2">
      <c r="A17" s="28" t="s">
        <v>6</v>
      </c>
      <c r="B17" t="s">
        <v>2</v>
      </c>
      <c r="C17" s="1">
        <f>_xll.qlQuoteValue(B17&amp;$A17&amp;$C$3,InterestRatesTrigger)</f>
        <v>2.5200000000000001E-3</v>
      </c>
      <c r="D17" t="s">
        <v>1</v>
      </c>
      <c r="E17" s="1">
        <f>_xll.qlQuoteValue(D17&amp;$A17&amp;$C$3,InterestRatesTrigger)</f>
        <v>1.2E-4</v>
      </c>
      <c r="F17" s="21">
        <v>4</v>
      </c>
      <c r="G17" s="4">
        <f t="shared" si="3"/>
        <v>2.4000000000000002E-3</v>
      </c>
      <c r="H17" s="4">
        <f>_xll.qlInterpolationInterpolate(BasisExtrapolator,F17,TRUE)</f>
        <v>2.3976284489873319E-3</v>
      </c>
      <c r="I17" s="4">
        <f t="shared" si="0"/>
        <v>2.3976284489873319E-3</v>
      </c>
    </row>
    <row r="18" spans="1:9" x14ac:dyDescent="0.2">
      <c r="A18" s="28" t="s">
        <v>7</v>
      </c>
      <c r="B18" t="s">
        <v>2</v>
      </c>
      <c r="C18" s="1">
        <f>_xll.qlQuoteValue(B18&amp;$A18&amp;$C$3,InterestRatesTrigger)</f>
        <v>3.6099999999999999E-3</v>
      </c>
      <c r="D18" t="s">
        <v>1</v>
      </c>
      <c r="E18" s="1">
        <f>_xll.qlQuoteValue(D18&amp;$A18&amp;$C$3,InterestRatesTrigger)</f>
        <v>1.1299999999999999E-3</v>
      </c>
      <c r="F18" s="21">
        <v>5</v>
      </c>
      <c r="G18" s="4">
        <f t="shared" si="3"/>
        <v>2.48E-3</v>
      </c>
      <c r="H18" s="4">
        <f>_xll.qlInterpolationInterpolate(BasisExtrapolator,F18,TRUE)</f>
        <v>2.4761752631573307E-3</v>
      </c>
      <c r="I18" s="4">
        <f t="shared" si="0"/>
        <v>2.4761752631573307E-3</v>
      </c>
    </row>
    <row r="19" spans="1:9" x14ac:dyDescent="0.2">
      <c r="A19" s="28" t="s">
        <v>8</v>
      </c>
      <c r="B19" t="s">
        <v>2</v>
      </c>
      <c r="C19" s="1">
        <f>_xll.qlQuoteValue(B19&amp;$A19&amp;$C$3,InterestRatesTrigger)</f>
        <v>4.79E-3</v>
      </c>
      <c r="D19" t="s">
        <v>1</v>
      </c>
      <c r="E19" s="1">
        <f>_xll.qlQuoteValue(D19&amp;$A19&amp;$C$3,InterestRatesTrigger)</f>
        <v>2.2699999999999999E-3</v>
      </c>
      <c r="F19" s="21">
        <v>6</v>
      </c>
      <c r="G19" s="4">
        <f t="shared" si="3"/>
        <v>2.5200000000000001E-3</v>
      </c>
      <c r="H19" s="4">
        <f>_xll.qlInterpolationInterpolate(BasisExtrapolator,F19,TRUE)</f>
        <v>2.5240524665860863E-3</v>
      </c>
      <c r="I19" s="4">
        <f t="shared" si="0"/>
        <v>2.5240524665860863E-3</v>
      </c>
    </row>
    <row r="20" spans="1:9" x14ac:dyDescent="0.2">
      <c r="A20" s="28" t="s">
        <v>9</v>
      </c>
      <c r="B20" t="s">
        <v>2</v>
      </c>
      <c r="C20" s="1">
        <f>_xll.qlQuoteValue(B20&amp;$A20&amp;$C$3,InterestRatesTrigger)</f>
        <v>5.9800000000000009E-3</v>
      </c>
      <c r="D20" t="s">
        <v>1</v>
      </c>
      <c r="E20" s="1">
        <f>_xll.qlQuoteValue(D20&amp;$A20&amp;$C$3,InterestRatesTrigger)</f>
        <v>3.4399999999999999E-3</v>
      </c>
      <c r="F20" s="21">
        <v>7</v>
      </c>
      <c r="G20" s="4">
        <f t="shared" si="3"/>
        <v>2.540000000000001E-3</v>
      </c>
      <c r="H20" s="4">
        <f>_xll.qlInterpolationInterpolate(BasisExtrapolator,F20,TRUE)</f>
        <v>2.5475268056079302E-3</v>
      </c>
      <c r="I20" s="4">
        <f t="shared" si="0"/>
        <v>2.5475268056079302E-3</v>
      </c>
    </row>
    <row r="21" spans="1:9" x14ac:dyDescent="0.2">
      <c r="A21" s="28" t="s">
        <v>10</v>
      </c>
      <c r="B21" t="s">
        <v>2</v>
      </c>
      <c r="C21" s="1">
        <f>_xll.qlQuoteValue(B21&amp;$A21&amp;$C$3,InterestRatesTrigger)</f>
        <v>7.0899999999999999E-3</v>
      </c>
      <c r="D21" t="s">
        <v>1</v>
      </c>
      <c r="E21" s="1">
        <f>_xll.qlQuoteValue(D21&amp;$A21&amp;$C$3,InterestRatesTrigger)</f>
        <v>4.5399999999999998E-3</v>
      </c>
      <c r="F21" s="21">
        <v>8</v>
      </c>
      <c r="G21" s="4">
        <f t="shared" si="3"/>
        <v>2.5500000000000002E-3</v>
      </c>
      <c r="H21" s="4">
        <f>_xll.qlInterpolationInterpolate(BasisExtrapolator,F21,TRUE)</f>
        <v>2.5518496828349922E-3</v>
      </c>
      <c r="I21" s="4">
        <f t="shared" si="0"/>
        <v>2.5518496828349922E-3</v>
      </c>
    </row>
    <row r="22" spans="1:9" x14ac:dyDescent="0.2">
      <c r="A22" s="28" t="s">
        <v>11</v>
      </c>
      <c r="B22" t="s">
        <v>2</v>
      </c>
      <c r="C22" s="1">
        <f>_xll.qlQuoteValue(B22&amp;$A22&amp;$C$3,InterestRatesTrigger)</f>
        <v>8.1000000000000013E-3</v>
      </c>
      <c r="D22" t="s">
        <v>1</v>
      </c>
      <c r="E22" s="1">
        <f>_xll.qlQuoteValue(D22&amp;$A22&amp;$C$3,InterestRatesTrigger)</f>
        <v>5.5500000000000002E-3</v>
      </c>
      <c r="F22" s="21">
        <v>9</v>
      </c>
      <c r="G22" s="4">
        <f t="shared" si="3"/>
        <v>2.5500000000000011E-3</v>
      </c>
      <c r="H22" s="4">
        <f>_xll.qlInterpolationInterpolate(BasisExtrapolator,F22,TRUE)</f>
        <v>2.5413627337061745E-3</v>
      </c>
      <c r="I22" s="4">
        <f t="shared" si="0"/>
        <v>2.5413627337061745E-3</v>
      </c>
    </row>
    <row r="23" spans="1:9" x14ac:dyDescent="0.2">
      <c r="A23" s="28" t="s">
        <v>12</v>
      </c>
      <c r="B23" t="s">
        <v>2</v>
      </c>
      <c r="C23" s="1">
        <f>_xll.qlQuoteValue(B23&amp;$A23&amp;$C$3,InterestRatesTrigger)</f>
        <v>8.9600000000000009E-3</v>
      </c>
      <c r="D23" t="s">
        <v>1</v>
      </c>
      <c r="E23" s="1">
        <f>_xll.qlQuoteValue(D23&amp;$A23&amp;$C$3,InterestRatesTrigger)</f>
        <v>6.43E-3</v>
      </c>
      <c r="F23" s="21">
        <v>10</v>
      </c>
      <c r="G23" s="4">
        <f t="shared" si="3"/>
        <v>2.530000000000001E-3</v>
      </c>
      <c r="H23" s="4">
        <f>_xll.qlInterpolationInterpolate(BasisExtrapolator,F23,TRUE)</f>
        <v>2.5196196780599488E-3</v>
      </c>
      <c r="I23" s="4">
        <f t="shared" si="0"/>
        <v>2.5196196780599488E-3</v>
      </c>
    </row>
    <row r="24" spans="1:9" x14ac:dyDescent="0.2">
      <c r="A24" s="28" t="s">
        <v>13</v>
      </c>
      <c r="B24" t="s">
        <v>2</v>
      </c>
      <c r="C24" s="1">
        <f>_xll.qlQuoteValue(B24&amp;$A24&amp;$C$3,InterestRatesTrigger)</f>
        <v>9.7199999999999995E-3</v>
      </c>
      <c r="D24" t="s">
        <v>1</v>
      </c>
      <c r="E24" s="1">
        <f>_xll.qlQuoteValue(D24&amp;$A24&amp;$C$3,InterestRatesTrigger)</f>
        <v>7.2199999999999999E-3</v>
      </c>
      <c r="F24" s="21">
        <v>11</v>
      </c>
      <c r="G24" s="4">
        <f t="shared" si="3"/>
        <v>2.4999999999999996E-3</v>
      </c>
      <c r="H24" s="4">
        <f>_xll.qlInterpolationInterpolate(BasisExtrapolator,F24,TRUE)</f>
        <v>2.4895045308236108E-3</v>
      </c>
      <c r="I24" s="4">
        <f t="shared" si="0"/>
        <v>2.4895045308236108E-3</v>
      </c>
    </row>
    <row r="25" spans="1:9" x14ac:dyDescent="0.2">
      <c r="A25" s="28" t="s">
        <v>14</v>
      </c>
      <c r="B25" t="s">
        <v>2</v>
      </c>
      <c r="C25" s="1">
        <f>_xll.qlQuoteValue(B25&amp;$A25&amp;$C$3,InterestRatesTrigger)</f>
        <v>1.038E-2</v>
      </c>
      <c r="D25" t="s">
        <v>1</v>
      </c>
      <c r="E25" s="1">
        <f>_xll.qlQuoteValue(D25&amp;$A25&amp;$C$3,InterestRatesTrigger)</f>
        <v>7.92E-3</v>
      </c>
      <c r="F25" s="21">
        <v>12</v>
      </c>
      <c r="G25" s="4">
        <f t="shared" ref="G25:G32" si="4">C25-E25</f>
        <v>2.4600000000000004E-3</v>
      </c>
      <c r="H25" s="4">
        <f>_xll.qlInterpolationInterpolate(BasisExtrapolator,F25,TRUE)</f>
        <v>2.4533388463311235E-3</v>
      </c>
      <c r="I25" s="4">
        <f t="shared" si="0"/>
        <v>2.4533388463311235E-3</v>
      </c>
    </row>
    <row r="26" spans="1:9" x14ac:dyDescent="0.2">
      <c r="A26" s="28" t="s">
        <v>15</v>
      </c>
      <c r="B26" t="s">
        <v>2</v>
      </c>
      <c r="C26" s="1">
        <f>_xll.qlQuoteValue(B26&amp;$A26&amp;$C$3,InterestRatesTrigger)</f>
        <v>1.179E-2</v>
      </c>
      <c r="D26" t="s">
        <v>1</v>
      </c>
      <c r="E26" s="1">
        <f>_xll.qlQuoteValue(D26&amp;$A26&amp;$C$3,InterestRatesTrigger)</f>
        <v>9.4699999999999993E-3</v>
      </c>
      <c r="F26" s="21">
        <v>15</v>
      </c>
      <c r="G26" s="4">
        <f t="shared" si="4"/>
        <v>2.3200000000000009E-3</v>
      </c>
      <c r="H26" s="4">
        <f>_xll.qlInterpolationInterpolate(BasisExtrapolator,F26,TRUE)</f>
        <v>2.325204610730598E-3</v>
      </c>
      <c r="I26" s="4">
        <f t="shared" si="0"/>
        <v>2.325204610730598E-3</v>
      </c>
    </row>
    <row r="27" spans="1:9" x14ac:dyDescent="0.2">
      <c r="A27" s="28" t="s">
        <v>16</v>
      </c>
      <c r="B27" t="s">
        <v>2</v>
      </c>
      <c r="C27" s="1">
        <f>_xll.qlQuoteValue(B27&amp;$A27&amp;$C$3,InterestRatesTrigger)</f>
        <v>1.29E-2</v>
      </c>
      <c r="D27" t="s">
        <v>1</v>
      </c>
      <c r="E27" s="1">
        <f>_xll.qlQuoteValue(D27&amp;$A27&amp;$C$3,InterestRatesTrigger)</f>
        <v>1.0819999999999998E-2</v>
      </c>
      <c r="F27" s="21">
        <v>20</v>
      </c>
      <c r="G27" s="4">
        <f t="shared" si="4"/>
        <v>2.080000000000002E-3</v>
      </c>
      <c r="H27" s="4">
        <f>_xll.qlInterpolationInterpolate(BasisExtrapolator,F27,TRUE)</f>
        <v>2.1026138415487011E-3</v>
      </c>
      <c r="I27" s="4">
        <f t="shared" si="0"/>
        <v>2.1026138415487011E-3</v>
      </c>
    </row>
    <row r="28" spans="1:9" x14ac:dyDescent="0.2">
      <c r="A28" s="28" t="s">
        <v>17</v>
      </c>
      <c r="B28" t="s">
        <v>2</v>
      </c>
      <c r="C28" s="1">
        <f>_xll.qlQuoteValue(B28&amp;$A28&amp;$C$3,InterestRatesTrigger)</f>
        <v>1.3229999999999999E-2</v>
      </c>
      <c r="D28" t="s">
        <v>1</v>
      </c>
      <c r="E28" s="1">
        <f>_xll.qlQuoteValue(D28&amp;$A28&amp;$C$3,InterestRatesTrigger)</f>
        <v>1.133E-2</v>
      </c>
      <c r="F28" s="21">
        <v>25</v>
      </c>
      <c r="G28" s="4">
        <f t="shared" si="4"/>
        <v>1.8999999999999989E-3</v>
      </c>
      <c r="H28" s="4">
        <f>_xll.qlInterpolationInterpolate(BasisExtrapolator,F28,TRUE)</f>
        <v>1.9093274957283678E-3</v>
      </c>
      <c r="I28" s="4">
        <f t="shared" si="0"/>
        <v>1.9093274957283678E-3</v>
      </c>
    </row>
    <row r="29" spans="1:9" x14ac:dyDescent="0.2">
      <c r="A29" s="28" t="s">
        <v>18</v>
      </c>
      <c r="B29" t="s">
        <v>2</v>
      </c>
      <c r="C29" s="1">
        <f>_xll.qlQuoteValue(B29&amp;$A29&amp;$C$3,InterestRatesTrigger)</f>
        <v>1.3420000000000001E-2</v>
      </c>
      <c r="D29" t="s">
        <v>1</v>
      </c>
      <c r="E29" s="1">
        <f>_xll.qlQuoteValue(D29&amp;$A29&amp;$C$3,InterestRatesTrigger)</f>
        <v>1.167E-2</v>
      </c>
      <c r="F29" s="21">
        <v>30</v>
      </c>
      <c r="G29" s="4">
        <f t="shared" si="4"/>
        <v>1.7500000000000016E-3</v>
      </c>
      <c r="H29" s="4">
        <f>_xll.qlInterpolationInterpolate(BasisExtrapolator,F29,TRUE)</f>
        <v>1.7522843703577185E-3</v>
      </c>
      <c r="I29" s="4">
        <f t="shared" si="0"/>
        <v>1.7522843703577185E-3</v>
      </c>
    </row>
    <row r="30" spans="1:9" x14ac:dyDescent="0.2">
      <c r="A30" s="28" t="str">
        <f>ROUND(F30,0)&amp;"Y"</f>
        <v>40Y</v>
      </c>
      <c r="B30" t="s">
        <v>2</v>
      </c>
      <c r="C30" s="1">
        <f>_xll.qlQuoteValue(B30&amp;$A30&amp;$C$3,InterestRatesTrigger)</f>
        <v>1.359E-2</v>
      </c>
      <c r="D30" t="s">
        <v>1</v>
      </c>
      <c r="E30" s="1">
        <f>_xll.qlQuoteValue(D30&amp;$A30&amp;$C$3,InterestRatesTrigger)</f>
        <v>1.206E-2</v>
      </c>
      <c r="F30" s="21">
        <v>40</v>
      </c>
      <c r="G30" s="4">
        <f t="shared" si="4"/>
        <v>1.5300000000000001E-3</v>
      </c>
      <c r="H30" s="4">
        <f>_xll.qlInterpolationInterpolate(BasisExtrapolator,F30,TRUE)</f>
        <v>1.5217436738351785E-3</v>
      </c>
      <c r="I30" s="4">
        <f t="shared" si="0"/>
        <v>1.5217436738351785E-3</v>
      </c>
    </row>
    <row r="31" spans="1:9" x14ac:dyDescent="0.2">
      <c r="A31" s="28" t="str">
        <f>ROUND(F31,0)&amp;"Y"</f>
        <v>50Y</v>
      </c>
      <c r="B31" t="s">
        <v>2</v>
      </c>
      <c r="C31" s="1">
        <f>_xll.qlQuoteValue(B31&amp;$A31&amp;$C$3,InterestRatesTrigger)</f>
        <v>1.3130000000000001E-2</v>
      </c>
      <c r="D31" t="s">
        <v>1</v>
      </c>
      <c r="E31" s="1">
        <f>_xll.qlQuoteValue(D31&amp;$A31&amp;$C$3,InterestRatesTrigger)</f>
        <v>1.1760000000000001E-2</v>
      </c>
      <c r="F31" s="21">
        <v>50</v>
      </c>
      <c r="G31" s="4">
        <f t="shared" si="4"/>
        <v>1.3699999999999997E-3</v>
      </c>
      <c r="H31" s="4">
        <f>_xll.qlInterpolationInterpolate(BasisExtrapolator,F31,TRUE)</f>
        <v>1.3619432992116804E-3</v>
      </c>
      <c r="I31" s="4">
        <f t="shared" si="0"/>
        <v>1.3619432992116804E-3</v>
      </c>
    </row>
    <row r="32" spans="1:9" x14ac:dyDescent="0.2">
      <c r="A32" s="28" t="str">
        <f>ROUND(F32,0)&amp;"Y"</f>
        <v>60Y</v>
      </c>
      <c r="B32" t="s">
        <v>2</v>
      </c>
      <c r="C32" s="1">
        <f>_xll.qlQuoteValue(B32&amp;$A32&amp;$C$3,InterestRatesTrigger)</f>
        <v>1.298E-2</v>
      </c>
      <c r="D32" t="s">
        <v>1</v>
      </c>
      <c r="E32" s="1">
        <f>_xll.qlQuoteValue(D32&amp;$A32&amp;$C$3,InterestRatesTrigger)</f>
        <v>1.1730000000000001E-2</v>
      </c>
      <c r="F32" s="21">
        <v>60</v>
      </c>
      <c r="G32" s="4">
        <f t="shared" si="4"/>
        <v>1.2499999999999994E-3</v>
      </c>
      <c r="H32" s="4">
        <f>_xll.qlInterpolationInterpolate(BasisExtrapolator,F32,TRUE)</f>
        <v>1.2436552752126443E-3</v>
      </c>
      <c r="I32" s="4">
        <f t="shared" si="0"/>
        <v>1.2436552752126443E-3</v>
      </c>
    </row>
    <row r="35" spans="5:7" x14ac:dyDescent="0.2">
      <c r="F35" t="s">
        <v>130</v>
      </c>
      <c r="G35" t="s">
        <v>129</v>
      </c>
    </row>
    <row r="36" spans="5:7" x14ac:dyDescent="0.2">
      <c r="E36" t="s">
        <v>125</v>
      </c>
      <c r="F36" s="2">
        <f>_xll.qlAbcdInterpolationA(BasisExtrapolator)</f>
        <v>1.5604995750993741E-3</v>
      </c>
      <c r="G36" s="27">
        <v>-1.1556684301587655E-3</v>
      </c>
    </row>
    <row r="37" spans="5:7" x14ac:dyDescent="0.2">
      <c r="E37" t="s">
        <v>126</v>
      </c>
      <c r="F37" s="2">
        <f>_xll.qlAbcdInterpolationB(BasisExtrapolator)</f>
        <v>8.5281229223835406E-4</v>
      </c>
      <c r="G37" s="27">
        <v>2.5355454308524164E-3</v>
      </c>
    </row>
    <row r="38" spans="5:7" x14ac:dyDescent="0.2">
      <c r="E38" t="s">
        <v>127</v>
      </c>
      <c r="F38" s="2">
        <f>_xll.qlAbcdInterpolationC(BasisExtrapolator)</f>
        <v>0.15334326604641776</v>
      </c>
      <c r="G38" s="27">
        <v>0.35804596119753157</v>
      </c>
    </row>
    <row r="39" spans="5:7" x14ac:dyDescent="0.2">
      <c r="E39" t="s">
        <v>128</v>
      </c>
      <c r="F39" s="2">
        <f>_xll.qlAbcdInterpolationD(BasisExtrapolator)</f>
        <v>6.3511398775994846E-5</v>
      </c>
      <c r="G39" s="27">
        <v>1.155670694872052E-3</v>
      </c>
    </row>
  </sheetData>
  <phoneticPr fontId="0" type="noConversion"/>
  <dataValidations count="2">
    <dataValidation type="list" allowBlank="1" showInputMessage="1" showErrorMessage="1" sqref="F1">
      <formula1>"Akima,FourthOrder,FritschButland,Kruger,Parabolic,Spline"</formula1>
    </dataValidation>
    <dataValidation type="list" allowBlank="1" showInputMessage="1" showErrorMessage="1" sqref="F2">
      <formula1>"TRUE,FALSE"</formula1>
    </dataValidation>
  </dataValidations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66"/>
  <sheetViews>
    <sheetView tabSelected="1" workbookViewId="0">
      <pane ySplit="4" topLeftCell="A5" activePane="bottomLeft" state="frozen"/>
      <selection pane="bottomLeft" activeCell="E1" sqref="E1"/>
    </sheetView>
  </sheetViews>
  <sheetFormatPr defaultRowHeight="11.25" x14ac:dyDescent="0.2"/>
  <cols>
    <col min="1" max="1" width="6" bestFit="1" customWidth="1"/>
    <col min="2" max="2" width="10" customWidth="1"/>
    <col min="3" max="3" width="9" bestFit="1" customWidth="1"/>
    <col min="4" max="4" width="16.140625" bestFit="1" customWidth="1"/>
    <col min="5" max="5" width="5" bestFit="1" customWidth="1"/>
    <col min="6" max="6" width="10" bestFit="1" customWidth="1"/>
    <col min="7" max="7" width="15.140625" bestFit="1" customWidth="1"/>
    <col min="8" max="8" width="13.140625" bestFit="1" customWidth="1"/>
    <col min="9" max="10" width="8" bestFit="1" customWidth="1"/>
    <col min="11" max="12" width="17.28515625" bestFit="1" customWidth="1"/>
    <col min="13" max="13" width="7.7109375" customWidth="1"/>
    <col min="14" max="14" width="8.140625" customWidth="1"/>
    <col min="15" max="15" width="8" customWidth="1"/>
    <col min="16" max="16" width="15.7109375" customWidth="1"/>
    <col min="20" max="20" width="9" bestFit="1" customWidth="1"/>
  </cols>
  <sheetData>
    <row r="1" spans="2:15" x14ac:dyDescent="0.2">
      <c r="D1" s="23" t="s">
        <v>76</v>
      </c>
      <c r="E1" s="26"/>
    </row>
    <row r="2" spans="2:15" x14ac:dyDescent="0.2">
      <c r="D2" s="25"/>
      <c r="E2" s="25"/>
    </row>
    <row r="3" spans="2:15" x14ac:dyDescent="0.2">
      <c r="B3" t="s">
        <v>77</v>
      </c>
      <c r="C3" t="s">
        <v>132</v>
      </c>
      <c r="D3" t="s">
        <v>3</v>
      </c>
    </row>
    <row r="4" spans="2:15" x14ac:dyDescent="0.2">
      <c r="B4" t="s">
        <v>78</v>
      </c>
      <c r="C4" t="s">
        <v>131</v>
      </c>
      <c r="D4" t="s">
        <v>75</v>
      </c>
      <c r="E4" s="2"/>
      <c r="F4" t="s">
        <v>74</v>
      </c>
      <c r="G4" t="s">
        <v>79</v>
      </c>
      <c r="H4" s="2" t="s">
        <v>42</v>
      </c>
      <c r="I4" t="s">
        <v>26</v>
      </c>
      <c r="J4" t="s">
        <v>27</v>
      </c>
      <c r="K4" t="s">
        <v>40</v>
      </c>
      <c r="L4" t="s">
        <v>41</v>
      </c>
    </row>
    <row r="5" spans="2:15" x14ac:dyDescent="0.2">
      <c r="B5" s="1" t="e">
        <f>NA()</f>
        <v>#N/A</v>
      </c>
      <c r="C5" s="1">
        <f>_xll.qlQuoteValue(D5,Model!$E$11:$E$32)</f>
        <v>-1E-3</v>
      </c>
      <c r="D5" s="24" t="str">
        <f>Currency&amp;E5&amp;"D"&amp;D$3</f>
        <v>EUROND_Quote</v>
      </c>
      <c r="E5" t="s">
        <v>43</v>
      </c>
      <c r="F5" s="1" t="b">
        <f t="shared" ref="F5:F44" si="0">NOT(ISERROR(C5))</f>
        <v>1</v>
      </c>
      <c r="G5" s="1" t="s">
        <v>116</v>
      </c>
      <c r="H5" t="str">
        <f t="shared" ref="H5:H44" si="1">Currency&amp;H$4&amp;$E5</f>
        <v>EUROISDDSON</v>
      </c>
      <c r="I5" s="5">
        <f>IF(ROUND(IF($F5,$C5,$B5),5)=0,ROUND(IF($F5,$C5,$B5),5)*100+0.000001,ROUND(IF($F5,$C5,$B5),5)*100)</f>
        <v>-0.1</v>
      </c>
      <c r="J5" s="5">
        <f>I5</f>
        <v>-0.1</v>
      </c>
      <c r="K5" t="str">
        <f>IF(UPPER(Contribute)="ABCD",_xll.RtContribute(K$4,$H5,$I$4:$J$4,$I5:$J5,"SCOPE:SERVER"),"--")</f>
        <v>--</v>
      </c>
      <c r="L5" t="str">
        <f>IF(UPPER(Contribute)="ABCD",_xll.RtContribute(L$4,$H5,$I$4:$J$4,$I5:$J5,"SCOPE:SERVER"),"--")</f>
        <v>--</v>
      </c>
      <c r="M5" s="5" t="str">
        <f>_xll.RtGet(K$4,$H5,$I$4)</f>
        <v>#N/A RIC Not Found</v>
      </c>
      <c r="N5" s="5" t="str">
        <f>_xll.RtGet(L$4,$H5,$I$4)</f>
        <v>#N/A RIC Not Found</v>
      </c>
      <c r="O5" s="5" t="e">
        <f>M5-I5</f>
        <v>#VALUE!</v>
      </c>
    </row>
    <row r="6" spans="2:15" x14ac:dyDescent="0.2">
      <c r="B6" s="1" t="e">
        <f>NA()</f>
        <v>#N/A</v>
      </c>
      <c r="C6" s="1">
        <f>_xll.qlQuoteValue(D6,Model!$E$11:$E$32)</f>
        <v>-6.9999999999999988E-4</v>
      </c>
      <c r="D6" s="24" t="str">
        <f>Currency&amp;E6&amp;"D"&amp;D$3</f>
        <v>EURTND_Quote</v>
      </c>
      <c r="E6" t="s">
        <v>44</v>
      </c>
      <c r="F6" s="1" t="b">
        <f t="shared" si="0"/>
        <v>1</v>
      </c>
      <c r="G6" s="1" t="s">
        <v>116</v>
      </c>
      <c r="H6" t="str">
        <f t="shared" si="1"/>
        <v>EUROISDDSTN</v>
      </c>
      <c r="I6" s="5">
        <f t="shared" ref="I6:I66" si="2">IF(ROUND(IF($F6,$C6,$B6),5)=0,ROUND(IF($F6,$C6,$B6),5)*100+0.000001,ROUND(IF($F6,$C6,$B6),5)*100)</f>
        <v>-6.9999999999999993E-2</v>
      </c>
      <c r="J6" s="5">
        <f t="shared" ref="J6:J66" si="3">I6</f>
        <v>-6.9999999999999993E-2</v>
      </c>
      <c r="K6" t="str">
        <f>IF(UPPER(Contribute)="ABCD",_xll.RtContribute(K$4,$H6,$I$4:$J$4,$I6:$J6,"SCOPE:SERVER"),"--")</f>
        <v>--</v>
      </c>
      <c r="L6" t="str">
        <f>IF(UPPER(Contribute)="ABCD",_xll.RtContribute(L$4,$H6,$I$4:$J$4,$I6:$J6,"SCOPE:SERVER"),"--")</f>
        <v>--</v>
      </c>
      <c r="M6" s="5" t="str">
        <f>_xll.RtGet(K$4,$H6,$I$4)</f>
        <v>#N/A RIC Not Found</v>
      </c>
      <c r="N6" s="5" t="str">
        <f>_xll.RtGet(L$4,$H6,$I$4)</f>
        <v>#N/A RIC Not Found</v>
      </c>
      <c r="O6" s="5" t="e">
        <f t="shared" ref="O6:O66" si="4">M6-I6</f>
        <v>#VALUE!</v>
      </c>
    </row>
    <row r="7" spans="2:15" x14ac:dyDescent="0.2">
      <c r="B7" s="1" t="e">
        <f>NA()</f>
        <v>#N/A</v>
      </c>
      <c r="C7" s="1">
        <f>_xll.qlQuoteValue(D7,Model!$E$11:$E$32)</f>
        <v>-1E-3</v>
      </c>
      <c r="D7" s="24" t="str">
        <f>Currency&amp;E7&amp;"D"&amp;D$3</f>
        <v>EURSND_Quote</v>
      </c>
      <c r="E7" t="s">
        <v>45</v>
      </c>
      <c r="F7" s="1" t="b">
        <f t="shared" si="0"/>
        <v>1</v>
      </c>
      <c r="G7" s="1" t="s">
        <v>116</v>
      </c>
      <c r="H7" t="str">
        <f t="shared" si="1"/>
        <v>EUROISDDSSN</v>
      </c>
      <c r="I7" s="5">
        <f t="shared" si="2"/>
        <v>-0.1</v>
      </c>
      <c r="J7" s="5">
        <f t="shared" si="3"/>
        <v>-0.1</v>
      </c>
      <c r="K7" t="str">
        <f>IF(UPPER(Contribute)="ABCD",_xll.RtContribute(K$4,$H7,$I$4:$J$4,$I7:$J7,"SCOPE:SERVER"),"--")</f>
        <v>--</v>
      </c>
      <c r="L7" t="str">
        <f>IF(UPPER(Contribute)="ABCD",_xll.RtContribute(L$4,$H7,$I$4:$J$4,$I7:$J7,"SCOPE:SERVER"),"--")</f>
        <v>--</v>
      </c>
      <c r="M7" s="5" t="str">
        <f>_xll.RtGet(K$4,$H7,$I$4)</f>
        <v>#N/A RIC Not Found</v>
      </c>
      <c r="N7" s="5" t="str">
        <f>_xll.RtGet(L$4,$H7,$I$4)</f>
        <v>#N/A RIC Not Found</v>
      </c>
      <c r="O7" s="5" t="e">
        <f t="shared" si="4"/>
        <v>#VALUE!</v>
      </c>
    </row>
    <row r="8" spans="2:15" x14ac:dyDescent="0.2">
      <c r="B8" s="1"/>
      <c r="C8" s="1">
        <f>_xll.qlQuoteValue(D8,Model!$E$11:$E$32)</f>
        <v>-1.2099999999999999E-3</v>
      </c>
      <c r="D8" t="str">
        <f t="shared" ref="D8:D47" si="5">Currency&amp;D$4&amp;$E8&amp;D$3</f>
        <v>EUREONSW_Quote</v>
      </c>
      <c r="E8" t="s">
        <v>46</v>
      </c>
      <c r="F8" s="1" t="b">
        <f t="shared" si="0"/>
        <v>1</v>
      </c>
      <c r="G8" s="1" t="s">
        <v>80</v>
      </c>
      <c r="H8" t="str">
        <f>Currency&amp;H$4&amp;"1W"</f>
        <v>EUROISDDS1W</v>
      </c>
      <c r="I8" s="5">
        <f t="shared" si="2"/>
        <v>-0.121</v>
      </c>
      <c r="J8" s="5">
        <f t="shared" si="3"/>
        <v>-0.121</v>
      </c>
      <c r="K8" t="str">
        <f>IF(UPPER(Contribute)="ABCD",_xll.RtContribute(K$4,$H8,$I$4:$J$4,$I8:$J8,"SCOPE:SERVER"),"--")</f>
        <v>--</v>
      </c>
      <c r="L8" t="str">
        <f>IF(UPPER(Contribute)="ABCD",_xll.RtContribute(L$4,$H8,$I$4:$J$4,$I8:$J8,"SCOPE:SERVER"),"--")</f>
        <v>--</v>
      </c>
      <c r="M8" s="5">
        <f>_xll.RtGet(K$4,$H8,$I$4)</f>
        <v>-0.121</v>
      </c>
      <c r="N8" s="5">
        <f>_xll.RtGet(L$4,$H8,$I$4)</f>
        <v>-0.121</v>
      </c>
      <c r="O8" s="5">
        <f t="shared" si="4"/>
        <v>0</v>
      </c>
    </row>
    <row r="9" spans="2:15" x14ac:dyDescent="0.2">
      <c r="B9" s="1"/>
      <c r="C9" s="1">
        <f>_xll.qlQuoteValue(D9,Model!$E$11:$E$32)</f>
        <v>-1.1899999999999999E-3</v>
      </c>
      <c r="D9" t="str">
        <f t="shared" si="5"/>
        <v>EUREON2W_Quote</v>
      </c>
      <c r="E9" t="s">
        <v>47</v>
      </c>
      <c r="F9" s="1" t="b">
        <f t="shared" si="0"/>
        <v>1</v>
      </c>
      <c r="G9" s="1" t="s">
        <v>81</v>
      </c>
      <c r="H9" t="str">
        <f t="shared" si="1"/>
        <v>EUROISDDS2W</v>
      </c>
      <c r="I9" s="5">
        <f t="shared" si="2"/>
        <v>-0.11900000000000001</v>
      </c>
      <c r="J9" s="5">
        <f t="shared" si="3"/>
        <v>-0.11900000000000001</v>
      </c>
      <c r="K9" t="str">
        <f>IF(UPPER(Contribute)="ABCD",_xll.RtContribute(K$4,$H9,$I$4:$J$4,$I9:$J9,"SCOPE:SERVER"),"--")</f>
        <v>--</v>
      </c>
      <c r="L9" t="str">
        <f>IF(UPPER(Contribute)="ABCD",_xll.RtContribute(L$4,$H9,$I$4:$J$4,$I9:$J9,"SCOPE:SERVER"),"--")</f>
        <v>--</v>
      </c>
      <c r="M9" s="5">
        <f>_xll.RtGet(K$4,$H9,$I$4)</f>
        <v>-0.11899999999999999</v>
      </c>
      <c r="N9" s="5">
        <f>_xll.RtGet(L$4,$H9,$I$4)</f>
        <v>-0.11899999999999999</v>
      </c>
      <c r="O9" s="5">
        <f t="shared" si="4"/>
        <v>0</v>
      </c>
    </row>
    <row r="10" spans="2:15" x14ac:dyDescent="0.2">
      <c r="B10" s="1"/>
      <c r="C10" s="1">
        <f>_xll.qlQuoteValue(D10,Model!$E$11:$E$32)</f>
        <v>-1.1899999999999999E-3</v>
      </c>
      <c r="D10" t="str">
        <f t="shared" si="5"/>
        <v>EUREON3W_Quote</v>
      </c>
      <c r="E10" t="s">
        <v>48</v>
      </c>
      <c r="F10" s="1" t="b">
        <f t="shared" si="0"/>
        <v>1</v>
      </c>
      <c r="G10" s="1" t="s">
        <v>82</v>
      </c>
      <c r="H10" t="str">
        <f t="shared" si="1"/>
        <v>EUROISDDS3W</v>
      </c>
      <c r="I10" s="5">
        <f t="shared" si="2"/>
        <v>-0.11900000000000001</v>
      </c>
      <c r="J10" s="5">
        <f t="shared" si="3"/>
        <v>-0.11900000000000001</v>
      </c>
      <c r="K10" t="str">
        <f>IF(UPPER(Contribute)="ABCD",_xll.RtContribute(K$4,$H10,$I$4:$J$4,$I10:$J10,"SCOPE:SERVER"),"--")</f>
        <v>--</v>
      </c>
      <c r="L10" t="str">
        <f>IF(UPPER(Contribute)="ABCD",_xll.RtContribute(L$4,$H10,$I$4:$J$4,$I10:$J10,"SCOPE:SERVER"),"--")</f>
        <v>--</v>
      </c>
      <c r="M10" s="5">
        <f>_xll.RtGet(K$4,$H10,$I$4)</f>
        <v>-0.11899999999999999</v>
      </c>
      <c r="N10" s="5">
        <f>_xll.RtGet(L$4,$H10,$I$4)</f>
        <v>-0.11899999999999999</v>
      </c>
      <c r="O10" s="5">
        <f t="shared" si="4"/>
        <v>0</v>
      </c>
    </row>
    <row r="11" spans="2:15" x14ac:dyDescent="0.2">
      <c r="B11" s="1"/>
      <c r="C11" s="1">
        <f>_xll.qlQuoteValue(D11,Model!$E$11:$E$32)</f>
        <v>-1.17E-3</v>
      </c>
      <c r="D11" t="str">
        <f t="shared" si="5"/>
        <v>EUREON1M_Quote</v>
      </c>
      <c r="E11" t="s">
        <v>49</v>
      </c>
      <c r="F11" s="1" t="b">
        <f t="shared" si="0"/>
        <v>1</v>
      </c>
      <c r="G11" s="1" t="s">
        <v>83</v>
      </c>
      <c r="H11" t="str">
        <f t="shared" si="1"/>
        <v>EUROISDDS1M</v>
      </c>
      <c r="I11" s="5">
        <f t="shared" si="2"/>
        <v>-0.11700000000000001</v>
      </c>
      <c r="J11" s="5">
        <f t="shared" si="3"/>
        <v>-0.11700000000000001</v>
      </c>
      <c r="K11" t="str">
        <f>IF(UPPER(Contribute)="ABCD",_xll.RtContribute(K$4,$H11,$I$4:$J$4,$I11:$J11,"SCOPE:SERVER"),"--")</f>
        <v>--</v>
      </c>
      <c r="L11" t="str">
        <f>IF(UPPER(Contribute)="ABCD",_xll.RtContribute(L$4,$H11,$I$4:$J$4,$I11:$J11,"SCOPE:SERVER"),"--")</f>
        <v>--</v>
      </c>
      <c r="M11" s="5">
        <f>_xll.RtGet(K$4,$H11,$I$4)</f>
        <v>-0.11699999999999999</v>
      </c>
      <c r="N11" s="5">
        <f>_xll.RtGet(L$4,$H11,$I$4)</f>
        <v>-0.11699999999999999</v>
      </c>
      <c r="O11" s="5">
        <f t="shared" si="4"/>
        <v>0</v>
      </c>
    </row>
    <row r="12" spans="2:15" x14ac:dyDescent="0.2">
      <c r="B12" s="1"/>
      <c r="C12" s="1">
        <f>_xll.qlQuoteValue(D12,Model!$E$11:$E$32)</f>
        <v>-1.23E-3</v>
      </c>
      <c r="D12" t="str">
        <f t="shared" si="5"/>
        <v>EUREON2M_Quote</v>
      </c>
      <c r="E12" t="s">
        <v>50</v>
      </c>
      <c r="F12" s="1" t="b">
        <f t="shared" si="0"/>
        <v>1</v>
      </c>
      <c r="G12" s="1" t="s">
        <v>84</v>
      </c>
      <c r="H12" t="str">
        <f t="shared" si="1"/>
        <v>EUROISDDS2M</v>
      </c>
      <c r="I12" s="5">
        <f t="shared" si="2"/>
        <v>-0.123</v>
      </c>
      <c r="J12" s="5">
        <f t="shared" si="3"/>
        <v>-0.123</v>
      </c>
      <c r="K12" t="str">
        <f>IF(UPPER(Contribute)="ABCD",_xll.RtContribute(K$4,$H12,$I$4:$J$4,$I12:$J12,"SCOPE:SERVER"),"--")</f>
        <v>--</v>
      </c>
      <c r="L12" t="str">
        <f>IF(UPPER(Contribute)="ABCD",_xll.RtContribute(L$4,$H12,$I$4:$J$4,$I12:$J12,"SCOPE:SERVER"),"--")</f>
        <v>--</v>
      </c>
      <c r="M12" s="5">
        <f>_xll.RtGet(K$4,$H12,$I$4)</f>
        <v>-0.123</v>
      </c>
      <c r="N12" s="5">
        <f>_xll.RtGet(L$4,$H12,$I$4)</f>
        <v>-0.123</v>
      </c>
      <c r="O12" s="5">
        <f t="shared" si="4"/>
        <v>0</v>
      </c>
    </row>
    <row r="13" spans="2:15" x14ac:dyDescent="0.2">
      <c r="B13" s="1"/>
      <c r="C13" s="1">
        <f>_xll.qlQuoteValue(D13,Model!$E$11:$E$32)</f>
        <v>-1.25E-3</v>
      </c>
      <c r="D13" t="str">
        <f t="shared" si="5"/>
        <v>EUREON3M_Quote</v>
      </c>
      <c r="E13" t="s">
        <v>51</v>
      </c>
      <c r="F13" s="1" t="b">
        <f t="shared" si="0"/>
        <v>1</v>
      </c>
      <c r="G13" s="1" t="s">
        <v>85</v>
      </c>
      <c r="H13" t="str">
        <f t="shared" si="1"/>
        <v>EUROISDDS3M</v>
      </c>
      <c r="I13" s="5">
        <f t="shared" si="2"/>
        <v>-0.125</v>
      </c>
      <c r="J13" s="5">
        <f t="shared" si="3"/>
        <v>-0.125</v>
      </c>
      <c r="K13" t="str">
        <f>IF(UPPER(Contribute)="ABCD",_xll.RtContribute(K$4,$H13,$I$4:$J$4,$I13:$J13,"SCOPE:SERVER"),"--")</f>
        <v>--</v>
      </c>
      <c r="L13" t="str">
        <f>IF(UPPER(Contribute)="ABCD",_xll.RtContribute(L$4,$H13,$I$4:$J$4,$I13:$J13,"SCOPE:SERVER"),"--")</f>
        <v>--</v>
      </c>
      <c r="M13" s="5">
        <f>_xll.RtGet(K$4,$H13,$I$4)</f>
        <v>-0.125</v>
      </c>
      <c r="N13" s="5">
        <f>_xll.RtGet(L$4,$H13,$I$4)</f>
        <v>-0.125</v>
      </c>
      <c r="O13" s="5">
        <f t="shared" si="4"/>
        <v>0</v>
      </c>
    </row>
    <row r="14" spans="2:15" x14ac:dyDescent="0.2">
      <c r="B14" s="1"/>
      <c r="C14" s="1">
        <f>_xll.qlQuoteValue(D14,Model!$E$11:$E$32)</f>
        <v>-1.2700000000000001E-3</v>
      </c>
      <c r="D14" t="str">
        <f t="shared" si="5"/>
        <v>EUREON4M_Quote</v>
      </c>
      <c r="E14" t="s">
        <v>52</v>
      </c>
      <c r="F14" s="1" t="b">
        <f t="shared" si="0"/>
        <v>1</v>
      </c>
      <c r="G14" s="1" t="s">
        <v>86</v>
      </c>
      <c r="H14" t="str">
        <f t="shared" si="1"/>
        <v>EUROISDDS4M</v>
      </c>
      <c r="I14" s="5">
        <f t="shared" si="2"/>
        <v>-0.127</v>
      </c>
      <c r="J14" s="5">
        <f t="shared" si="3"/>
        <v>-0.127</v>
      </c>
      <c r="K14" t="str">
        <f>IF(UPPER(Contribute)="ABCD",_xll.RtContribute(K$4,$H14,$I$4:$J$4,$I14:$J14,"SCOPE:SERVER"),"--")</f>
        <v>--</v>
      </c>
      <c r="L14" t="str">
        <f>IF(UPPER(Contribute)="ABCD",_xll.RtContribute(L$4,$H14,$I$4:$J$4,$I14:$J14,"SCOPE:SERVER"),"--")</f>
        <v>--</v>
      </c>
      <c r="M14" s="5">
        <f>_xll.RtGet(K$4,$H14,$I$4)</f>
        <v>-0.127</v>
      </c>
      <c r="N14" s="5">
        <f>_xll.RtGet(L$4,$H14,$I$4)</f>
        <v>-0.127</v>
      </c>
      <c r="O14" s="5">
        <f t="shared" si="4"/>
        <v>0</v>
      </c>
    </row>
    <row r="15" spans="2:15" x14ac:dyDescent="0.2">
      <c r="B15" s="1"/>
      <c r="C15" s="1">
        <f>_xll.qlQuoteValue(D15,Model!$E$11:$E$32)</f>
        <v>-1.2800000000000001E-3</v>
      </c>
      <c r="D15" t="str">
        <f t="shared" si="5"/>
        <v>EUREON5M_Quote</v>
      </c>
      <c r="E15" t="s">
        <v>53</v>
      </c>
      <c r="F15" s="1" t="b">
        <f t="shared" si="0"/>
        <v>1</v>
      </c>
      <c r="G15" s="1" t="s">
        <v>87</v>
      </c>
      <c r="H15" t="str">
        <f t="shared" si="1"/>
        <v>EUROISDDS5M</v>
      </c>
      <c r="I15" s="5">
        <f t="shared" si="2"/>
        <v>-0.128</v>
      </c>
      <c r="J15" s="5">
        <f t="shared" si="3"/>
        <v>-0.128</v>
      </c>
      <c r="K15" t="str">
        <f>IF(UPPER(Contribute)="ABCD",_xll.RtContribute(K$4,$H15,$I$4:$J$4,$I15:$J15,"SCOPE:SERVER"),"--")</f>
        <v>--</v>
      </c>
      <c r="L15" t="str">
        <f>IF(UPPER(Contribute)="ABCD",_xll.RtContribute(L$4,$H15,$I$4:$J$4,$I15:$J15,"SCOPE:SERVER"),"--")</f>
        <v>--</v>
      </c>
      <c r="M15" s="5">
        <f>_xll.RtGet(K$4,$H15,$I$4)</f>
        <v>-0.128</v>
      </c>
      <c r="N15" s="5">
        <f>_xll.RtGet(L$4,$H15,$I$4)</f>
        <v>-0.128</v>
      </c>
      <c r="O15" s="5">
        <f t="shared" si="4"/>
        <v>0</v>
      </c>
    </row>
    <row r="16" spans="2:15" x14ac:dyDescent="0.2">
      <c r="B16" s="1"/>
      <c r="C16" s="1">
        <f>_xll.qlQuoteValue(D16,Model!$E$11:$E$32)</f>
        <v>-1.31E-3</v>
      </c>
      <c r="D16" t="str">
        <f t="shared" si="5"/>
        <v>EUREON6M_Quote</v>
      </c>
      <c r="E16" t="s">
        <v>54</v>
      </c>
      <c r="F16" s="1" t="b">
        <f t="shared" si="0"/>
        <v>1</v>
      </c>
      <c r="G16" s="1" t="s">
        <v>88</v>
      </c>
      <c r="H16" t="str">
        <f t="shared" si="1"/>
        <v>EUROISDDS6M</v>
      </c>
      <c r="I16" s="5">
        <f t="shared" si="2"/>
        <v>-0.13100000000000001</v>
      </c>
      <c r="J16" s="5">
        <f t="shared" si="3"/>
        <v>-0.13100000000000001</v>
      </c>
      <c r="K16" t="str">
        <f>IF(UPPER(Contribute)="ABCD",_xll.RtContribute(K$4,$H16,$I$4:$J$4,$I16:$J16,"SCOPE:SERVER"),"--")</f>
        <v>--</v>
      </c>
      <c r="L16" t="str">
        <f>IF(UPPER(Contribute)="ABCD",_xll.RtContribute(L$4,$H16,$I$4:$J$4,$I16:$J16,"SCOPE:SERVER"),"--")</f>
        <v>--</v>
      </c>
      <c r="M16" s="5">
        <f>_xll.RtGet(K$4,$H16,$I$4)</f>
        <v>-0.13100000000000001</v>
      </c>
      <c r="N16" s="5">
        <f>_xll.RtGet(L$4,$H16,$I$4)</f>
        <v>-0.13100000000000001</v>
      </c>
      <c r="O16" s="5">
        <f t="shared" si="4"/>
        <v>0</v>
      </c>
    </row>
    <row r="17" spans="1:20" x14ac:dyDescent="0.2">
      <c r="B17" s="1"/>
      <c r="C17" s="1">
        <f>_xll.qlQuoteValue(D17,Model!$E$11:$E$32)</f>
        <v>-1.2800000000000001E-3</v>
      </c>
      <c r="D17" t="str">
        <f t="shared" si="5"/>
        <v>EUREON7M_Quote</v>
      </c>
      <c r="E17" t="s">
        <v>55</v>
      </c>
      <c r="F17" s="1" t="b">
        <f t="shared" si="0"/>
        <v>1</v>
      </c>
      <c r="G17" s="1" t="s">
        <v>89</v>
      </c>
      <c r="H17" t="str">
        <f t="shared" si="1"/>
        <v>EUROISDDS7M</v>
      </c>
      <c r="I17" s="5">
        <f t="shared" si="2"/>
        <v>-0.128</v>
      </c>
      <c r="J17" s="5">
        <f t="shared" si="3"/>
        <v>-0.128</v>
      </c>
      <c r="K17" t="str">
        <f>IF(UPPER(Contribute)="ABCD",_xll.RtContribute(K$4,$H17,$I$4:$J$4,$I17:$J17,"SCOPE:SERVER"),"--")</f>
        <v>--</v>
      </c>
      <c r="L17" t="str">
        <f>IF(UPPER(Contribute)="ABCD",_xll.RtContribute(L$4,$H17,$I$4:$J$4,$I17:$J17,"SCOPE:SERVER"),"--")</f>
        <v>--</v>
      </c>
      <c r="M17" s="5">
        <f>_xll.RtGet(K$4,$H17,$I$4)</f>
        <v>-0.128</v>
      </c>
      <c r="N17" s="5">
        <f>_xll.RtGet(L$4,$H17,$I$4)</f>
        <v>-0.128</v>
      </c>
      <c r="O17" s="5">
        <f t="shared" si="4"/>
        <v>0</v>
      </c>
    </row>
    <row r="18" spans="1:20" x14ac:dyDescent="0.2">
      <c r="B18" s="1"/>
      <c r="C18" s="1">
        <f>_xll.qlQuoteValue(D18,Model!$E$11:$E$32)</f>
        <v>-1.31E-3</v>
      </c>
      <c r="D18" t="str">
        <f t="shared" si="5"/>
        <v>EUREON8M_Quote</v>
      </c>
      <c r="E18" t="s">
        <v>56</v>
      </c>
      <c r="F18" s="1" t="b">
        <f t="shared" si="0"/>
        <v>1</v>
      </c>
      <c r="G18" s="1" t="s">
        <v>90</v>
      </c>
      <c r="H18" t="str">
        <f t="shared" si="1"/>
        <v>EUROISDDS8M</v>
      </c>
      <c r="I18" s="5">
        <f t="shared" si="2"/>
        <v>-0.13100000000000001</v>
      </c>
      <c r="J18" s="5">
        <f t="shared" si="3"/>
        <v>-0.13100000000000001</v>
      </c>
      <c r="K18" t="str">
        <f>IF(UPPER(Contribute)="ABCD",_xll.RtContribute(K$4,$H18,$I$4:$J$4,$I18:$J18,"SCOPE:SERVER"),"--")</f>
        <v>--</v>
      </c>
      <c r="L18" t="str">
        <f>IF(UPPER(Contribute)="ABCD",_xll.RtContribute(L$4,$H18,$I$4:$J$4,$I18:$J18,"SCOPE:SERVER"),"--")</f>
        <v>--</v>
      </c>
      <c r="M18" s="5">
        <f>_xll.RtGet(K$4,$H18,$I$4)</f>
        <v>-0.13100000000000001</v>
      </c>
      <c r="N18" s="5">
        <f>_xll.RtGet(L$4,$H18,$I$4)</f>
        <v>-0.13100000000000001</v>
      </c>
      <c r="O18" s="5">
        <f t="shared" si="4"/>
        <v>0</v>
      </c>
    </row>
    <row r="19" spans="1:20" x14ac:dyDescent="0.2">
      <c r="B19" s="1"/>
      <c r="C19" s="1">
        <f>_xll.qlQuoteValue(D19,Model!$E$11:$E$32)</f>
        <v>-1.32E-3</v>
      </c>
      <c r="D19" t="str">
        <f t="shared" si="5"/>
        <v>EUREON9M_Quote</v>
      </c>
      <c r="E19" t="s">
        <v>57</v>
      </c>
      <c r="F19" s="1" t="b">
        <f t="shared" si="0"/>
        <v>1</v>
      </c>
      <c r="G19" s="1" t="s">
        <v>91</v>
      </c>
      <c r="H19" t="str">
        <f t="shared" si="1"/>
        <v>EUROISDDS9M</v>
      </c>
      <c r="I19" s="5">
        <f t="shared" si="2"/>
        <v>-0.13200000000000001</v>
      </c>
      <c r="J19" s="5">
        <f t="shared" si="3"/>
        <v>-0.13200000000000001</v>
      </c>
      <c r="K19" t="str">
        <f>IF(UPPER(Contribute)="ABCD",_xll.RtContribute(K$4,$H19,$I$4:$J$4,$I19:$J19,"SCOPE:SERVER"),"--")</f>
        <v>--</v>
      </c>
      <c r="L19" t="str">
        <f>IF(UPPER(Contribute)="ABCD",_xll.RtContribute(L$4,$H19,$I$4:$J$4,$I19:$J19,"SCOPE:SERVER"),"--")</f>
        <v>--</v>
      </c>
      <c r="M19" s="5">
        <f>_xll.RtGet(K$4,$H19,$I$4)</f>
        <v>-0.13200000000000001</v>
      </c>
      <c r="N19" s="5">
        <f>_xll.RtGet(L$4,$H19,$I$4)</f>
        <v>-0.13200000000000001</v>
      </c>
      <c r="O19" s="5">
        <f t="shared" si="4"/>
        <v>0</v>
      </c>
    </row>
    <row r="20" spans="1:20" x14ac:dyDescent="0.2">
      <c r="B20" s="1"/>
      <c r="C20" s="1">
        <f>_xll.qlQuoteValue(D20,Model!$E$11:$E$32)</f>
        <v>-1.32E-3</v>
      </c>
      <c r="D20" t="str">
        <f t="shared" si="5"/>
        <v>EUREON10M_Quote</v>
      </c>
      <c r="E20" t="s">
        <v>58</v>
      </c>
      <c r="F20" s="1" t="b">
        <f t="shared" si="0"/>
        <v>1</v>
      </c>
      <c r="G20" s="1" t="s">
        <v>92</v>
      </c>
      <c r="H20" t="str">
        <f t="shared" si="1"/>
        <v>EUROISDDS10M</v>
      </c>
      <c r="I20" s="5">
        <f t="shared" si="2"/>
        <v>-0.13200000000000001</v>
      </c>
      <c r="J20" s="5">
        <f t="shared" si="3"/>
        <v>-0.13200000000000001</v>
      </c>
      <c r="K20" t="str">
        <f>IF(UPPER(Contribute)="ABCD",_xll.RtContribute(K$4,$H20,$I$4:$J$4,$I20:$J20,"SCOPE:SERVER"),"--")</f>
        <v>--</v>
      </c>
      <c r="L20" t="str">
        <f>IF(UPPER(Contribute)="ABCD",_xll.RtContribute(L$4,$H20,$I$4:$J$4,$I20:$J20,"SCOPE:SERVER"),"--")</f>
        <v>--</v>
      </c>
      <c r="M20" s="5">
        <f>_xll.RtGet(K$4,$H20,$I$4)</f>
        <v>-0.13200000000000001</v>
      </c>
      <c r="N20" s="5">
        <f>_xll.RtGet(L$4,$H20,$I$4)</f>
        <v>-0.13200000000000001</v>
      </c>
      <c r="O20" s="5">
        <f t="shared" si="4"/>
        <v>0</v>
      </c>
    </row>
    <row r="21" spans="1:20" x14ac:dyDescent="0.2">
      <c r="B21" s="1"/>
      <c r="C21" s="1">
        <f>_xll.qlQuoteValue(D21,Model!$E$11:$E$32)</f>
        <v>-1.31E-3</v>
      </c>
      <c r="D21" t="str">
        <f t="shared" si="5"/>
        <v>EUREON11M_Quote</v>
      </c>
      <c r="E21" t="s">
        <v>59</v>
      </c>
      <c r="F21" s="1" t="b">
        <f t="shared" si="0"/>
        <v>1</v>
      </c>
      <c r="G21" s="1" t="s">
        <v>93</v>
      </c>
      <c r="H21" t="str">
        <f t="shared" si="1"/>
        <v>EUROISDDS11M</v>
      </c>
      <c r="I21" s="5">
        <f t="shared" si="2"/>
        <v>-0.13100000000000001</v>
      </c>
      <c r="J21" s="5">
        <f t="shared" si="3"/>
        <v>-0.13100000000000001</v>
      </c>
      <c r="K21" t="str">
        <f>IF(UPPER(Contribute)="ABCD",_xll.RtContribute(K$4,$H21,$I$4:$J$4,$I21:$J21,"SCOPE:SERVER"),"--")</f>
        <v>--</v>
      </c>
      <c r="L21" t="str">
        <f>IF(UPPER(Contribute)="ABCD",_xll.RtContribute(L$4,$H21,$I$4:$J$4,$I21:$J21,"SCOPE:SERVER"),"--")</f>
        <v>--</v>
      </c>
      <c r="M21" s="5">
        <f>_xll.RtGet(K$4,$H21,$I$4)</f>
        <v>-0.13100000000000001</v>
      </c>
      <c r="N21" s="5">
        <f>_xll.RtGet(L$4,$H21,$I$4)</f>
        <v>-0.13100000000000001</v>
      </c>
      <c r="O21" s="5">
        <f t="shared" si="4"/>
        <v>0</v>
      </c>
    </row>
    <row r="22" spans="1:20" x14ac:dyDescent="0.2">
      <c r="A22" s="22">
        <v>1</v>
      </c>
      <c r="B22" s="1">
        <f>_xll.qlInterpolationInterpolate(OISInterpolator,$A22)</f>
        <v>-1.31E-3</v>
      </c>
      <c r="C22" s="1">
        <f>_xll.qlQuoteValue(D22,Model!$E$11:$E$32)</f>
        <v>-1.31E-3</v>
      </c>
      <c r="D22" t="str">
        <f t="shared" si="5"/>
        <v>EUREON1Y_Quote</v>
      </c>
      <c r="E22" t="s">
        <v>19</v>
      </c>
      <c r="F22" s="1" t="b">
        <f t="shared" si="0"/>
        <v>1</v>
      </c>
      <c r="G22" s="1" t="s">
        <v>94</v>
      </c>
      <c r="H22" t="str">
        <f t="shared" si="1"/>
        <v>EUROISDDS1Y</v>
      </c>
      <c r="I22" s="5">
        <f t="shared" si="2"/>
        <v>-0.13100000000000001</v>
      </c>
      <c r="J22" s="5">
        <f t="shared" si="3"/>
        <v>-0.13100000000000001</v>
      </c>
      <c r="K22" t="str">
        <f>IF(UPPER(Contribute)="ABCD",_xll.RtContribute(K$4,$H22,$I$4:$J$4,$I22:$J22,"SCOPE:SERVER"),"--")</f>
        <v>--</v>
      </c>
      <c r="L22" t="str">
        <f>IF(UPPER(Contribute)="ABCD",_xll.RtContribute(L$4,$H22,$I$4:$J$4,$I22:$J22,"SCOPE:SERVER"),"--")</f>
        <v>--</v>
      </c>
      <c r="M22" s="5">
        <f>_xll.RtGet(K$4,$H22,$I$4)</f>
        <v>-0.13100000000000001</v>
      </c>
      <c r="N22" s="5">
        <f>_xll.RtGet(L$4,$H22,$I$4)</f>
        <v>-0.13100000000000001</v>
      </c>
      <c r="O22" s="5">
        <f t="shared" si="4"/>
        <v>0</v>
      </c>
      <c r="P22" t="str">
        <f>_xll.qlMakeOIS(,,E22,"eonia",,"0D",,,,EvaluationDate)</f>
        <v>obj_00a70#0000</v>
      </c>
      <c r="Q22" s="31">
        <f>_xll.qlOvernightIndexedSwapFairRate(P22,InterestRatesTrigger)</f>
        <v>-1.3101084748206873E-3</v>
      </c>
      <c r="R22" s="31">
        <f>Q22-C22</f>
        <v>-1.0847482068729146E-7</v>
      </c>
      <c r="S22" s="31">
        <f>Q22-B22</f>
        <v>-1.0847482068729146E-7</v>
      </c>
      <c r="T22" s="31">
        <f>Q22-I22/100</f>
        <v>-1.0847482068729146E-7</v>
      </c>
    </row>
    <row r="23" spans="1:20" x14ac:dyDescent="0.2">
      <c r="A23" s="22">
        <v>1.0833333333333333</v>
      </c>
      <c r="B23" s="1">
        <f>_xll.qlInterpolationInterpolate(OISInterpolator,$A23)</f>
        <v>-1.3027887262221005E-3</v>
      </c>
      <c r="C23" s="1" t="e">
        <f>_xll.qlQuoteValue(D23,Model!$E$11:$E$32)</f>
        <v>#NUM!</v>
      </c>
      <c r="D23" t="str">
        <f t="shared" si="5"/>
        <v>EUREON13M_Quote</v>
      </c>
      <c r="E23" t="s">
        <v>117</v>
      </c>
      <c r="F23" s="1" t="b">
        <f t="shared" si="0"/>
        <v>0</v>
      </c>
      <c r="G23" s="1" t="s">
        <v>116</v>
      </c>
      <c r="H23" t="str">
        <f t="shared" si="1"/>
        <v>EUROISDDS13M</v>
      </c>
      <c r="I23" s="5">
        <f t="shared" si="2"/>
        <v>-0.13</v>
      </c>
      <c r="J23" s="5">
        <f t="shared" si="3"/>
        <v>-0.13</v>
      </c>
      <c r="K23" t="str">
        <f>IF(UPPER(Contribute)="ABCD",_xll.RtContribute(K$4,$H23,$I$4:$J$4,$I23:$J23,"SCOPE:SERVER"),"--")</f>
        <v>--</v>
      </c>
      <c r="L23" t="str">
        <f>IF(UPPER(Contribute)="ABCD",_xll.RtContribute(L$4,$H23,$I$4:$J$4,$I23:$J23,"SCOPE:SERVER"),"--")</f>
        <v>--</v>
      </c>
      <c r="M23" s="5">
        <f>_xll.RtGet(K$4,$H23,$I$4)</f>
        <v>-0.13</v>
      </c>
      <c r="N23" s="5">
        <f>_xll.RtGet(L$4,$H23,$I$4)</f>
        <v>-0.13</v>
      </c>
      <c r="O23" s="5">
        <f t="shared" si="4"/>
        <v>0</v>
      </c>
      <c r="P23" t="str">
        <f>_xll.qlMakeOIS(,,E23,"eonia",,"0D",,,,EvaluationDate)</f>
        <v>obj_00a73#0000</v>
      </c>
      <c r="Q23" s="31">
        <f>_xll.qlOvernightIndexedSwapFairRate(P23,InterestRatesTrigger)</f>
        <v>-1.3054420949819433E-3</v>
      </c>
      <c r="R23" s="31" t="e">
        <f t="shared" ref="R23:R66" si="6">Q23-C23</f>
        <v>#NUM!</v>
      </c>
      <c r="S23" s="31">
        <f t="shared" ref="S23:S66" si="7">Q23-B23</f>
        <v>-2.6533687598427873E-6</v>
      </c>
      <c r="T23" s="31">
        <f t="shared" ref="T23:T66" si="8">Q23-I23/100</f>
        <v>-5.442094981943351E-6</v>
      </c>
    </row>
    <row r="24" spans="1:20" x14ac:dyDescent="0.2">
      <c r="A24" s="22">
        <v>1.1666666666666667</v>
      </c>
      <c r="B24" s="1">
        <f>_xll.qlInterpolationInterpolate(OISInterpolator,$A24)</f>
        <v>-1.2959859077776256E-3</v>
      </c>
      <c r="C24" s="1" t="e">
        <f>_xll.qlQuoteValue(D24,Model!$E$11:$E$32)</f>
        <v>#NUM!</v>
      </c>
      <c r="D24" t="str">
        <f t="shared" si="5"/>
        <v>EUREON14M_Quote</v>
      </c>
      <c r="E24" t="s">
        <v>118</v>
      </c>
      <c r="F24" s="1" t="b">
        <f t="shared" si="0"/>
        <v>0</v>
      </c>
      <c r="G24" s="1" t="s">
        <v>116</v>
      </c>
      <c r="H24" t="str">
        <f t="shared" si="1"/>
        <v>EUROISDDS14M</v>
      </c>
      <c r="I24" s="5">
        <f t="shared" si="2"/>
        <v>-0.13</v>
      </c>
      <c r="J24" s="5">
        <f t="shared" si="3"/>
        <v>-0.13</v>
      </c>
      <c r="K24" t="str">
        <f>IF(UPPER(Contribute)="ABCD",_xll.RtContribute(K$4,$H24,$I$4:$J$4,$I24:$J24,"SCOPE:SERVER"),"--")</f>
        <v>--</v>
      </c>
      <c r="L24" t="str">
        <f>IF(UPPER(Contribute)="ABCD",_xll.RtContribute(L$4,$H24,$I$4:$J$4,$I24:$J24,"SCOPE:SERVER"),"--")</f>
        <v>--</v>
      </c>
      <c r="M24" s="5">
        <f>_xll.RtGet(K$4,$H24,$I$4)</f>
        <v>-0.13</v>
      </c>
      <c r="N24" s="5">
        <f>_xll.RtGet(L$4,$H24,$I$4)</f>
        <v>-0.13</v>
      </c>
      <c r="O24" s="5">
        <f t="shared" si="4"/>
        <v>0</v>
      </c>
      <c r="P24" t="str">
        <f>_xll.qlMakeOIS(,,E24,"eonia",,"0D",,,,EvaluationDate)</f>
        <v>obj_00a83#0000</v>
      </c>
      <c r="Q24" s="31">
        <f>_xll.qlOvernightIndexedSwapFairRate(P24,InterestRatesTrigger)</f>
        <v>-1.2982588591818171E-3</v>
      </c>
      <c r="R24" s="31" t="e">
        <f t="shared" si="6"/>
        <v>#NUM!</v>
      </c>
      <c r="S24" s="31">
        <f t="shared" si="7"/>
        <v>-2.2729514041915349E-6</v>
      </c>
      <c r="T24" s="31">
        <f t="shared" si="8"/>
        <v>1.7411408181828344E-6</v>
      </c>
    </row>
    <row r="25" spans="1:20" x14ac:dyDescent="0.2">
      <c r="A25" s="32">
        <v>1.25</v>
      </c>
      <c r="B25" s="33">
        <f>_xll.qlInterpolationInterpolate(OISInterpolator,$A25)</f>
        <v>-1.2900000000000001E-3</v>
      </c>
      <c r="C25" s="33">
        <f>_xll.qlQuoteValue(D25,Model!$E$11:$E$32)</f>
        <v>-1.2900000000000001E-3</v>
      </c>
      <c r="D25" s="34" t="str">
        <f t="shared" si="5"/>
        <v>EUREON15M_Quote</v>
      </c>
      <c r="E25" s="34" t="s">
        <v>113</v>
      </c>
      <c r="F25" s="33" t="b">
        <f t="shared" si="0"/>
        <v>1</v>
      </c>
      <c r="G25" s="33" t="s">
        <v>95</v>
      </c>
      <c r="H25" s="34" t="str">
        <f t="shared" si="1"/>
        <v>EUROISDDS15M</v>
      </c>
      <c r="I25" s="35">
        <f t="shared" si="2"/>
        <v>-0.129</v>
      </c>
      <c r="J25" s="35">
        <f t="shared" si="3"/>
        <v>-0.129</v>
      </c>
      <c r="K25" s="34" t="str">
        <f>IF(UPPER(Contribute)="ABCD",_xll.RtContribute(K$4,$H25,$I$4:$J$4,$I25:$J25,"SCOPE:SERVER"),"--")</f>
        <v>--</v>
      </c>
      <c r="L25" s="34" t="str">
        <f>IF(UPPER(Contribute)="ABCD",_xll.RtContribute(L$4,$H25,$I$4:$J$4,$I25:$J25,"SCOPE:SERVER"),"--")</f>
        <v>--</v>
      </c>
      <c r="M25" s="35">
        <f>_xll.RtGet(K$4,$H25,$I$4)</f>
        <v>-0.129</v>
      </c>
      <c r="N25" s="35">
        <f>_xll.RtGet(L$4,$H25,$I$4)</f>
        <v>-0.129</v>
      </c>
      <c r="O25" s="35">
        <f t="shared" si="4"/>
        <v>0</v>
      </c>
      <c r="P25" t="str">
        <f>_xll.qlMakeOIS(,,E25,"eonia",,"0D",,,,EvaluationDate)</f>
        <v>obj_00a87#0000</v>
      </c>
      <c r="Q25" s="36">
        <f>_xll.qlOvernightIndexedSwapFairRate(P25,InterestRatesTrigger)</f>
        <v>-1.2899999994892915E-3</v>
      </c>
      <c r="R25" s="31">
        <f t="shared" si="6"/>
        <v>5.1070866285973793E-13</v>
      </c>
      <c r="S25" s="31">
        <f t="shared" si="7"/>
        <v>5.1070866285973793E-13</v>
      </c>
      <c r="T25" s="31">
        <f t="shared" si="8"/>
        <v>5.1070866285973793E-13</v>
      </c>
    </row>
    <row r="26" spans="1:20" x14ac:dyDescent="0.2">
      <c r="A26" s="22">
        <v>1.3333333333333333</v>
      </c>
      <c r="B26" s="1">
        <f>_xll.qlInterpolationInterpolate(OISInterpolator,$A26)</f>
        <v>-1.2848310028892242E-3</v>
      </c>
      <c r="C26" s="1" t="e">
        <f>_xll.qlQuoteValue(D26,Model!$E$11:$E$32)</f>
        <v>#NUM!</v>
      </c>
      <c r="D26" t="str">
        <f t="shared" si="5"/>
        <v>EUREON16M_Quote</v>
      </c>
      <c r="E26" t="s">
        <v>119</v>
      </c>
      <c r="F26" s="1" t="b">
        <f t="shared" si="0"/>
        <v>0</v>
      </c>
      <c r="G26" s="1" t="s">
        <v>116</v>
      </c>
      <c r="H26" t="str">
        <f t="shared" si="1"/>
        <v>EUROISDDS16M</v>
      </c>
      <c r="I26" s="5">
        <f t="shared" si="2"/>
        <v>-0.128</v>
      </c>
      <c r="J26" s="5">
        <f t="shared" si="3"/>
        <v>-0.128</v>
      </c>
      <c r="K26" t="str">
        <f>IF(UPPER(Contribute)="ABCD",_xll.RtContribute(K$4,$H26,$I$4:$J$4,$I26:$J26,"SCOPE:SERVER"),"--")</f>
        <v>--</v>
      </c>
      <c r="L26" t="str">
        <f>IF(UPPER(Contribute)="ABCD",_xll.RtContribute(L$4,$H26,$I$4:$J$4,$I26:$J26,"SCOPE:SERVER"),"--")</f>
        <v>--</v>
      </c>
      <c r="M26" s="5">
        <f>_xll.RtGet(K$4,$H26,$I$4)</f>
        <v>-0.129</v>
      </c>
      <c r="N26" s="5">
        <f>_xll.RtGet(L$4,$H26,$I$4)</f>
        <v>-0.129</v>
      </c>
      <c r="O26" s="5">
        <f t="shared" si="4"/>
        <v>-1.0000000000000009E-3</v>
      </c>
      <c r="P26" t="str">
        <f>_xll.qlMakeOIS(,,E26,"eonia",,"0D",,,,EvaluationDate)</f>
        <v>obj_00a86#0000</v>
      </c>
      <c r="Q26" s="31">
        <f>_xll.qlOvernightIndexedSwapFairRate(P26,InterestRatesTrigger)</f>
        <v>-1.281531376900163E-3</v>
      </c>
      <c r="R26" s="31" t="e">
        <f t="shared" si="6"/>
        <v>#NUM!</v>
      </c>
      <c r="S26" s="31">
        <f t="shared" si="7"/>
        <v>3.2996259890611616E-6</v>
      </c>
      <c r="T26" s="31">
        <f t="shared" si="8"/>
        <v>-1.5313769001629174E-6</v>
      </c>
    </row>
    <row r="27" spans="1:20" x14ac:dyDescent="0.2">
      <c r="A27" s="22">
        <v>1.4166666666666667</v>
      </c>
      <c r="B27" s="1">
        <f>_xll.qlInterpolationInterpolate(OISInterpolator,$A27)</f>
        <v>-1.2788450951115987E-3</v>
      </c>
      <c r="C27" s="1" t="e">
        <f>_xll.qlQuoteValue(D27,Model!$E$11:$E$32)</f>
        <v>#NUM!</v>
      </c>
      <c r="D27" t="str">
        <f t="shared" si="5"/>
        <v>EUREON17M_Quote</v>
      </c>
      <c r="E27" t="s">
        <v>120</v>
      </c>
      <c r="F27" s="1" t="b">
        <f t="shared" si="0"/>
        <v>0</v>
      </c>
      <c r="G27" s="1" t="s">
        <v>116</v>
      </c>
      <c r="H27" t="str">
        <f t="shared" si="1"/>
        <v>EUROISDDS17M</v>
      </c>
      <c r="I27" s="5">
        <f t="shared" si="2"/>
        <v>-0.128</v>
      </c>
      <c r="J27" s="5">
        <f t="shared" si="3"/>
        <v>-0.128</v>
      </c>
      <c r="K27" t="str">
        <f>IF(UPPER(Contribute)="ABCD",_xll.RtContribute(K$4,$H27,$I$4:$J$4,$I27:$J27,"SCOPE:SERVER"),"--")</f>
        <v>--</v>
      </c>
      <c r="L27" t="str">
        <f>IF(UPPER(Contribute)="ABCD",_xll.RtContribute(L$4,$H27,$I$4:$J$4,$I27:$J27,"SCOPE:SERVER"),"--")</f>
        <v>--</v>
      </c>
      <c r="M27" s="5">
        <f>_xll.RtGet(K$4,$H27,$I$4)</f>
        <v>-0.128</v>
      </c>
      <c r="N27" s="5">
        <f>_xll.RtGet(L$4,$H27,$I$4)</f>
        <v>-0.128</v>
      </c>
      <c r="O27" s="5">
        <f t="shared" si="4"/>
        <v>0</v>
      </c>
      <c r="P27" t="str">
        <f>_xll.qlMakeOIS(,,E27,"eonia",,"0D",,,,EvaluationDate)</f>
        <v>obj_00a63#0000</v>
      </c>
      <c r="Q27" s="31">
        <f>_xll.qlOvernightIndexedSwapFairRate(P27,InterestRatesTrigger)</f>
        <v>-1.2749282999040394E-3</v>
      </c>
      <c r="R27" s="31" t="e">
        <f t="shared" si="6"/>
        <v>#NUM!</v>
      </c>
      <c r="S27" s="31">
        <f t="shared" si="7"/>
        <v>3.9167952075593818E-6</v>
      </c>
      <c r="T27" s="31">
        <f t="shared" si="8"/>
        <v>5.071700095960743E-6</v>
      </c>
    </row>
    <row r="28" spans="1:20" x14ac:dyDescent="0.2">
      <c r="A28" s="32">
        <v>1.5</v>
      </c>
      <c r="B28" s="33">
        <f>_xll.qlInterpolationInterpolate(OISInterpolator,$A28)</f>
        <v>-1.2700000000000001E-3</v>
      </c>
      <c r="C28" s="33">
        <f>_xll.qlQuoteValue(D28,Model!$E$11:$E$32)</f>
        <v>-1.2700000000000001E-3</v>
      </c>
      <c r="D28" s="34" t="str">
        <f t="shared" si="5"/>
        <v>EUREON18M_Quote</v>
      </c>
      <c r="E28" s="34" t="s">
        <v>114</v>
      </c>
      <c r="F28" s="33" t="b">
        <f t="shared" si="0"/>
        <v>1</v>
      </c>
      <c r="G28" s="33" t="s">
        <v>96</v>
      </c>
      <c r="H28" s="34" t="str">
        <f t="shared" si="1"/>
        <v>EUROISDDS18M</v>
      </c>
      <c r="I28" s="35">
        <f t="shared" si="2"/>
        <v>-0.127</v>
      </c>
      <c r="J28" s="35">
        <f t="shared" si="3"/>
        <v>-0.127</v>
      </c>
      <c r="K28" s="34" t="str">
        <f>IF(UPPER(Contribute)="ABCD",_xll.RtContribute(K$4,$H28,$I$4:$J$4,$I28:$J28,"SCOPE:SERVER"),"--")</f>
        <v>--</v>
      </c>
      <c r="L28" s="34" t="str">
        <f>IF(UPPER(Contribute)="ABCD",_xll.RtContribute(L$4,$H28,$I$4:$J$4,$I28:$J28,"SCOPE:SERVER"),"--")</f>
        <v>--</v>
      </c>
      <c r="M28" s="35">
        <f>_xll.RtGet(K$4,$H28,$I$4)</f>
        <v>-0.127</v>
      </c>
      <c r="N28" s="35">
        <f>_xll.RtGet(L$4,$H28,$I$4)</f>
        <v>-0.127</v>
      </c>
      <c r="O28" s="35">
        <f t="shared" si="4"/>
        <v>0</v>
      </c>
      <c r="P28" t="str">
        <f>_xll.qlMakeOIS(,,E28,"eonia",,"0D",,,,EvaluationDate)</f>
        <v>obj_00a69#0000</v>
      </c>
      <c r="Q28" s="36">
        <f>_xll.qlOvernightIndexedSwapFairRate(P28,InterestRatesTrigger)</f>
        <v>-1.2699999999999808E-3</v>
      </c>
      <c r="R28" s="31">
        <f t="shared" si="6"/>
        <v>1.9298798670241979E-17</v>
      </c>
      <c r="S28" s="31">
        <f t="shared" si="7"/>
        <v>1.9298798670241979E-17</v>
      </c>
      <c r="T28" s="31">
        <f t="shared" si="8"/>
        <v>1.9298798670241979E-17</v>
      </c>
    </row>
    <row r="29" spans="1:20" x14ac:dyDescent="0.2">
      <c r="A29" s="22">
        <v>1.5833333333333335</v>
      </c>
      <c r="B29" s="1">
        <f>_xll.qlInterpolationInterpolate(OISInterpolator,$A29)</f>
        <v>-1.2567761511098924E-3</v>
      </c>
      <c r="C29" s="1" t="e">
        <f>_xll.qlQuoteValue(D29,Model!$E$11:$E$32)</f>
        <v>#NUM!</v>
      </c>
      <c r="D29" t="str">
        <f t="shared" si="5"/>
        <v>EUREON19M_Quote</v>
      </c>
      <c r="E29" t="s">
        <v>121</v>
      </c>
      <c r="F29" s="1" t="b">
        <f t="shared" si="0"/>
        <v>0</v>
      </c>
      <c r="G29" s="1" t="s">
        <v>116</v>
      </c>
      <c r="H29" t="str">
        <f t="shared" si="1"/>
        <v>EUROISDDS19M</v>
      </c>
      <c r="I29" s="5">
        <f t="shared" si="2"/>
        <v>-0.126</v>
      </c>
      <c r="J29" s="5">
        <f t="shared" si="3"/>
        <v>-0.126</v>
      </c>
      <c r="K29" t="str">
        <f>IF(UPPER(Contribute)="ABCD",_xll.RtContribute(K$4,$H29,$I$4:$J$4,$I29:$J29,"SCOPE:SERVER"),"--")</f>
        <v>--</v>
      </c>
      <c r="L29" t="str">
        <f>IF(UPPER(Contribute)="ABCD",_xll.RtContribute(L$4,$H29,$I$4:$J$4,$I29:$J29,"SCOPE:SERVER"),"--")</f>
        <v>--</v>
      </c>
      <c r="M29" s="5">
        <f>_xll.RtGet(K$4,$H29,$I$4)</f>
        <v>-0.126</v>
      </c>
      <c r="N29" s="5">
        <f>_xll.RtGet(L$4,$H29,$I$4)</f>
        <v>-0.126</v>
      </c>
      <c r="O29" s="5">
        <f t="shared" si="4"/>
        <v>0</v>
      </c>
      <c r="P29" t="str">
        <f>_xll.qlMakeOIS(,,E29,"eonia",,"0D",,,,EvaluationDate)</f>
        <v>obj_00a88#0000</v>
      </c>
      <c r="Q29" s="31">
        <f>_xll.qlOvernightIndexedSwapFairRate(P29,InterestRatesTrigger)</f>
        <v>-1.2329648484470381E-3</v>
      </c>
      <c r="R29" s="31" t="e">
        <f t="shared" si="6"/>
        <v>#NUM!</v>
      </c>
      <c r="S29" s="31">
        <f t="shared" si="7"/>
        <v>2.3811302662854299E-5</v>
      </c>
      <c r="T29" s="31">
        <f t="shared" si="8"/>
        <v>2.7035151552961927E-5</v>
      </c>
    </row>
    <row r="30" spans="1:20" x14ac:dyDescent="0.2">
      <c r="A30" s="22">
        <v>1.6666666666666665</v>
      </c>
      <c r="B30" s="1">
        <f>_xll.qlInterpolationInterpolate(OISInterpolator,$A30)</f>
        <v>-1.2397448228870915E-3</v>
      </c>
      <c r="C30" s="1" t="e">
        <f>_xll.qlQuoteValue(D30,Model!$E$11:$E$32)</f>
        <v>#NUM!</v>
      </c>
      <c r="D30" t="str">
        <f t="shared" si="5"/>
        <v>EUREON20M_Quote</v>
      </c>
      <c r="E30" t="s">
        <v>122</v>
      </c>
      <c r="F30" s="1" t="b">
        <f t="shared" si="0"/>
        <v>0</v>
      </c>
      <c r="G30" s="1" t="s">
        <v>116</v>
      </c>
      <c r="H30" t="str">
        <f t="shared" si="1"/>
        <v>EUROISDDS20M</v>
      </c>
      <c r="I30" s="5">
        <f t="shared" si="2"/>
        <v>-0.124</v>
      </c>
      <c r="J30" s="5">
        <f t="shared" si="3"/>
        <v>-0.124</v>
      </c>
      <c r="K30" t="str">
        <f>IF(UPPER(Contribute)="ABCD",_xll.RtContribute(K$4,$H30,$I$4:$J$4,$I30:$J30,"SCOPE:SERVER"),"--")</f>
        <v>--</v>
      </c>
      <c r="L30" t="str">
        <f>IF(UPPER(Contribute)="ABCD",_xll.RtContribute(L$4,$H30,$I$4:$J$4,$I30:$J30,"SCOPE:SERVER"),"--")</f>
        <v>--</v>
      </c>
      <c r="M30" s="5">
        <f>_xll.RtGet(K$4,$H30,$I$4)</f>
        <v>-0.124</v>
      </c>
      <c r="N30" s="5">
        <f>_xll.RtGet(L$4,$H30,$I$4)</f>
        <v>-0.124</v>
      </c>
      <c r="O30" s="5">
        <f t="shared" si="4"/>
        <v>0</v>
      </c>
      <c r="P30" t="str">
        <f>_xll.qlMakeOIS(,,E30,"eonia",,"0D",,,,EvaluationDate)</f>
        <v>obj_00a81#0000</v>
      </c>
      <c r="Q30" s="31">
        <f>_xll.qlOvernightIndexedSwapFairRate(P30,InterestRatesTrigger)</f>
        <v>-1.2291103160274623E-3</v>
      </c>
      <c r="R30" s="31" t="e">
        <f t="shared" si="6"/>
        <v>#NUM!</v>
      </c>
      <c r="S30" s="31">
        <f t="shared" si="7"/>
        <v>1.0634506859629172E-5</v>
      </c>
      <c r="T30" s="31">
        <f t="shared" si="8"/>
        <v>1.0889683972537716E-5</v>
      </c>
    </row>
    <row r="31" spans="1:20" x14ac:dyDescent="0.2">
      <c r="A31" s="32">
        <v>1.75</v>
      </c>
      <c r="B31" s="33">
        <f>_xll.qlInterpolationInterpolate(OISInterpolator,$A31)</f>
        <v>-1.2199999999999999E-3</v>
      </c>
      <c r="C31" s="33">
        <f>_xll.qlQuoteValue(D31,Model!$E$11:$E$32)</f>
        <v>-1.2199999999999999E-3</v>
      </c>
      <c r="D31" s="34" t="str">
        <f t="shared" si="5"/>
        <v>EUREON21M_Quote</v>
      </c>
      <c r="E31" s="34" t="s">
        <v>115</v>
      </c>
      <c r="F31" s="33" t="b">
        <f t="shared" si="0"/>
        <v>1</v>
      </c>
      <c r="G31" s="33" t="s">
        <v>97</v>
      </c>
      <c r="H31" s="34" t="str">
        <f t="shared" si="1"/>
        <v>EUROISDDS21M</v>
      </c>
      <c r="I31" s="35">
        <f t="shared" si="2"/>
        <v>-0.122</v>
      </c>
      <c r="J31" s="35">
        <f t="shared" si="3"/>
        <v>-0.122</v>
      </c>
      <c r="K31" s="34" t="str">
        <f>IF(UPPER(Contribute)="ABCD",_xll.RtContribute(K$4,$H31,$I$4:$J$4,$I31:$J31,"SCOPE:SERVER"),"--")</f>
        <v>--</v>
      </c>
      <c r="L31" s="34" t="str">
        <f>IF(UPPER(Contribute)="ABCD",_xll.RtContribute(L$4,$H31,$I$4:$J$4,$I31:$J31,"SCOPE:SERVER"),"--")</f>
        <v>--</v>
      </c>
      <c r="M31" s="35">
        <f>_xll.RtGet(K$4,$H31,$I$4)</f>
        <v>-0.122</v>
      </c>
      <c r="N31" s="35">
        <f>_xll.RtGet(L$4,$H31,$I$4)</f>
        <v>-0.122</v>
      </c>
      <c r="O31" s="35">
        <f t="shared" si="4"/>
        <v>0</v>
      </c>
      <c r="P31" t="str">
        <f>_xll.qlMakeOIS(,,E31,"eonia",,"0D",,,,EvaluationDate)</f>
        <v>obj_00a7e#0000</v>
      </c>
      <c r="Q31" s="36">
        <f>_xll.qlOvernightIndexedSwapFairRate(P31,InterestRatesTrigger)</f>
        <v>-1.2200000000000158E-3</v>
      </c>
      <c r="R31" s="31">
        <f t="shared" si="6"/>
        <v>-1.5829351718288365E-17</v>
      </c>
      <c r="S31" s="31">
        <f t="shared" si="7"/>
        <v>-1.5829351718288365E-17</v>
      </c>
      <c r="T31" s="31">
        <f t="shared" si="8"/>
        <v>-1.5829351718288365E-17</v>
      </c>
    </row>
    <row r="32" spans="1:20" x14ac:dyDescent="0.2">
      <c r="A32" s="22">
        <v>1.8333333333333335</v>
      </c>
      <c r="B32" s="1">
        <f>_xll.qlInterpolationInterpolate(OISInterpolator,$A32)</f>
        <v>-1.1984347630415765E-3</v>
      </c>
      <c r="C32" s="1" t="e">
        <f>_xll.qlQuoteValue(D32,Model!$E$11:$E$32)</f>
        <v>#NUM!</v>
      </c>
      <c r="D32" t="str">
        <f t="shared" si="5"/>
        <v>EUREON22M_Quote</v>
      </c>
      <c r="E32" t="s">
        <v>123</v>
      </c>
      <c r="F32" s="1" t="b">
        <f t="shared" si="0"/>
        <v>0</v>
      </c>
      <c r="G32" s="1" t="s">
        <v>116</v>
      </c>
      <c r="H32" t="str">
        <f t="shared" si="1"/>
        <v>EUROISDDS22M</v>
      </c>
      <c r="I32" s="5">
        <f t="shared" si="2"/>
        <v>-0.12</v>
      </c>
      <c r="J32" s="5">
        <f t="shared" si="3"/>
        <v>-0.12</v>
      </c>
      <c r="K32" t="str">
        <f>IF(UPPER(Contribute)="ABCD",_xll.RtContribute(K$4,$H32,$I$4:$J$4,$I32:$J32,"SCOPE:SERVER"),"--")</f>
        <v>--</v>
      </c>
      <c r="L32" t="str">
        <f>IF(UPPER(Contribute)="ABCD",_xll.RtContribute(L$4,$H32,$I$4:$J$4,$I32:$J32,"SCOPE:SERVER"),"--")</f>
        <v>--</v>
      </c>
      <c r="M32" s="5">
        <f>_xll.RtGet(K$4,$H32,$I$4)</f>
        <v>-0.12</v>
      </c>
      <c r="N32" s="5">
        <f>_xll.RtGet(L$4,$H32,$I$4)</f>
        <v>-0.12</v>
      </c>
      <c r="O32" s="5">
        <f t="shared" si="4"/>
        <v>0</v>
      </c>
      <c r="P32" t="str">
        <f>_xll.qlMakeOIS(,,E32,"eonia",,"0D",,,,EvaluationDate)</f>
        <v>obj_00a8c#0000</v>
      </c>
      <c r="Q32" s="31">
        <f>_xll.qlOvernightIndexedSwapFairRate(P32,InterestRatesTrigger)</f>
        <v>-1.20027522243719E-3</v>
      </c>
      <c r="R32" s="31" t="e">
        <f t="shared" si="6"/>
        <v>#NUM!</v>
      </c>
      <c r="S32" s="31">
        <f t="shared" si="7"/>
        <v>-1.8404593956134786E-6</v>
      </c>
      <c r="T32" s="31">
        <f t="shared" si="8"/>
        <v>-2.7522243719007959E-7</v>
      </c>
    </row>
    <row r="33" spans="1:20" x14ac:dyDescent="0.2">
      <c r="A33" s="22">
        <v>1.9166666666666665</v>
      </c>
      <c r="B33" s="1">
        <f>_xll.qlInterpolationInterpolate(OISInterpolator,$A33)</f>
        <v>-1.1751385763029991E-3</v>
      </c>
      <c r="C33" s="1" t="e">
        <f>_xll.qlQuoteValue(D33,Model!$E$11:$E$32)</f>
        <v>#NUM!</v>
      </c>
      <c r="D33" t="str">
        <f t="shared" si="5"/>
        <v>EUREON23M_Quote</v>
      </c>
      <c r="E33" t="s">
        <v>124</v>
      </c>
      <c r="F33" s="1" t="b">
        <f t="shared" si="0"/>
        <v>0</v>
      </c>
      <c r="G33" s="1" t="s">
        <v>116</v>
      </c>
      <c r="H33" t="str">
        <f t="shared" si="1"/>
        <v>EUROISDDS23M</v>
      </c>
      <c r="I33" s="5">
        <f t="shared" si="2"/>
        <v>-0.11800000000000001</v>
      </c>
      <c r="J33" s="5">
        <f t="shared" si="3"/>
        <v>-0.11800000000000001</v>
      </c>
      <c r="K33" t="str">
        <f>IF(UPPER(Contribute)="ABCD",_xll.RtContribute(K$4,$H33,$I$4:$J$4,$I33:$J33,"SCOPE:SERVER"),"--")</f>
        <v>--</v>
      </c>
      <c r="L33" t="str">
        <f>IF(UPPER(Contribute)="ABCD",_xll.RtContribute(L$4,$H33,$I$4:$J$4,$I33:$J33,"SCOPE:SERVER"),"--")</f>
        <v>--</v>
      </c>
      <c r="M33" s="5">
        <f>_xll.RtGet(K$4,$H33,$I$4)</f>
        <v>-0.11799999999999999</v>
      </c>
      <c r="N33" s="5">
        <f>_xll.RtGet(L$4,$H33,$I$4)</f>
        <v>-0.11799999999999999</v>
      </c>
      <c r="O33" s="5">
        <f t="shared" si="4"/>
        <v>0</v>
      </c>
      <c r="P33" t="str">
        <f>_xll.qlMakeOIS(,,E33,"eonia",,"0D",,,,EvaluationDate)</f>
        <v>obj_00a6a#0000</v>
      </c>
      <c r="Q33" s="31">
        <f>_xll.qlOvernightIndexedSwapFairRate(P33,InterestRatesTrigger)</f>
        <v>-1.1771003971876529E-3</v>
      </c>
      <c r="R33" s="31" t="e">
        <f t="shared" si="6"/>
        <v>#NUM!</v>
      </c>
      <c r="S33" s="31">
        <f t="shared" si="7"/>
        <v>-1.961820884653848E-6</v>
      </c>
      <c r="T33" s="31">
        <f t="shared" si="8"/>
        <v>2.8996028123471317E-6</v>
      </c>
    </row>
    <row r="34" spans="1:20" x14ac:dyDescent="0.2">
      <c r="A34" s="32">
        <v>2</v>
      </c>
      <c r="B34" s="33">
        <f>_xll.qlInterpolationInterpolate(OISInterpolator,$A34)</f>
        <v>-1.15E-3</v>
      </c>
      <c r="C34" s="33">
        <f>_xll.qlQuoteValue(D34,Model!$E$11:$E$32)</f>
        <v>-1.15E-3</v>
      </c>
      <c r="D34" s="34" t="str">
        <f t="shared" si="5"/>
        <v>EUREON2Y_Quote</v>
      </c>
      <c r="E34" s="34" t="s">
        <v>4</v>
      </c>
      <c r="F34" s="33" t="b">
        <f t="shared" si="0"/>
        <v>1</v>
      </c>
      <c r="G34" s="33" t="s">
        <v>98</v>
      </c>
      <c r="H34" s="34" t="str">
        <f t="shared" si="1"/>
        <v>EUROISDDS2Y</v>
      </c>
      <c r="I34" s="35">
        <f t="shared" si="2"/>
        <v>-0.11499999999999999</v>
      </c>
      <c r="J34" s="35">
        <f t="shared" si="3"/>
        <v>-0.11499999999999999</v>
      </c>
      <c r="K34" s="34" t="str">
        <f>IF(UPPER(Contribute)="ABCD",_xll.RtContribute(K$4,$H34,$I$4:$J$4,$I34:$J34,"SCOPE:SERVER"),"--")</f>
        <v>--</v>
      </c>
      <c r="L34" s="34" t="str">
        <f>IF(UPPER(Contribute)="ABCD",_xll.RtContribute(L$4,$H34,$I$4:$J$4,$I34:$J34,"SCOPE:SERVER"),"--")</f>
        <v>--</v>
      </c>
      <c r="M34" s="35">
        <f>_xll.RtGet(K$4,$H34,$I$4)</f>
        <v>-0.11599999999999999</v>
      </c>
      <c r="N34" s="35">
        <f>_xll.RtGet(L$4,$H34,$I$4)</f>
        <v>-0.11599999999999999</v>
      </c>
      <c r="O34" s="35">
        <f t="shared" si="4"/>
        <v>-1.0000000000000009E-3</v>
      </c>
      <c r="P34" t="str">
        <f>_xll.qlMakeOIS(,,E34,"eonia",,"0D",,,,EvaluationDate)</f>
        <v>obj_00a66#0000</v>
      </c>
      <c r="Q34" s="36">
        <f>_xll.qlOvernightIndexedSwapFairRate(P34,InterestRatesTrigger)</f>
        <v>-1.1499999999999308E-3</v>
      </c>
      <c r="R34" s="31">
        <f t="shared" si="6"/>
        <v>6.9172098604575183E-17</v>
      </c>
      <c r="S34" s="31">
        <f t="shared" si="7"/>
        <v>6.9172098604575183E-17</v>
      </c>
      <c r="T34" s="31">
        <f t="shared" si="8"/>
        <v>6.9172098604575183E-17</v>
      </c>
    </row>
    <row r="35" spans="1:20" x14ac:dyDescent="0.2">
      <c r="A35" s="32">
        <v>3</v>
      </c>
      <c r="B35" s="33">
        <f>_xll.qlInterpolationInterpolate(OISInterpolator,$A35)</f>
        <v>-6.8000000000000005E-4</v>
      </c>
      <c r="C35" s="33">
        <f>_xll.qlQuoteValue(D35,Model!$E$11:$E$32)</f>
        <v>-6.8000000000000005E-4</v>
      </c>
      <c r="D35" s="34" t="str">
        <f t="shared" si="5"/>
        <v>EUREON3Y_Quote</v>
      </c>
      <c r="E35" s="34" t="s">
        <v>5</v>
      </c>
      <c r="F35" s="33" t="b">
        <f t="shared" si="0"/>
        <v>1</v>
      </c>
      <c r="G35" s="33" t="s">
        <v>99</v>
      </c>
      <c r="H35" s="34" t="str">
        <f t="shared" si="1"/>
        <v>EUROISDDS3Y</v>
      </c>
      <c r="I35" s="35">
        <f t="shared" si="2"/>
        <v>-6.8000000000000005E-2</v>
      </c>
      <c r="J35" s="35">
        <f t="shared" si="3"/>
        <v>-6.8000000000000005E-2</v>
      </c>
      <c r="K35" s="34" t="str">
        <f>IF(UPPER(Contribute)="ABCD",_xll.RtContribute(K$4,$H35,$I$4:$J$4,$I35:$J35,"SCOPE:SERVER"),"--")</f>
        <v>--</v>
      </c>
      <c r="L35" s="34" t="str">
        <f>IF(UPPER(Contribute)="ABCD",_xll.RtContribute(L$4,$H35,$I$4:$J$4,$I35:$J35,"SCOPE:SERVER"),"--")</f>
        <v>--</v>
      </c>
      <c r="M35" s="35">
        <f>_xll.RtGet(K$4,$H35,$I$4)</f>
        <v>-6.7999999999999991E-2</v>
      </c>
      <c r="N35" s="35">
        <f>_xll.RtGet(L$4,$H35,$I$4)</f>
        <v>-6.7999999999999991E-2</v>
      </c>
      <c r="O35" s="35">
        <f t="shared" si="4"/>
        <v>0</v>
      </c>
      <c r="P35" t="str">
        <f>_xll.qlMakeOIS(,,E35,"eonia",,"0D",,,,EvaluationDate)</f>
        <v>obj_00a67#0000</v>
      </c>
      <c r="Q35" s="36">
        <f>_xll.qlOvernightIndexedSwapFairRate(P35,InterestRatesTrigger)</f>
        <v>-6.8000000000011313E-4</v>
      </c>
      <c r="R35" s="31">
        <f t="shared" si="6"/>
        <v>-1.1308228659023811E-16</v>
      </c>
      <c r="S35" s="31">
        <f t="shared" si="7"/>
        <v>-1.1308228659023811E-16</v>
      </c>
      <c r="T35" s="31">
        <f t="shared" si="8"/>
        <v>-1.1308228659023811E-16</v>
      </c>
    </row>
    <row r="36" spans="1:20" x14ac:dyDescent="0.2">
      <c r="A36" s="32">
        <v>4</v>
      </c>
      <c r="B36" s="33">
        <f>_xll.qlInterpolationInterpolate(OISInterpolator,$A36)</f>
        <v>1.2E-4</v>
      </c>
      <c r="C36" s="33">
        <f>_xll.qlQuoteValue(D36,Model!$E$11:$E$32)</f>
        <v>1.2E-4</v>
      </c>
      <c r="D36" s="34" t="str">
        <f t="shared" si="5"/>
        <v>EUREON4Y_Quote</v>
      </c>
      <c r="E36" s="34" t="s">
        <v>6</v>
      </c>
      <c r="F36" s="33" t="b">
        <f t="shared" si="0"/>
        <v>1</v>
      </c>
      <c r="G36" s="33" t="s">
        <v>100</v>
      </c>
      <c r="H36" s="34" t="str">
        <f t="shared" si="1"/>
        <v>EUROISDDS4Y</v>
      </c>
      <c r="I36" s="35">
        <f t="shared" si="2"/>
        <v>1.2E-2</v>
      </c>
      <c r="J36" s="35">
        <f t="shared" si="3"/>
        <v>1.2E-2</v>
      </c>
      <c r="K36" s="34" t="str">
        <f>IF(UPPER(Contribute)="ABCD",_xll.RtContribute(K$4,$H36,$I$4:$J$4,$I36:$J36,"SCOPE:SERVER"),"--")</f>
        <v>--</v>
      </c>
      <c r="L36" s="34" t="str">
        <f>IF(UPPER(Contribute)="ABCD",_xll.RtContribute(L$4,$H36,$I$4:$J$4,$I36:$J36,"SCOPE:SERVER"),"--")</f>
        <v>--</v>
      </c>
      <c r="M36" s="35">
        <f>_xll.RtGet(K$4,$H36,$I$4)</f>
        <v>1.2E-2</v>
      </c>
      <c r="N36" s="35">
        <f>_xll.RtGet(L$4,$H36,$I$4)</f>
        <v>1.2E-2</v>
      </c>
      <c r="O36" s="35">
        <f t="shared" si="4"/>
        <v>0</v>
      </c>
      <c r="P36" t="str">
        <f>_xll.qlMakeOIS(,,E36,"eonia",,"0D",,,,EvaluationDate)</f>
        <v>obj_00a71#0000</v>
      </c>
      <c r="Q36" s="36">
        <f>_xll.qlOvernightIndexedSwapFairRate(P36,InterestRatesTrigger)</f>
        <v>1.2000000009129393E-4</v>
      </c>
      <c r="R36" s="31">
        <f t="shared" si="6"/>
        <v>9.1293929339007762E-14</v>
      </c>
      <c r="S36" s="31">
        <f t="shared" si="7"/>
        <v>9.1293929339007762E-14</v>
      </c>
      <c r="T36" s="31">
        <f t="shared" si="8"/>
        <v>9.1293929339007762E-14</v>
      </c>
    </row>
    <row r="37" spans="1:20" x14ac:dyDescent="0.2">
      <c r="A37" s="32">
        <v>5</v>
      </c>
      <c r="B37" s="33">
        <f>_xll.qlInterpolationInterpolate(OISInterpolator,$A37)</f>
        <v>1.1299999999999999E-3</v>
      </c>
      <c r="C37" s="33">
        <f>_xll.qlQuoteValue(D37,Model!$E$11:$E$32)</f>
        <v>1.1299999999999999E-3</v>
      </c>
      <c r="D37" s="34" t="str">
        <f t="shared" si="5"/>
        <v>EUREON5Y_Quote</v>
      </c>
      <c r="E37" s="34" t="s">
        <v>7</v>
      </c>
      <c r="F37" s="33" t="b">
        <f t="shared" si="0"/>
        <v>1</v>
      </c>
      <c r="G37" s="33" t="s">
        <v>101</v>
      </c>
      <c r="H37" s="34" t="str">
        <f t="shared" si="1"/>
        <v>EUROISDDS5Y</v>
      </c>
      <c r="I37" s="35">
        <f t="shared" si="2"/>
        <v>0.11299999999999999</v>
      </c>
      <c r="J37" s="35">
        <f t="shared" si="3"/>
        <v>0.11299999999999999</v>
      </c>
      <c r="K37" s="34" t="str">
        <f>IF(UPPER(Contribute)="ABCD",_xll.RtContribute(K$4,$H37,$I$4:$J$4,$I37:$J37,"SCOPE:SERVER"),"--")</f>
        <v>--</v>
      </c>
      <c r="L37" s="34" t="str">
        <f>IF(UPPER(Contribute)="ABCD",_xll.RtContribute(L$4,$H37,$I$4:$J$4,$I37:$J37,"SCOPE:SERVER"),"--")</f>
        <v>--</v>
      </c>
      <c r="M37" s="35">
        <f>_xll.RtGet(K$4,$H37,$I$4)</f>
        <v>0.11200000000000002</v>
      </c>
      <c r="N37" s="35">
        <f>_xll.RtGet(L$4,$H37,$I$4)</f>
        <v>0.11200000000000002</v>
      </c>
      <c r="O37" s="35">
        <f t="shared" si="4"/>
        <v>-9.9999999999997313E-4</v>
      </c>
      <c r="P37" t="str">
        <f>_xll.qlMakeOIS(,,E37,"eonia",,"0D",,,,EvaluationDate)</f>
        <v>obj_00a7f#0000</v>
      </c>
      <c r="Q37" s="36">
        <f>_xll.qlOvernightIndexedSwapFairRate(P37,InterestRatesTrigger)</f>
        <v>1.1299999999999455E-3</v>
      </c>
      <c r="R37" s="31">
        <f t="shared" si="6"/>
        <v>-5.4426949058772323E-17</v>
      </c>
      <c r="S37" s="31">
        <f t="shared" si="7"/>
        <v>-5.4426949058772323E-17</v>
      </c>
      <c r="T37" s="31">
        <f t="shared" si="8"/>
        <v>-5.4426949058772323E-17</v>
      </c>
    </row>
    <row r="38" spans="1:20" x14ac:dyDescent="0.2">
      <c r="A38" s="32">
        <v>6</v>
      </c>
      <c r="B38" s="33">
        <f>_xll.qlInterpolationInterpolate(OISInterpolator,$A38)</f>
        <v>2.2699999999999999E-3</v>
      </c>
      <c r="C38" s="33">
        <f>_xll.qlQuoteValue(D38,Model!$E$11:$E$32)</f>
        <v>2.2699999999999999E-3</v>
      </c>
      <c r="D38" s="34" t="str">
        <f t="shared" si="5"/>
        <v>EUREON6Y_Quote</v>
      </c>
      <c r="E38" s="34" t="s">
        <v>8</v>
      </c>
      <c r="F38" s="33" t="b">
        <f t="shared" si="0"/>
        <v>1</v>
      </c>
      <c r="G38" s="33" t="s">
        <v>102</v>
      </c>
      <c r="H38" s="34" t="str">
        <f t="shared" si="1"/>
        <v>EUROISDDS6Y</v>
      </c>
      <c r="I38" s="35">
        <f t="shared" si="2"/>
        <v>0.22699999999999998</v>
      </c>
      <c r="J38" s="35">
        <f t="shared" si="3"/>
        <v>0.22699999999999998</v>
      </c>
      <c r="K38" s="34" t="str">
        <f>IF(UPPER(Contribute)="ABCD",_xll.RtContribute(K$4,$H38,$I$4:$J$4,$I38:$J38,"SCOPE:SERVER"),"--")</f>
        <v>--</v>
      </c>
      <c r="L38" s="34" t="str">
        <f>IF(UPPER(Contribute)="ABCD",_xll.RtContribute(L$4,$H38,$I$4:$J$4,$I38:$J38,"SCOPE:SERVER"),"--")</f>
        <v>--</v>
      </c>
      <c r="M38" s="35">
        <f>_xll.RtGet(K$4,$H38,$I$4)</f>
        <v>0.22599999999999998</v>
      </c>
      <c r="N38" s="35">
        <f>_xll.RtGet(L$4,$H38,$I$4)</f>
        <v>0.22599999999999998</v>
      </c>
      <c r="O38" s="35">
        <f t="shared" si="4"/>
        <v>-1.0000000000000009E-3</v>
      </c>
      <c r="P38" t="str">
        <f>_xll.qlMakeOIS(,,E38,"eonia",,"0D",,,,EvaluationDate)</f>
        <v>obj_00a79#0000</v>
      </c>
      <c r="Q38" s="36">
        <f>_xll.qlOvernightIndexedSwapFairRate(P38,InterestRatesTrigger)</f>
        <v>2.270000000000061E-3</v>
      </c>
      <c r="R38" s="31">
        <f t="shared" si="6"/>
        <v>6.114900252818245E-17</v>
      </c>
      <c r="S38" s="31">
        <f t="shared" si="7"/>
        <v>6.114900252818245E-17</v>
      </c>
      <c r="T38" s="31">
        <f t="shared" si="8"/>
        <v>6.114900252818245E-17</v>
      </c>
    </row>
    <row r="39" spans="1:20" x14ac:dyDescent="0.2">
      <c r="A39" s="32">
        <v>7</v>
      </c>
      <c r="B39" s="33">
        <f>_xll.qlInterpolationInterpolate(OISInterpolator,$A39)</f>
        <v>3.4399999999999999E-3</v>
      </c>
      <c r="C39" s="33">
        <f>_xll.qlQuoteValue(D39,Model!$E$11:$E$32)</f>
        <v>3.4399999999999999E-3</v>
      </c>
      <c r="D39" s="34" t="str">
        <f t="shared" si="5"/>
        <v>EUREON7Y_Quote</v>
      </c>
      <c r="E39" s="34" t="s">
        <v>9</v>
      </c>
      <c r="F39" s="33" t="b">
        <f t="shared" si="0"/>
        <v>1</v>
      </c>
      <c r="G39" s="33" t="s">
        <v>103</v>
      </c>
      <c r="H39" s="34" t="str">
        <f t="shared" si="1"/>
        <v>EUROISDDS7Y</v>
      </c>
      <c r="I39" s="35">
        <f t="shared" si="2"/>
        <v>0.34399999999999997</v>
      </c>
      <c r="J39" s="35">
        <f t="shared" si="3"/>
        <v>0.34399999999999997</v>
      </c>
      <c r="K39" s="34" t="str">
        <f>IF(UPPER(Contribute)="ABCD",_xll.RtContribute(K$4,$H39,$I$4:$J$4,$I39:$J39,"SCOPE:SERVER"),"--")</f>
        <v>--</v>
      </c>
      <c r="L39" s="34" t="str">
        <f>IF(UPPER(Contribute)="ABCD",_xll.RtContribute(L$4,$H39,$I$4:$J$4,$I39:$J39,"SCOPE:SERVER"),"--")</f>
        <v>--</v>
      </c>
      <c r="M39" s="35">
        <f>_xll.RtGet(K$4,$H39,$I$4)</f>
        <v>0.34199999999999997</v>
      </c>
      <c r="N39" s="35">
        <f>_xll.RtGet(L$4,$H39,$I$4)</f>
        <v>0.34199999999999997</v>
      </c>
      <c r="O39" s="35">
        <f t="shared" si="4"/>
        <v>-2.0000000000000018E-3</v>
      </c>
      <c r="P39" t="str">
        <f>_xll.qlMakeOIS(,,E39,"eonia",,"0D",,,,EvaluationDate)</f>
        <v>obj_00a89#0000</v>
      </c>
      <c r="Q39" s="36">
        <f>_xll.qlOvernightIndexedSwapFairRate(P39,InterestRatesTrigger)</f>
        <v>3.4400000000000767E-3</v>
      </c>
      <c r="R39" s="31">
        <f t="shared" si="6"/>
        <v>7.6761513811973714E-17</v>
      </c>
      <c r="S39" s="31">
        <f t="shared" si="7"/>
        <v>7.6761513811973714E-17</v>
      </c>
      <c r="T39" s="31">
        <f t="shared" si="8"/>
        <v>7.6761513811973714E-17</v>
      </c>
    </row>
    <row r="40" spans="1:20" x14ac:dyDescent="0.2">
      <c r="A40" s="22">
        <v>8</v>
      </c>
      <c r="B40" s="1">
        <f>_xll.qlInterpolationInterpolate(OISInterpolator,$A40)</f>
        <v>4.5399999999999998E-3</v>
      </c>
      <c r="C40" s="1">
        <f>_xll.qlQuoteValue(D40,Model!$E$11:$E$32)</f>
        <v>4.5399999999999998E-3</v>
      </c>
      <c r="D40" t="str">
        <f t="shared" si="5"/>
        <v>EUREON8Y_Quote</v>
      </c>
      <c r="E40" t="s">
        <v>10</v>
      </c>
      <c r="F40" s="1" t="b">
        <f t="shared" si="0"/>
        <v>1</v>
      </c>
      <c r="G40" s="1" t="s">
        <v>104</v>
      </c>
      <c r="H40" t="str">
        <f t="shared" si="1"/>
        <v>EUROISDDS8Y</v>
      </c>
      <c r="I40" s="5">
        <f t="shared" si="2"/>
        <v>0.45399999999999996</v>
      </c>
      <c r="J40" s="5">
        <f t="shared" si="3"/>
        <v>0.45399999999999996</v>
      </c>
      <c r="K40" t="str">
        <f>IF(UPPER(Contribute)="ABCD",_xll.RtContribute(K$4,$H40,$I$4:$J$4,$I40:$J40,"SCOPE:SERVER"),"--")</f>
        <v>--</v>
      </c>
      <c r="L40" t="str">
        <f>IF(UPPER(Contribute)="ABCD",_xll.RtContribute(L$4,$H40,$I$4:$J$4,$I40:$J40,"SCOPE:SERVER"),"--")</f>
        <v>--</v>
      </c>
      <c r="M40" s="5">
        <f>_xll.RtGet(K$4,$H40,$I$4)</f>
        <v>0.45199999999999996</v>
      </c>
      <c r="N40" s="5">
        <f>_xll.RtGet(L$4,$H40,$I$4)</f>
        <v>0.45199999999999996</v>
      </c>
      <c r="O40" s="5">
        <f t="shared" si="4"/>
        <v>-2.0000000000000018E-3</v>
      </c>
      <c r="P40" t="str">
        <f>_xll.qlMakeOIS(,,E40,"eonia",,"0D",,,,EvaluationDate)</f>
        <v>obj_00a6e#0000</v>
      </c>
      <c r="Q40" s="31">
        <f>_xll.qlOvernightIndexedSwapFairRate(P40,InterestRatesTrigger)</f>
        <v>4.5400000000000648E-3</v>
      </c>
      <c r="R40" s="31">
        <f t="shared" si="6"/>
        <v>6.5052130349130266E-17</v>
      </c>
      <c r="S40" s="31">
        <f t="shared" si="7"/>
        <v>6.5052130349130266E-17</v>
      </c>
      <c r="T40" s="31">
        <f t="shared" si="8"/>
        <v>6.5052130349130266E-17</v>
      </c>
    </row>
    <row r="41" spans="1:20" x14ac:dyDescent="0.2">
      <c r="A41" s="22">
        <v>9</v>
      </c>
      <c r="B41" s="1">
        <f>_xll.qlInterpolationInterpolate(OISInterpolator,$A41)</f>
        <v>5.5500000000000002E-3</v>
      </c>
      <c r="C41" s="1">
        <f>_xll.qlQuoteValue(D41,Model!$E$11:$E$32)</f>
        <v>5.5500000000000002E-3</v>
      </c>
      <c r="D41" t="str">
        <f t="shared" si="5"/>
        <v>EUREON9Y_Quote</v>
      </c>
      <c r="E41" t="s">
        <v>11</v>
      </c>
      <c r="F41" s="1" t="b">
        <f t="shared" si="0"/>
        <v>1</v>
      </c>
      <c r="G41" s="1" t="s">
        <v>105</v>
      </c>
      <c r="H41" t="str">
        <f t="shared" si="1"/>
        <v>EUROISDDS9Y</v>
      </c>
      <c r="I41" s="5">
        <f t="shared" si="2"/>
        <v>0.55500000000000005</v>
      </c>
      <c r="J41" s="5">
        <f t="shared" si="3"/>
        <v>0.55500000000000005</v>
      </c>
      <c r="K41" t="str">
        <f>IF(UPPER(Contribute)="ABCD",_xll.RtContribute(K$4,$H41,$I$4:$J$4,$I41:$J41,"SCOPE:SERVER"),"--")</f>
        <v>--</v>
      </c>
      <c r="L41" t="str">
        <f>IF(UPPER(Contribute)="ABCD",_xll.RtContribute(L$4,$H41,$I$4:$J$4,$I41:$J41,"SCOPE:SERVER"),"--")</f>
        <v>--</v>
      </c>
      <c r="M41" s="5">
        <f>_xll.RtGet(K$4,$H41,$I$4)</f>
        <v>0.55199999999999994</v>
      </c>
      <c r="N41" s="5">
        <f>_xll.RtGet(L$4,$H41,$I$4)</f>
        <v>0.55199999999999994</v>
      </c>
      <c r="O41" s="5">
        <f t="shared" si="4"/>
        <v>-3.0000000000001137E-3</v>
      </c>
      <c r="P41" t="str">
        <f>_xll.qlMakeOIS(,,E41,"eonia",,"0D",,,,EvaluationDate)</f>
        <v>obj_00a75#0000</v>
      </c>
      <c r="Q41" s="31">
        <f>_xll.qlOvernightIndexedSwapFairRate(P41,InterestRatesTrigger)</f>
        <v>5.5500000000000202E-3</v>
      </c>
      <c r="R41" s="31">
        <f t="shared" si="6"/>
        <v>1.9949319973733282E-17</v>
      </c>
      <c r="S41" s="31">
        <f t="shared" si="7"/>
        <v>1.9949319973733282E-17</v>
      </c>
      <c r="T41" s="31">
        <f t="shared" si="8"/>
        <v>1.9949319973733282E-17</v>
      </c>
    </row>
    <row r="42" spans="1:20" x14ac:dyDescent="0.2">
      <c r="A42" s="22">
        <v>10</v>
      </c>
      <c r="B42" s="1">
        <f>_xll.qlInterpolationInterpolate(OISInterpolator,$A42)</f>
        <v>6.43E-3</v>
      </c>
      <c r="C42" s="1">
        <f>_xll.qlQuoteValue(D42,Model!$E$11:$E$32)</f>
        <v>6.43E-3</v>
      </c>
      <c r="D42" t="str">
        <f t="shared" si="5"/>
        <v>EUREON10Y_Quote</v>
      </c>
      <c r="E42" t="s">
        <v>12</v>
      </c>
      <c r="F42" s="1" t="b">
        <f t="shared" si="0"/>
        <v>1</v>
      </c>
      <c r="G42" s="1" t="s">
        <v>106</v>
      </c>
      <c r="H42" t="str">
        <f t="shared" si="1"/>
        <v>EUROISDDS10Y</v>
      </c>
      <c r="I42" s="5">
        <f t="shared" si="2"/>
        <v>0.64300000000000002</v>
      </c>
      <c r="J42" s="5">
        <f t="shared" si="3"/>
        <v>0.64300000000000002</v>
      </c>
      <c r="K42" t="str">
        <f>IF(UPPER(Contribute)="ABCD",_xll.RtContribute(K$4,$H42,$I$4:$J$4,$I42:$J42,"SCOPE:SERVER"),"--")</f>
        <v>--</v>
      </c>
      <c r="L42" t="str">
        <f>IF(UPPER(Contribute)="ABCD",_xll.RtContribute(L$4,$H42,$I$4:$J$4,$I42:$J42,"SCOPE:SERVER"),"--")</f>
        <v>--</v>
      </c>
      <c r="M42" s="5">
        <f>_xll.RtGet(K$4,$H42,$I$4)</f>
        <v>0.64</v>
      </c>
      <c r="N42" s="5">
        <f>_xll.RtGet(L$4,$H42,$I$4)</f>
        <v>0.64</v>
      </c>
      <c r="O42" s="5">
        <f t="shared" si="4"/>
        <v>-3.0000000000000027E-3</v>
      </c>
      <c r="P42" t="str">
        <f>_xll.qlMakeOIS(,,E42,"eonia",,"0D",,,,EvaluationDate)</f>
        <v>obj_00a6c#0000</v>
      </c>
      <c r="Q42" s="31">
        <f>_xll.qlOvernightIndexedSwapFairRate(P42,InterestRatesTrigger)</f>
        <v>6.4299999999999973E-3</v>
      </c>
      <c r="R42" s="31">
        <f t="shared" si="6"/>
        <v>0</v>
      </c>
      <c r="S42" s="31">
        <f t="shared" si="7"/>
        <v>0</v>
      </c>
      <c r="T42" s="31">
        <f t="shared" si="8"/>
        <v>0</v>
      </c>
    </row>
    <row r="43" spans="1:20" x14ac:dyDescent="0.2">
      <c r="A43" s="22">
        <v>11</v>
      </c>
      <c r="B43" s="1">
        <f>_xll.qlInterpolationInterpolate(OISInterpolator,$A43)</f>
        <v>7.2199999999999999E-3</v>
      </c>
      <c r="C43" s="1">
        <f>_xll.qlQuoteValue(D43,Model!$E$11:$E$32)</f>
        <v>7.2199999999999999E-3</v>
      </c>
      <c r="D43" t="str">
        <f t="shared" si="5"/>
        <v>EUREON11Y_Quote</v>
      </c>
      <c r="E43" t="s">
        <v>13</v>
      </c>
      <c r="F43" s="1" t="b">
        <f t="shared" si="0"/>
        <v>1</v>
      </c>
      <c r="G43" s="1" t="s">
        <v>107</v>
      </c>
      <c r="H43" t="str">
        <f t="shared" si="1"/>
        <v>EUROISDDS11Y</v>
      </c>
      <c r="I43" s="5">
        <f t="shared" si="2"/>
        <v>0.72199999999999998</v>
      </c>
      <c r="J43" s="5">
        <f t="shared" si="3"/>
        <v>0.72199999999999998</v>
      </c>
      <c r="K43" t="str">
        <f>IF(UPPER(Contribute)="ABCD",_xll.RtContribute(K$4,$H43,$I$4:$J$4,$I43:$J43,"SCOPE:SERVER"),"--")</f>
        <v>--</v>
      </c>
      <c r="L43" t="str">
        <f>IF(UPPER(Contribute)="ABCD",_xll.RtContribute(L$4,$H43,$I$4:$J$4,$I43:$J43,"SCOPE:SERVER"),"--")</f>
        <v>--</v>
      </c>
      <c r="M43" s="5">
        <f>_xll.RtGet(K$4,$H43,$I$4)</f>
        <v>0.71900000000000008</v>
      </c>
      <c r="N43" s="5">
        <f>_xll.RtGet(L$4,$H43,$I$4)</f>
        <v>0.71900000000000008</v>
      </c>
      <c r="O43" s="5">
        <f t="shared" si="4"/>
        <v>-2.9999999999998916E-3</v>
      </c>
      <c r="P43" t="str">
        <f>_xll.qlMakeOIS(,,E43,"eonia",,"0D",,,,EvaluationDate)</f>
        <v>obj_00a7c#0000</v>
      </c>
      <c r="Q43" s="31">
        <f>_xll.qlOvernightIndexedSwapFairRate(P43,InterestRatesTrigger)</f>
        <v>7.2200000000000441E-3</v>
      </c>
      <c r="R43" s="31">
        <f t="shared" si="6"/>
        <v>4.4235448637408581E-17</v>
      </c>
      <c r="S43" s="31">
        <f t="shared" si="7"/>
        <v>4.4235448637408581E-17</v>
      </c>
      <c r="T43" s="31">
        <f t="shared" si="8"/>
        <v>4.4235448637408581E-17</v>
      </c>
    </row>
    <row r="44" spans="1:20" x14ac:dyDescent="0.2">
      <c r="A44" s="22">
        <v>12</v>
      </c>
      <c r="B44" s="1">
        <f>_xll.qlInterpolationInterpolate(OISInterpolator,$A44)</f>
        <v>7.92E-3</v>
      </c>
      <c r="C44" s="1">
        <f>_xll.qlQuoteValue(D44,Model!$E$11:$E$32)</f>
        <v>7.92E-3</v>
      </c>
      <c r="D44" t="str">
        <f t="shared" si="5"/>
        <v>EUREON12Y_Quote</v>
      </c>
      <c r="E44" t="s">
        <v>14</v>
      </c>
      <c r="F44" s="1" t="b">
        <f t="shared" si="0"/>
        <v>1</v>
      </c>
      <c r="G44" s="1" t="s">
        <v>108</v>
      </c>
      <c r="H44" t="str">
        <f t="shared" si="1"/>
        <v>EUROISDDS12Y</v>
      </c>
      <c r="I44" s="5">
        <f t="shared" si="2"/>
        <v>0.79200000000000004</v>
      </c>
      <c r="J44" s="5">
        <f t="shared" si="3"/>
        <v>0.79200000000000004</v>
      </c>
      <c r="K44" t="str">
        <f>IF(UPPER(Contribute)="ABCD",_xll.RtContribute(K$4,$H44,$I$4:$J$4,$I44:$J44,"SCOPE:SERVER"),"--")</f>
        <v>--</v>
      </c>
      <c r="L44" t="str">
        <f>IF(UPPER(Contribute)="ABCD",_xll.RtContribute(L$4,$H44,$I$4:$J$4,$I44:$J44,"SCOPE:SERVER"),"--")</f>
        <v>--</v>
      </c>
      <c r="M44" s="5">
        <f>_xll.RtGet(K$4,$H44,$I$4)</f>
        <v>0.79</v>
      </c>
      <c r="N44" s="5">
        <f>_xll.RtGet(L$4,$H44,$I$4)</f>
        <v>0.79</v>
      </c>
      <c r="O44" s="5">
        <f t="shared" si="4"/>
        <v>-2.0000000000000018E-3</v>
      </c>
      <c r="P44" t="str">
        <f>_xll.qlMakeOIS(,,E44,"eonia",,"0D",,,,EvaluationDate)</f>
        <v>obj_00a7d#0000</v>
      </c>
      <c r="Q44" s="31">
        <f>_xll.qlOvernightIndexedSwapFairRate(P44,InterestRatesTrigger)</f>
        <v>7.919999999999993E-3</v>
      </c>
      <c r="R44" s="31">
        <f t="shared" si="6"/>
        <v>0</v>
      </c>
      <c r="S44" s="31">
        <f t="shared" si="7"/>
        <v>0</v>
      </c>
      <c r="T44" s="31">
        <f t="shared" si="8"/>
        <v>0</v>
      </c>
    </row>
    <row r="45" spans="1:20" x14ac:dyDescent="0.2">
      <c r="A45" s="22">
        <v>13</v>
      </c>
      <c r="B45" s="1">
        <f>_xll.qlInterpolationInterpolate(OISInterpolator,$A45)</f>
        <v>8.5214701168197342E-3</v>
      </c>
      <c r="C45" s="1" t="e">
        <f>_xll.qlQuoteValue(D45,Model!$E$11:$E$32)</f>
        <v>#NUM!</v>
      </c>
      <c r="D45" t="str">
        <f t="shared" si="5"/>
        <v>EUREON13Y_Quote</v>
      </c>
      <c r="E45" t="s">
        <v>60</v>
      </c>
      <c r="F45" s="1" t="b">
        <f t="shared" ref="F45:F66" si="9">NOT(ISERROR(C45))</f>
        <v>0</v>
      </c>
      <c r="G45" s="1" t="s">
        <v>116</v>
      </c>
      <c r="H45" t="str">
        <f t="shared" ref="H45:H66" si="10">Currency&amp;H$4&amp;$E45</f>
        <v>EUROISDDS13Y</v>
      </c>
      <c r="I45" s="5">
        <f t="shared" si="2"/>
        <v>0.85199999999999998</v>
      </c>
      <c r="J45" s="5">
        <f t="shared" si="3"/>
        <v>0.85199999999999998</v>
      </c>
      <c r="K45" t="str">
        <f>IF(UPPER(Contribute)="ABCD",_xll.RtContribute(K$4,$H45,$I$4:$J$4,$I45:$J45,"SCOPE:SERVER"),"--")</f>
        <v>--</v>
      </c>
      <c r="L45" t="str">
        <f>IF(UPPER(Contribute)="ABCD",_xll.RtContribute(L$4,$H45,$I$4:$J$4,$I45:$J45,"SCOPE:SERVER"),"--")</f>
        <v>--</v>
      </c>
      <c r="M45" s="5">
        <f>_xll.RtGet(K$4,$H45,$I$4)</f>
        <v>0.85099999999999998</v>
      </c>
      <c r="N45" s="5">
        <f>_xll.RtGet(L$4,$H45,$I$4)</f>
        <v>0.85099999999999998</v>
      </c>
      <c r="O45" s="5">
        <f t="shared" si="4"/>
        <v>-1.0000000000000009E-3</v>
      </c>
      <c r="P45" t="str">
        <f>_xll.qlMakeOIS(,,E45,"eonia",,"0D",,,,EvaluationDate)</f>
        <v>obj_00a76#0000</v>
      </c>
      <c r="Q45" s="31">
        <f>_xll.qlOvernightIndexedSwapFairRate(P45,InterestRatesTrigger)</f>
        <v>8.5208626994897306E-3</v>
      </c>
      <c r="R45" s="31" t="e">
        <f t="shared" si="6"/>
        <v>#NUM!</v>
      </c>
      <c r="S45" s="31">
        <f t="shared" si="7"/>
        <v>-6.07417330003579E-7</v>
      </c>
      <c r="T45" s="31">
        <f t="shared" si="8"/>
        <v>8.6269948973080601E-7</v>
      </c>
    </row>
    <row r="46" spans="1:20" x14ac:dyDescent="0.2">
      <c r="A46" s="22">
        <v>14</v>
      </c>
      <c r="B46" s="1">
        <f>_xll.qlInterpolationInterpolate(OISInterpolator,$A46)</f>
        <v>9.0336699082175197E-3</v>
      </c>
      <c r="C46" s="1" t="e">
        <f>_xll.qlQuoteValue(D46,Model!$E$11:$E$32)</f>
        <v>#NUM!</v>
      </c>
      <c r="D46" t="str">
        <f t="shared" si="5"/>
        <v>EUREON14Y_Quote</v>
      </c>
      <c r="E46" t="s">
        <v>61</v>
      </c>
      <c r="F46" s="1" t="b">
        <f t="shared" si="9"/>
        <v>0</v>
      </c>
      <c r="G46" s="1" t="s">
        <v>116</v>
      </c>
      <c r="H46" t="str">
        <f t="shared" si="10"/>
        <v>EUROISDDS14Y</v>
      </c>
      <c r="I46" s="5">
        <f t="shared" si="2"/>
        <v>0.90300000000000002</v>
      </c>
      <c r="J46" s="5">
        <f t="shared" si="3"/>
        <v>0.90300000000000002</v>
      </c>
      <c r="K46" t="str">
        <f>IF(UPPER(Contribute)="ABCD",_xll.RtContribute(K$4,$H46,$I$4:$J$4,$I46:$J46,"SCOPE:SERVER"),"--")</f>
        <v>--</v>
      </c>
      <c r="L46" t="str">
        <f>IF(UPPER(Contribute)="ABCD",_xll.RtContribute(L$4,$H46,$I$4:$J$4,$I46:$J46,"SCOPE:SERVER"),"--")</f>
        <v>--</v>
      </c>
      <c r="M46" s="5">
        <f>_xll.RtGet(K$4,$H46,$I$4)</f>
        <v>0.90199999999999991</v>
      </c>
      <c r="N46" s="5">
        <f>_xll.RtGet(L$4,$H46,$I$4)</f>
        <v>0.90199999999999991</v>
      </c>
      <c r="O46" s="5">
        <f t="shared" si="4"/>
        <v>-1.0000000000001119E-3</v>
      </c>
      <c r="P46" t="str">
        <f>_xll.qlMakeOIS(,,E46,"eonia",,"0D",,,,EvaluationDate)</f>
        <v>obj_00a85#0000</v>
      </c>
      <c r="Q46" s="31">
        <f>_xll.qlOvernightIndexedSwapFairRate(P46,InterestRatesTrigger)</f>
        <v>9.0316669305376771E-3</v>
      </c>
      <c r="R46" s="31" t="e">
        <f t="shared" si="6"/>
        <v>#NUM!</v>
      </c>
      <c r="S46" s="31">
        <f t="shared" si="7"/>
        <v>-2.0029776798425464E-6</v>
      </c>
      <c r="T46" s="31">
        <f t="shared" si="8"/>
        <v>1.6669305376772886E-6</v>
      </c>
    </row>
    <row r="47" spans="1:20" x14ac:dyDescent="0.2">
      <c r="A47" s="22">
        <v>15</v>
      </c>
      <c r="B47" s="1">
        <f>_xll.qlInterpolationInterpolate(OISInterpolator,$A47)</f>
        <v>9.4699999999999993E-3</v>
      </c>
      <c r="C47" s="1">
        <f>_xll.qlQuoteValue(D47,Model!$E$11:$E$32)</f>
        <v>9.4699999999999993E-3</v>
      </c>
      <c r="D47" t="str">
        <f t="shared" si="5"/>
        <v>EUREON15Y_Quote</v>
      </c>
      <c r="E47" t="s">
        <v>15</v>
      </c>
      <c r="F47" s="1" t="b">
        <f t="shared" si="9"/>
        <v>1</v>
      </c>
      <c r="G47" s="1" t="s">
        <v>109</v>
      </c>
      <c r="H47" t="str">
        <f t="shared" si="10"/>
        <v>EUROISDDS15Y</v>
      </c>
      <c r="I47" s="5">
        <f t="shared" si="2"/>
        <v>0.94699999999999995</v>
      </c>
      <c r="J47" s="5">
        <f t="shared" si="3"/>
        <v>0.94699999999999995</v>
      </c>
      <c r="K47" t="str">
        <f>IF(UPPER(Contribute)="ABCD",_xll.RtContribute(K$4,$H47,$I$4:$J$4,$I47:$J47,"SCOPE:SERVER"),"--")</f>
        <v>--</v>
      </c>
      <c r="L47" t="str">
        <f>IF(UPPER(Contribute)="ABCD",_xll.RtContribute(L$4,$H47,$I$4:$J$4,$I47:$J47,"SCOPE:SERVER"),"--")</f>
        <v>--</v>
      </c>
      <c r="M47" s="5">
        <f>_xll.RtGet(K$4,$H47,$I$4)</f>
        <v>0.94499999999999995</v>
      </c>
      <c r="N47" s="5">
        <f>_xll.RtGet(L$4,$H47,$I$4)</f>
        <v>0.94499999999999995</v>
      </c>
      <c r="O47" s="5">
        <f t="shared" si="4"/>
        <v>-2.0000000000000018E-3</v>
      </c>
      <c r="P47" t="str">
        <f>_xll.qlMakeOIS(,,E47,"eonia",,"0D",,,,EvaluationDate)</f>
        <v>obj_00a78#0000</v>
      </c>
      <c r="Q47" s="31">
        <f>_xll.qlOvernightIndexedSwapFairRate(P47,InterestRatesTrigger)</f>
        <v>9.4699999999787142E-3</v>
      </c>
      <c r="R47" s="31">
        <f t="shared" si="6"/>
        <v>-2.1285057050235423E-14</v>
      </c>
      <c r="S47" s="31">
        <f t="shared" si="7"/>
        <v>-2.1285057050235423E-14</v>
      </c>
      <c r="T47" s="31">
        <f t="shared" si="8"/>
        <v>-2.1285057050235423E-14</v>
      </c>
    </row>
    <row r="48" spans="1:20" x14ac:dyDescent="0.2">
      <c r="A48" s="22">
        <v>16</v>
      </c>
      <c r="B48" s="1">
        <f>_xll.qlInterpolationInterpolate(OISInterpolator,$A48)</f>
        <v>9.842560003030491E-3</v>
      </c>
      <c r="C48" s="1" t="e">
        <f>_xll.qlQuoteValue(D48,Model!$E$11:$E$32)</f>
        <v>#NUM!</v>
      </c>
      <c r="D48" t="str">
        <f t="shared" ref="D48:D66" si="11">Currency&amp;D$4&amp;$E48&amp;D$3</f>
        <v>EUREON16Y_Quote</v>
      </c>
      <c r="E48" t="s">
        <v>62</v>
      </c>
      <c r="F48" s="1" t="b">
        <f t="shared" si="9"/>
        <v>0</v>
      </c>
      <c r="G48" s="1" t="s">
        <v>116</v>
      </c>
      <c r="H48" t="str">
        <f t="shared" si="10"/>
        <v>EUROISDDS16Y</v>
      </c>
      <c r="I48" s="5">
        <f t="shared" si="2"/>
        <v>0.98399999999999999</v>
      </c>
      <c r="J48" s="5">
        <f t="shared" si="3"/>
        <v>0.98399999999999999</v>
      </c>
      <c r="K48" t="str">
        <f>IF(UPPER(Contribute)="ABCD",_xll.RtContribute(K$4,$H48,$I$4:$J$4,$I48:$J48,"SCOPE:SERVER"),"--")</f>
        <v>--</v>
      </c>
      <c r="L48" t="str">
        <f>IF(UPPER(Contribute)="ABCD",_xll.RtContribute(L$4,$H48,$I$4:$J$4,$I48:$J48,"SCOPE:SERVER"),"--")</f>
        <v>--</v>
      </c>
      <c r="M48" s="5">
        <f>_xll.RtGet(K$4,$H48,$I$4)</f>
        <v>0.98199999999999998</v>
      </c>
      <c r="N48" s="5">
        <f>_xll.RtGet(L$4,$H48,$I$4)</f>
        <v>0.98199999999999998</v>
      </c>
      <c r="O48" s="5">
        <f t="shared" si="4"/>
        <v>-2.0000000000000018E-3</v>
      </c>
      <c r="P48" t="str">
        <f>_xll.qlMakeOIS(,,E48,"eonia",,"0D",,,,EvaluationDate)</f>
        <v>obj_00a62#0000</v>
      </c>
      <c r="Q48" s="31">
        <f>_xll.qlOvernightIndexedSwapFairRate(P48,InterestRatesTrigger)</f>
        <v>9.840381548208002E-3</v>
      </c>
      <c r="R48" s="31" t="e">
        <f t="shared" si="6"/>
        <v>#NUM!</v>
      </c>
      <c r="S48" s="31">
        <f t="shared" si="7"/>
        <v>-2.1784548224889483E-6</v>
      </c>
      <c r="T48" s="31">
        <f t="shared" si="8"/>
        <v>3.8154820800224976E-7</v>
      </c>
    </row>
    <row r="49" spans="1:20" x14ac:dyDescent="0.2">
      <c r="A49" s="22">
        <v>17</v>
      </c>
      <c r="B49" s="1">
        <f>_xll.qlInterpolationInterpolate(OISInterpolator,$A49)</f>
        <v>1.0158245468399028E-2</v>
      </c>
      <c r="C49" s="1" t="e">
        <f>_xll.qlQuoteValue(D49,Model!$E$11:$E$32)</f>
        <v>#NUM!</v>
      </c>
      <c r="D49" t="str">
        <f t="shared" si="11"/>
        <v>EUREON17Y_Quote</v>
      </c>
      <c r="E49" t="s">
        <v>63</v>
      </c>
      <c r="F49" s="1" t="b">
        <f t="shared" si="9"/>
        <v>0</v>
      </c>
      <c r="G49" s="1" t="s">
        <v>116</v>
      </c>
      <c r="H49" t="str">
        <f t="shared" si="10"/>
        <v>EUROISDDS17Y</v>
      </c>
      <c r="I49" s="5">
        <f t="shared" si="2"/>
        <v>1.016</v>
      </c>
      <c r="J49" s="5">
        <f t="shared" si="3"/>
        <v>1.016</v>
      </c>
      <c r="K49" t="str">
        <f>IF(UPPER(Contribute)="ABCD",_xll.RtContribute(K$4,$H49,$I$4:$J$4,$I49:$J49,"SCOPE:SERVER"),"--")</f>
        <v>--</v>
      </c>
      <c r="L49" t="str">
        <f>IF(UPPER(Contribute)="ABCD",_xll.RtContribute(L$4,$H49,$I$4:$J$4,$I49:$J49,"SCOPE:SERVER"),"--")</f>
        <v>--</v>
      </c>
      <c r="M49" s="5">
        <f>_xll.RtGet(K$4,$H49,$I$4)</f>
        <v>1.014</v>
      </c>
      <c r="N49" s="5">
        <f>_xll.RtGet(L$4,$H49,$I$4)</f>
        <v>1.014</v>
      </c>
      <c r="O49" s="5">
        <f t="shared" si="4"/>
        <v>-2.0000000000000018E-3</v>
      </c>
      <c r="P49" t="str">
        <f>_xll.qlMakeOIS(,,E49,"eonia",,"0D",,,,EvaluationDate)</f>
        <v>obj_00a80#0000</v>
      </c>
      <c r="Q49" s="31">
        <f>_xll.qlOvernightIndexedSwapFairRate(P49,InterestRatesTrigger)</f>
        <v>1.0155517530559004E-2</v>
      </c>
      <c r="R49" s="31" t="e">
        <f t="shared" si="6"/>
        <v>#NUM!</v>
      </c>
      <c r="S49" s="31">
        <f t="shared" si="7"/>
        <v>-2.7279378400236337E-6</v>
      </c>
      <c r="T49" s="31">
        <f t="shared" si="8"/>
        <v>-4.4824694409965893E-6</v>
      </c>
    </row>
    <row r="50" spans="1:20" x14ac:dyDescent="0.2">
      <c r="A50" s="22">
        <v>18</v>
      </c>
      <c r="B50" s="1">
        <f>_xll.qlInterpolationInterpolate(OISInterpolator,$A50)</f>
        <v>1.0422650932252317E-2</v>
      </c>
      <c r="C50" s="1" t="e">
        <f>_xll.qlQuoteValue(D50,Model!$E$11:$E$32)</f>
        <v>#NUM!</v>
      </c>
      <c r="D50" t="str">
        <f t="shared" si="11"/>
        <v>EUREON18Y_Quote</v>
      </c>
      <c r="E50" t="s">
        <v>64</v>
      </c>
      <c r="F50" s="1" t="b">
        <f t="shared" si="9"/>
        <v>0</v>
      </c>
      <c r="G50" s="1" t="s">
        <v>116</v>
      </c>
      <c r="H50" t="str">
        <f t="shared" si="10"/>
        <v>EUROISDDS18Y</v>
      </c>
      <c r="I50" s="5">
        <f t="shared" si="2"/>
        <v>1.042</v>
      </c>
      <c r="J50" s="5">
        <f t="shared" si="3"/>
        <v>1.042</v>
      </c>
      <c r="K50" t="str">
        <f>IF(UPPER(Contribute)="ABCD",_xll.RtContribute(K$4,$H50,$I$4:$J$4,$I50:$J50,"SCOPE:SERVER"),"--")</f>
        <v>--</v>
      </c>
      <c r="L50" t="str">
        <f>IF(UPPER(Contribute)="ABCD",_xll.RtContribute(L$4,$H50,$I$4:$J$4,$I50:$J50,"SCOPE:SERVER"),"--")</f>
        <v>--</v>
      </c>
      <c r="M50" s="5">
        <f>_xll.RtGet(K$4,$H50,$I$4)</f>
        <v>1.0409999999999999</v>
      </c>
      <c r="N50" s="5">
        <f>_xll.RtGet(L$4,$H50,$I$4)</f>
        <v>1.0409999999999999</v>
      </c>
      <c r="O50" s="5">
        <f t="shared" si="4"/>
        <v>-1.0000000000001119E-3</v>
      </c>
      <c r="P50" t="str">
        <f>_xll.qlMakeOIS(,,E50,"eonia",,"0D",,,,EvaluationDate)</f>
        <v>obj_00a77#0000</v>
      </c>
      <c r="Q50" s="31">
        <f>_xll.qlOvernightIndexedSwapFairRate(P50,InterestRatesTrigger)</f>
        <v>1.0420637935834264E-2</v>
      </c>
      <c r="R50" s="31" t="e">
        <f t="shared" si="6"/>
        <v>#NUM!</v>
      </c>
      <c r="S50" s="31">
        <f t="shared" si="7"/>
        <v>-2.0129964180531229E-6</v>
      </c>
      <c r="T50" s="31">
        <f t="shared" si="8"/>
        <v>6.3793583426376144E-7</v>
      </c>
    </row>
    <row r="51" spans="1:20" x14ac:dyDescent="0.2">
      <c r="A51" s="22">
        <v>19</v>
      </c>
      <c r="B51" s="1">
        <f>_xll.qlInterpolationInterpolate(OISInterpolator,$A51)</f>
        <v>1.0641370930737071E-2</v>
      </c>
      <c r="C51" s="1" t="e">
        <f>_xll.qlQuoteValue(D51,Model!$E$11:$E$32)</f>
        <v>#NUM!</v>
      </c>
      <c r="D51" t="str">
        <f t="shared" si="11"/>
        <v>EUREON19Y_Quote</v>
      </c>
      <c r="E51" t="s">
        <v>65</v>
      </c>
      <c r="F51" s="1" t="b">
        <f t="shared" si="9"/>
        <v>0</v>
      </c>
      <c r="G51" s="1" t="s">
        <v>116</v>
      </c>
      <c r="H51" t="str">
        <f t="shared" si="10"/>
        <v>EUROISDDS19Y</v>
      </c>
      <c r="I51" s="5">
        <f t="shared" si="2"/>
        <v>1.0640000000000001</v>
      </c>
      <c r="J51" s="5">
        <f t="shared" si="3"/>
        <v>1.0640000000000001</v>
      </c>
      <c r="K51" t="str">
        <f>IF(UPPER(Contribute)="ABCD",_xll.RtContribute(K$4,$H51,$I$4:$J$4,$I51:$J51,"SCOPE:SERVER"),"--")</f>
        <v>--</v>
      </c>
      <c r="L51" t="str">
        <f>IF(UPPER(Contribute)="ABCD",_xll.RtContribute(L$4,$H51,$I$4:$J$4,$I51:$J51,"SCOPE:SERVER"),"--")</f>
        <v>--</v>
      </c>
      <c r="M51" s="5">
        <f>_xll.RtGet(K$4,$H51,$I$4)</f>
        <v>1.0640000000000001</v>
      </c>
      <c r="N51" s="5">
        <f>_xll.RtGet(L$4,$H51,$I$4)</f>
        <v>1.0640000000000001</v>
      </c>
      <c r="O51" s="5">
        <f t="shared" si="4"/>
        <v>0</v>
      </c>
      <c r="P51" t="str">
        <f>_xll.qlMakeOIS(,,E51,"eonia",,"0D",,,,EvaluationDate)</f>
        <v>obj_00a7b#0000</v>
      </c>
      <c r="Q51" s="31">
        <f>_xll.qlOvernightIndexedSwapFairRate(P51,InterestRatesTrigger)</f>
        <v>1.0640780606339714E-2</v>
      </c>
      <c r="R51" s="31" t="e">
        <f t="shared" si="6"/>
        <v>#NUM!</v>
      </c>
      <c r="S51" s="31">
        <f t="shared" si="7"/>
        <v>-5.9032439735789977E-7</v>
      </c>
      <c r="T51" s="31">
        <f t="shared" si="8"/>
        <v>7.8060633971338556E-7</v>
      </c>
    </row>
    <row r="52" spans="1:20" x14ac:dyDescent="0.2">
      <c r="A52" s="22">
        <v>20</v>
      </c>
      <c r="B52" s="1">
        <f>_xll.qlInterpolationInterpolate(OISInterpolator,$A52)</f>
        <v>1.0819999999999998E-2</v>
      </c>
      <c r="C52" s="1">
        <f>_xll.qlQuoteValue(D52,Model!$E$11:$E$32)</f>
        <v>1.0819999999999998E-2</v>
      </c>
      <c r="D52" t="str">
        <f t="shared" si="11"/>
        <v>EUREON20Y_Quote</v>
      </c>
      <c r="E52" t="s">
        <v>16</v>
      </c>
      <c r="F52" s="1" t="b">
        <f t="shared" si="9"/>
        <v>1</v>
      </c>
      <c r="G52" s="1" t="s">
        <v>110</v>
      </c>
      <c r="H52" t="str">
        <f t="shared" si="10"/>
        <v>EUROISDDS20Y</v>
      </c>
      <c r="I52" s="5">
        <f t="shared" si="2"/>
        <v>1.0820000000000001</v>
      </c>
      <c r="J52" s="5">
        <f t="shared" si="3"/>
        <v>1.0820000000000001</v>
      </c>
      <c r="K52" t="str">
        <f>IF(UPPER(Contribute)="ABCD",_xll.RtContribute(K$4,$H52,$I$4:$J$4,$I52:$J52,"SCOPE:SERVER"),"--")</f>
        <v>--</v>
      </c>
      <c r="L52" t="str">
        <f>IF(UPPER(Contribute)="ABCD",_xll.RtContribute(L$4,$H52,$I$4:$J$4,$I52:$J52,"SCOPE:SERVER"),"--")</f>
        <v>--</v>
      </c>
      <c r="M52" s="5">
        <f>_xll.RtGet(K$4,$H52,$I$4)</f>
        <v>1.0820000000000001</v>
      </c>
      <c r="N52" s="5">
        <f>_xll.RtGet(L$4,$H52,$I$4)</f>
        <v>1.0820000000000001</v>
      </c>
      <c r="O52" s="5">
        <f t="shared" si="4"/>
        <v>0</v>
      </c>
      <c r="P52" t="str">
        <f>_xll.qlMakeOIS(,,E52,"eonia",,"0D",,,,EvaluationDate)</f>
        <v>obj_00a74#0000</v>
      </c>
      <c r="Q52" s="31">
        <f>_xll.qlOvernightIndexedSwapFairRate(P52,InterestRatesTrigger)</f>
        <v>1.081999999997375E-2</v>
      </c>
      <c r="R52" s="31">
        <f t="shared" si="6"/>
        <v>-2.6248100915005068E-14</v>
      </c>
      <c r="S52" s="31">
        <f t="shared" si="7"/>
        <v>-2.6248100915005068E-14</v>
      </c>
      <c r="T52" s="31">
        <f t="shared" si="8"/>
        <v>-2.6251570361957022E-14</v>
      </c>
    </row>
    <row r="53" spans="1:20" x14ac:dyDescent="0.2">
      <c r="A53" s="22">
        <v>21</v>
      </c>
      <c r="B53" s="1">
        <f>_xll.qlInterpolationInterpolate(OISInterpolator,$A53)</f>
        <v>1.096431195480283E-2</v>
      </c>
      <c r="C53" s="1" t="e">
        <f>_xll.qlQuoteValue(D53,Model!$E$11:$E$32)</f>
        <v>#NUM!</v>
      </c>
      <c r="D53" t="str">
        <f t="shared" si="11"/>
        <v>EUREON21Y_Quote</v>
      </c>
      <c r="E53" t="s">
        <v>66</v>
      </c>
      <c r="F53" s="1" t="b">
        <f t="shared" si="9"/>
        <v>0</v>
      </c>
      <c r="G53" s="1" t="s">
        <v>116</v>
      </c>
      <c r="H53" t="str">
        <f t="shared" si="10"/>
        <v>EUROISDDS21Y</v>
      </c>
      <c r="I53" s="5">
        <f t="shared" si="2"/>
        <v>1.0959999999999999</v>
      </c>
      <c r="J53" s="5">
        <f t="shared" si="3"/>
        <v>1.0959999999999999</v>
      </c>
      <c r="K53" t="str">
        <f>IF(UPPER(Contribute)="ABCD",_xll.RtContribute(K$4,$H53,$I$4:$J$4,$I53:$J53,"SCOPE:SERVER"),"--")</f>
        <v>--</v>
      </c>
      <c r="L53" t="str">
        <f>IF(UPPER(Contribute)="ABCD",_xll.RtContribute(L$4,$H53,$I$4:$J$4,$I53:$J53,"SCOPE:SERVER"),"--")</f>
        <v>--</v>
      </c>
      <c r="M53" s="5">
        <f>_xll.RtGet(K$4,$H53,$I$4)</f>
        <v>1.097</v>
      </c>
      <c r="N53" s="5">
        <f>_xll.RtGet(L$4,$H53,$I$4)</f>
        <v>1.097</v>
      </c>
      <c r="O53" s="5">
        <f t="shared" si="4"/>
        <v>1.0000000000001119E-3</v>
      </c>
      <c r="P53" t="str">
        <f>_xll.qlMakeOIS(,,E53,"eonia",,"0D",,,,EvaluationDate)</f>
        <v>obj_00a61#0000</v>
      </c>
      <c r="Q53" s="31">
        <f>_xll.qlOvernightIndexedSwapFairRate(P53,InterestRatesTrigger)</f>
        <v>1.0963571701219013E-2</v>
      </c>
      <c r="R53" s="31" t="e">
        <f t="shared" si="6"/>
        <v>#NUM!</v>
      </c>
      <c r="S53" s="31">
        <f t="shared" si="7"/>
        <v>-7.4025358381621387E-7</v>
      </c>
      <c r="T53" s="31">
        <f t="shared" si="8"/>
        <v>3.5717012190142339E-6</v>
      </c>
    </row>
    <row r="54" spans="1:20" x14ac:dyDescent="0.2">
      <c r="A54" s="22">
        <v>22</v>
      </c>
      <c r="B54" s="1">
        <f>_xll.qlInterpolationInterpolate(OISInterpolator,$A54)</f>
        <v>1.1080797724367396E-2</v>
      </c>
      <c r="C54" s="1" t="e">
        <f>_xll.qlQuoteValue(D54,Model!$E$11:$E$32)</f>
        <v>#NUM!</v>
      </c>
      <c r="D54" t="str">
        <f t="shared" si="11"/>
        <v>EUREON22Y_Quote</v>
      </c>
      <c r="E54" t="s">
        <v>67</v>
      </c>
      <c r="F54" s="1" t="b">
        <f t="shared" si="9"/>
        <v>0</v>
      </c>
      <c r="G54" s="1" t="s">
        <v>116</v>
      </c>
      <c r="H54" t="str">
        <f t="shared" si="10"/>
        <v>EUROISDDS22Y</v>
      </c>
      <c r="I54" s="5">
        <f t="shared" si="2"/>
        <v>1.1079999999999999</v>
      </c>
      <c r="J54" s="5">
        <f t="shared" si="3"/>
        <v>1.1079999999999999</v>
      </c>
      <c r="K54" t="str">
        <f>IF(UPPER(Contribute)="ABCD",_xll.RtContribute(K$4,$H54,$I$4:$J$4,$I54:$J54,"SCOPE:SERVER"),"--")</f>
        <v>--</v>
      </c>
      <c r="L54" t="str">
        <f>IF(UPPER(Contribute)="ABCD",_xll.RtContribute(L$4,$H54,$I$4:$J$4,$I54:$J54,"SCOPE:SERVER"),"--")</f>
        <v>--</v>
      </c>
      <c r="M54" s="5">
        <f>_xll.RtGet(K$4,$H54,$I$4)</f>
        <v>1.1080000000000001</v>
      </c>
      <c r="N54" s="5">
        <f>_xll.RtGet(L$4,$H54,$I$4)</f>
        <v>1.1080000000000001</v>
      </c>
      <c r="O54" s="5">
        <f t="shared" si="4"/>
        <v>0</v>
      </c>
      <c r="P54" t="str">
        <f>_xll.qlMakeOIS(,,E54,"eonia",,"0D",,,,EvaluationDate)</f>
        <v>obj_00a65#0000</v>
      </c>
      <c r="Q54" s="31">
        <f>_xll.qlOvernightIndexedSwapFairRate(P54,InterestRatesTrigger)</f>
        <v>1.1078142166604627E-2</v>
      </c>
      <c r="R54" s="31" t="e">
        <f t="shared" si="6"/>
        <v>#NUM!</v>
      </c>
      <c r="S54" s="31">
        <f t="shared" si="7"/>
        <v>-2.6555577627689758E-6</v>
      </c>
      <c r="T54" s="31">
        <f t="shared" si="8"/>
        <v>-1.8578333953727516E-6</v>
      </c>
    </row>
    <row r="55" spans="1:20" x14ac:dyDescent="0.2">
      <c r="A55" s="22">
        <v>23</v>
      </c>
      <c r="B55" s="1">
        <f>_xll.qlInterpolationInterpolate(OISInterpolator,$A55)</f>
        <v>1.1176127516530545E-2</v>
      </c>
      <c r="C55" s="1" t="e">
        <f>_xll.qlQuoteValue(D55,Model!$E$11:$E$32)</f>
        <v>#NUM!</v>
      </c>
      <c r="D55" t="str">
        <f t="shared" si="11"/>
        <v>EUREON23Y_Quote</v>
      </c>
      <c r="E55" t="s">
        <v>68</v>
      </c>
      <c r="F55" s="1" t="b">
        <f t="shared" si="9"/>
        <v>0</v>
      </c>
      <c r="G55" s="1" t="s">
        <v>116</v>
      </c>
      <c r="H55" t="str">
        <f t="shared" si="10"/>
        <v>EUROISDDS23Y</v>
      </c>
      <c r="I55" s="5">
        <f t="shared" si="2"/>
        <v>1.1180000000000001</v>
      </c>
      <c r="J55" s="5">
        <f t="shared" si="3"/>
        <v>1.1180000000000001</v>
      </c>
      <c r="K55" t="str">
        <f>IF(UPPER(Contribute)="ABCD",_xll.RtContribute(K$4,$H55,$I$4:$J$4,$I55:$J55,"SCOPE:SERVER"),"--")</f>
        <v>--</v>
      </c>
      <c r="L55" t="str">
        <f>IF(UPPER(Contribute)="ABCD",_xll.RtContribute(L$4,$H55,$I$4:$J$4,$I55:$J55,"SCOPE:SERVER"),"--")</f>
        <v>--</v>
      </c>
      <c r="M55" s="5">
        <f>_xll.RtGet(K$4,$H55,$I$4)</f>
        <v>1.1179999999999999</v>
      </c>
      <c r="N55" s="5">
        <f>_xll.RtGet(L$4,$H55,$I$4)</f>
        <v>1.1179999999999999</v>
      </c>
      <c r="O55" s="5">
        <f t="shared" si="4"/>
        <v>0</v>
      </c>
      <c r="P55" t="str">
        <f>_xll.qlMakeOIS(,,E55,"eonia",,"0D",,,,EvaluationDate)</f>
        <v>obj_00a84#0000</v>
      </c>
      <c r="Q55" s="31">
        <f>_xll.qlOvernightIndexedSwapFairRate(P55,InterestRatesTrigger)</f>
        <v>1.1173303597758174E-2</v>
      </c>
      <c r="R55" s="31" t="e">
        <f t="shared" si="6"/>
        <v>#NUM!</v>
      </c>
      <c r="S55" s="31">
        <f t="shared" si="7"/>
        <v>-2.8239187723714393E-6</v>
      </c>
      <c r="T55" s="31">
        <f t="shared" si="8"/>
        <v>-6.6964022418271318E-6</v>
      </c>
    </row>
    <row r="56" spans="1:20" x14ac:dyDescent="0.2">
      <c r="A56" s="22">
        <v>24</v>
      </c>
      <c r="B56" s="1">
        <f>_xll.qlInterpolationInterpolate(OISInterpolator,$A56)</f>
        <v>1.125697153912913E-2</v>
      </c>
      <c r="C56" s="1" t="e">
        <f>_xll.qlQuoteValue(D56,Model!$E$11:$E$32)</f>
        <v>#NUM!</v>
      </c>
      <c r="D56" t="str">
        <f t="shared" si="11"/>
        <v>EUREON24Y_Quote</v>
      </c>
      <c r="E56" t="s">
        <v>69</v>
      </c>
      <c r="F56" s="1" t="b">
        <f t="shared" si="9"/>
        <v>0</v>
      </c>
      <c r="G56" s="1" t="s">
        <v>116</v>
      </c>
      <c r="H56" t="str">
        <f t="shared" si="10"/>
        <v>EUROISDDS24Y</v>
      </c>
      <c r="I56" s="5">
        <f t="shared" si="2"/>
        <v>1.1259999999999999</v>
      </c>
      <c r="J56" s="5">
        <f t="shared" si="3"/>
        <v>1.1259999999999999</v>
      </c>
      <c r="K56" t="str">
        <f>IF(UPPER(Contribute)="ABCD",_xll.RtContribute(K$4,$H56,$I$4:$J$4,$I56:$J56,"SCOPE:SERVER"),"--")</f>
        <v>--</v>
      </c>
      <c r="L56" t="str">
        <f>IF(UPPER(Contribute)="ABCD",_xll.RtContribute(L$4,$H56,$I$4:$J$4,$I56:$J56,"SCOPE:SERVER"),"--")</f>
        <v>--</v>
      </c>
      <c r="M56" s="5">
        <f>_xll.RtGet(K$4,$H56,$I$4)</f>
        <v>1.1259999999999999</v>
      </c>
      <c r="N56" s="5">
        <f>_xll.RtGet(L$4,$H56,$I$4)</f>
        <v>1.1259999999999999</v>
      </c>
      <c r="O56" s="5">
        <f t="shared" si="4"/>
        <v>0</v>
      </c>
      <c r="P56" t="str">
        <f>_xll.qlMakeOIS(,,E56,"eonia",,"0D",,,,EvaluationDate)</f>
        <v>obj_00a7a#0000</v>
      </c>
      <c r="Q56" s="31">
        <f>_xll.qlOvernightIndexedSwapFairRate(P56,InterestRatesTrigger)</f>
        <v>1.1255347899995039E-2</v>
      </c>
      <c r="R56" s="31" t="e">
        <f t="shared" si="6"/>
        <v>#NUM!</v>
      </c>
      <c r="S56" s="31">
        <f t="shared" si="7"/>
        <v>-1.6236391340903461E-6</v>
      </c>
      <c r="T56" s="31">
        <f t="shared" si="8"/>
        <v>-4.652100004959997E-6</v>
      </c>
    </row>
    <row r="57" spans="1:20" x14ac:dyDescent="0.2">
      <c r="A57" s="22">
        <v>25</v>
      </c>
      <c r="B57" s="1">
        <f>_xll.qlInterpolationInterpolate(OISInterpolator,$A57)</f>
        <v>1.133E-2</v>
      </c>
      <c r="C57" s="1">
        <f>_xll.qlQuoteValue(D57,Model!$E$11:$E$32)</f>
        <v>1.133E-2</v>
      </c>
      <c r="D57" t="str">
        <f t="shared" si="11"/>
        <v>EUREON25Y_Quote</v>
      </c>
      <c r="E57" t="s">
        <v>17</v>
      </c>
      <c r="F57" s="1" t="b">
        <f t="shared" si="9"/>
        <v>1</v>
      </c>
      <c r="G57" s="1" t="s">
        <v>111</v>
      </c>
      <c r="H57" t="str">
        <f t="shared" si="10"/>
        <v>EUROISDDS25Y</v>
      </c>
      <c r="I57" s="5">
        <f t="shared" si="2"/>
        <v>1.133</v>
      </c>
      <c r="J57" s="5">
        <f t="shared" si="3"/>
        <v>1.133</v>
      </c>
      <c r="K57" t="str">
        <f>IF(UPPER(Contribute)="ABCD",_xll.RtContribute(K$4,$H57,$I$4:$J$4,$I57:$J57,"SCOPE:SERVER"),"--")</f>
        <v>--</v>
      </c>
      <c r="L57" t="str">
        <f>IF(UPPER(Contribute)="ABCD",_xll.RtContribute(L$4,$H57,$I$4:$J$4,$I57:$J57,"SCOPE:SERVER"),"--")</f>
        <v>--</v>
      </c>
      <c r="M57" s="5">
        <f>_xll.RtGet(K$4,$H57,$I$4)</f>
        <v>1.133</v>
      </c>
      <c r="N57" s="5">
        <f>_xll.RtGet(L$4,$H57,$I$4)</f>
        <v>1.133</v>
      </c>
      <c r="O57" s="5">
        <f t="shared" si="4"/>
        <v>0</v>
      </c>
      <c r="P57" t="str">
        <f>_xll.qlMakeOIS(,,E57,"eonia",,"0D",,,,EvaluationDate)</f>
        <v>obj_00a8b#0000</v>
      </c>
      <c r="Q57" s="31">
        <f>_xll.qlOvernightIndexedSwapFairRate(P57,InterestRatesTrigger)</f>
        <v>1.13299999999898E-2</v>
      </c>
      <c r="R57" s="31">
        <f t="shared" si="6"/>
        <v>-1.0200174038743626E-14</v>
      </c>
      <c r="S57" s="31">
        <f t="shared" si="7"/>
        <v>-1.0200174038743626E-14</v>
      </c>
      <c r="T57" s="31">
        <f t="shared" si="8"/>
        <v>-1.0200174038743626E-14</v>
      </c>
    </row>
    <row r="58" spans="1:20" x14ac:dyDescent="0.2">
      <c r="A58" s="22">
        <v>26</v>
      </c>
      <c r="B58" s="1">
        <f>_xll.qlInterpolationInterpolate(OISInterpolator,$A58)</f>
        <v>1.1400752177758178E-2</v>
      </c>
      <c r="C58" s="1" t="e">
        <f>_xll.qlQuoteValue(D58,Model!$E$11:$E$32)</f>
        <v>#NUM!</v>
      </c>
      <c r="D58" t="str">
        <f t="shared" si="11"/>
        <v>EUREON26Y_Quote</v>
      </c>
      <c r="E58" t="s">
        <v>70</v>
      </c>
      <c r="F58" s="1" t="b">
        <f t="shared" si="9"/>
        <v>0</v>
      </c>
      <c r="G58" s="1" t="s">
        <v>116</v>
      </c>
      <c r="H58" t="str">
        <f t="shared" si="10"/>
        <v>EUROISDDS26Y</v>
      </c>
      <c r="I58" s="5">
        <f t="shared" si="2"/>
        <v>1.1400000000000001</v>
      </c>
      <c r="J58" s="5">
        <f t="shared" si="3"/>
        <v>1.1400000000000001</v>
      </c>
      <c r="K58" t="str">
        <f>IF(UPPER(Contribute)="ABCD",_xll.RtContribute(K$4,$H58,$I$4:$J$4,$I58:$J58,"SCOPE:SERVER"),"--")</f>
        <v>--</v>
      </c>
      <c r="L58" t="str">
        <f>IF(UPPER(Contribute)="ABCD",_xll.RtContribute(L$4,$H58,$I$4:$J$4,$I58:$J58,"SCOPE:SERVER"),"--")</f>
        <v>--</v>
      </c>
      <c r="M58" s="5">
        <f>_xll.RtGet(K$4,$H58,$I$4)</f>
        <v>1.1399999999999999</v>
      </c>
      <c r="N58" s="5">
        <f>_xll.RtGet(L$4,$H58,$I$4)</f>
        <v>1.1399999999999999</v>
      </c>
      <c r="O58" s="5">
        <f t="shared" si="4"/>
        <v>0</v>
      </c>
      <c r="P58" t="str">
        <f>_xll.qlMakeOIS(,,E58,"eonia",,"0D",,,,EvaluationDate)</f>
        <v>obj_00a82#0000</v>
      </c>
      <c r="Q58" s="31">
        <f>_xll.qlOvernightIndexedSwapFairRate(P58,InterestRatesTrigger)</f>
        <v>1.1401322260095523E-2</v>
      </c>
      <c r="R58" s="31" t="e">
        <f t="shared" si="6"/>
        <v>#NUM!</v>
      </c>
      <c r="S58" s="31">
        <f t="shared" si="7"/>
        <v>5.7008233734535951E-7</v>
      </c>
      <c r="T58" s="31">
        <f t="shared" si="8"/>
        <v>1.3222600955230257E-6</v>
      </c>
    </row>
    <row r="59" spans="1:20" x14ac:dyDescent="0.2">
      <c r="A59" s="22">
        <v>27</v>
      </c>
      <c r="B59" s="1">
        <f>_xll.qlInterpolationInterpolate(OISInterpolator,$A59)</f>
        <v>1.1470243634131381E-2</v>
      </c>
      <c r="C59" s="1" t="e">
        <f>_xll.qlQuoteValue(D59,Model!$E$11:$E$32)</f>
        <v>#NUM!</v>
      </c>
      <c r="D59" t="str">
        <f t="shared" si="11"/>
        <v>EUREON27Y_Quote</v>
      </c>
      <c r="E59" t="s">
        <v>71</v>
      </c>
      <c r="F59" s="1" t="b">
        <f t="shared" si="9"/>
        <v>0</v>
      </c>
      <c r="G59" s="1" t="s">
        <v>116</v>
      </c>
      <c r="H59" t="str">
        <f t="shared" si="10"/>
        <v>EUROISDDS27Y</v>
      </c>
      <c r="I59" s="5">
        <f t="shared" si="2"/>
        <v>1.147</v>
      </c>
      <c r="J59" s="5">
        <f t="shared" si="3"/>
        <v>1.147</v>
      </c>
      <c r="K59" t="str">
        <f>IF(UPPER(Contribute)="ABCD",_xll.RtContribute(K$4,$H59,$I$4:$J$4,$I59:$J59,"SCOPE:SERVER"),"--")</f>
        <v>--</v>
      </c>
      <c r="L59" t="str">
        <f>IF(UPPER(Contribute)="ABCD",_xll.RtContribute(L$4,$H59,$I$4:$J$4,$I59:$J59,"SCOPE:SERVER"),"--")</f>
        <v>--</v>
      </c>
      <c r="M59" s="5">
        <f>_xll.RtGet(K$4,$H59,$I$4)</f>
        <v>1.147</v>
      </c>
      <c r="N59" s="5">
        <f>_xll.RtGet(L$4,$H59,$I$4)</f>
        <v>1.147</v>
      </c>
      <c r="O59" s="5">
        <f t="shared" si="4"/>
        <v>0</v>
      </c>
      <c r="P59" t="str">
        <f>_xll.qlMakeOIS(,,E59,"eonia",,"0D",,,,EvaluationDate)</f>
        <v>obj_00a72#0000</v>
      </c>
      <c r="Q59" s="31">
        <f>_xll.qlOvernightIndexedSwapFairRate(P59,InterestRatesTrigger)</f>
        <v>1.1469927321897857E-2</v>
      </c>
      <c r="R59" s="31" t="e">
        <f t="shared" si="6"/>
        <v>#NUM!</v>
      </c>
      <c r="S59" s="31">
        <f t="shared" si="7"/>
        <v>-3.163122335239632E-7</v>
      </c>
      <c r="T59" s="31">
        <f t="shared" si="8"/>
        <v>-7.2678102144146939E-8</v>
      </c>
    </row>
    <row r="60" spans="1:20" x14ac:dyDescent="0.2">
      <c r="A60" s="22">
        <v>28</v>
      </c>
      <c r="B60" s="1">
        <f>_xll.qlInterpolationInterpolate(OISInterpolator,$A60)</f>
        <v>1.1538359001625493E-2</v>
      </c>
      <c r="C60" s="1" t="e">
        <f>_xll.qlQuoteValue(D60,Model!$E$11:$E$32)</f>
        <v>#NUM!</v>
      </c>
      <c r="D60" t="str">
        <f t="shared" si="11"/>
        <v>EUREON28Y_Quote</v>
      </c>
      <c r="E60" t="s">
        <v>72</v>
      </c>
      <c r="F60" s="1" t="b">
        <f t="shared" si="9"/>
        <v>0</v>
      </c>
      <c r="G60" s="1" t="s">
        <v>116</v>
      </c>
      <c r="H60" t="str">
        <f t="shared" si="10"/>
        <v>EUROISDDS28Y</v>
      </c>
      <c r="I60" s="5">
        <f t="shared" si="2"/>
        <v>1.1539999999999999</v>
      </c>
      <c r="J60" s="5">
        <f t="shared" si="3"/>
        <v>1.1539999999999999</v>
      </c>
      <c r="K60" t="str">
        <f>IF(UPPER(Contribute)="ABCD",_xll.RtContribute(K$4,$H60,$I$4:$J$4,$I60:$J60,"SCOPE:SERVER"),"--")</f>
        <v>--</v>
      </c>
      <c r="L60" t="str">
        <f>IF(UPPER(Contribute)="ABCD",_xll.RtContribute(L$4,$H60,$I$4:$J$4,$I60:$J60,"SCOPE:SERVER"),"--")</f>
        <v>--</v>
      </c>
      <c r="M60" s="5">
        <f>_xll.RtGet(K$4,$H60,$I$4)</f>
        <v>1.1539999999999999</v>
      </c>
      <c r="N60" s="5">
        <f>_xll.RtGet(L$4,$H60,$I$4)</f>
        <v>1.1539999999999999</v>
      </c>
      <c r="O60" s="5">
        <f t="shared" si="4"/>
        <v>0</v>
      </c>
      <c r="P60" t="str">
        <f>_xll.qlMakeOIS(,,E60,"eonia",,"0D",,,,EvaluationDate)</f>
        <v>obj_00a6b#0000</v>
      </c>
      <c r="Q60" s="31">
        <f>_xll.qlOvernightIndexedSwapFairRate(P60,InterestRatesTrigger)</f>
        <v>1.153711010988042E-2</v>
      </c>
      <c r="R60" s="31" t="e">
        <f t="shared" si="6"/>
        <v>#NUM!</v>
      </c>
      <c r="S60" s="31">
        <f t="shared" si="7"/>
        <v>-1.2488917450724502E-6</v>
      </c>
      <c r="T60" s="31">
        <f t="shared" si="8"/>
        <v>-2.8898901195794496E-6</v>
      </c>
    </row>
    <row r="61" spans="1:20" x14ac:dyDescent="0.2">
      <c r="A61" s="22">
        <v>29</v>
      </c>
      <c r="B61" s="1">
        <f>_xll.qlInterpolationInterpolate(OISInterpolator,$A61)</f>
        <v>1.1604982912746404E-2</v>
      </c>
      <c r="C61" s="1" t="e">
        <f>_xll.qlQuoteValue(D61,Model!$E$11:$E$32)</f>
        <v>#NUM!</v>
      </c>
      <c r="D61" t="str">
        <f t="shared" si="11"/>
        <v>EUREON29Y_Quote</v>
      </c>
      <c r="E61" t="s">
        <v>73</v>
      </c>
      <c r="F61" s="1" t="b">
        <f t="shared" si="9"/>
        <v>0</v>
      </c>
      <c r="G61" s="1" t="s">
        <v>116</v>
      </c>
      <c r="H61" t="str">
        <f t="shared" si="10"/>
        <v>EUROISDDS29Y</v>
      </c>
      <c r="I61" s="5">
        <f t="shared" si="2"/>
        <v>1.1599999999999999</v>
      </c>
      <c r="J61" s="5">
        <f t="shared" si="3"/>
        <v>1.1599999999999999</v>
      </c>
      <c r="K61" t="str">
        <f>IF(UPPER(Contribute)="ABCD",_xll.RtContribute(K$4,$H61,$I$4:$J$4,$I61:$J61,"SCOPE:SERVER"),"--")</f>
        <v>--</v>
      </c>
      <c r="L61" t="str">
        <f>IF(UPPER(Contribute)="ABCD",_xll.RtContribute(L$4,$H61,$I$4:$J$4,$I61:$J61,"SCOPE:SERVER"),"--")</f>
        <v>--</v>
      </c>
      <c r="M61" s="5">
        <f>_xll.RtGet(K$4,$H61,$I$4)</f>
        <v>1.1599999999999999</v>
      </c>
      <c r="N61" s="5">
        <f>_xll.RtGet(L$4,$H61,$I$4)</f>
        <v>1.1599999999999999</v>
      </c>
      <c r="O61" s="5">
        <f t="shared" si="4"/>
        <v>0</v>
      </c>
      <c r="P61" t="str">
        <f>_xll.qlMakeOIS(,,E61,"eonia",,"0D",,,,EvaluationDate)</f>
        <v>obj_00a8a#0000</v>
      </c>
      <c r="Q61" s="31">
        <f>_xll.qlOvernightIndexedSwapFairRate(P61,InterestRatesTrigger)</f>
        <v>1.1603824883450433E-2</v>
      </c>
      <c r="R61" s="31" t="e">
        <f t="shared" si="6"/>
        <v>#NUM!</v>
      </c>
      <c r="S61" s="31">
        <f t="shared" si="7"/>
        <v>-1.1580292959712662E-6</v>
      </c>
      <c r="T61" s="31">
        <f t="shared" si="8"/>
        <v>3.8248834504338303E-6</v>
      </c>
    </row>
    <row r="62" spans="1:20" x14ac:dyDescent="0.2">
      <c r="A62" s="22">
        <v>30</v>
      </c>
      <c r="B62" s="1">
        <f>_xll.qlInterpolationInterpolate(OISInterpolator,$A62)</f>
        <v>1.167E-2</v>
      </c>
      <c r="C62" s="1">
        <f>_xll.qlQuoteValue(D62,Model!$E$11:$E$32)</f>
        <v>1.167E-2</v>
      </c>
      <c r="D62" t="str">
        <f t="shared" si="11"/>
        <v>EUREON30Y_Quote</v>
      </c>
      <c r="E62" t="s">
        <v>18</v>
      </c>
      <c r="F62" s="1" t="b">
        <f t="shared" si="9"/>
        <v>1</v>
      </c>
      <c r="G62" s="1" t="s">
        <v>112</v>
      </c>
      <c r="H62" t="str">
        <f t="shared" si="10"/>
        <v>EUROISDDS30Y</v>
      </c>
      <c r="I62" s="5">
        <f t="shared" si="2"/>
        <v>1.167</v>
      </c>
      <c r="J62" s="5">
        <f t="shared" si="3"/>
        <v>1.167</v>
      </c>
      <c r="K62" t="str">
        <f>IF(UPPER(Contribute)="ABCD",_xll.RtContribute(K$4,$H62,$I$4:$J$4,$I62:$J62,"SCOPE:SERVER"),"--")</f>
        <v>--</v>
      </c>
      <c r="L62" t="str">
        <f>IF(UPPER(Contribute)="ABCD",_xll.RtContribute(L$4,$H62,$I$4:$J$4,$I62:$J62,"SCOPE:SERVER"),"--")</f>
        <v>--</v>
      </c>
      <c r="M62" s="5">
        <f>_xll.RtGet(K$4,$H62,$I$4)</f>
        <v>1.167</v>
      </c>
      <c r="N62" s="5">
        <f>_xll.RtGet(L$4,$H62,$I$4)</f>
        <v>1.167</v>
      </c>
      <c r="O62" s="5">
        <f t="shared" si="4"/>
        <v>0</v>
      </c>
      <c r="P62" t="str">
        <f>_xll.qlMakeOIS(,,E62,"eonia",,"0D",,,,EvaluationDate)</f>
        <v>obj_00a68#0000</v>
      </c>
      <c r="Q62" s="31">
        <f>_xll.qlOvernightIndexedSwapFairRate(P62,InterestRatesTrigger)</f>
        <v>1.1669999999972886E-2</v>
      </c>
      <c r="R62" s="31">
        <f t="shared" si="6"/>
        <v>-2.7113727929517495E-14</v>
      </c>
      <c r="S62" s="31">
        <f t="shared" si="7"/>
        <v>-2.7113727929517495E-14</v>
      </c>
      <c r="T62" s="31">
        <f t="shared" si="8"/>
        <v>-2.7113727929517495E-14</v>
      </c>
    </row>
    <row r="63" spans="1:20" x14ac:dyDescent="0.2">
      <c r="A63" s="22">
        <v>35</v>
      </c>
      <c r="B63" s="1">
        <f>_xll.qlInterpolationInterpolate(OISInterpolator,$A63)</f>
        <v>1.194521902436071E-2</v>
      </c>
      <c r="C63" s="1" t="e">
        <f>_xll.qlQuoteValue(D63,Model!$E$11:$E$32)</f>
        <v>#NUM!</v>
      </c>
      <c r="D63" t="str">
        <f t="shared" si="11"/>
        <v>EUREON35Y_Quote</v>
      </c>
      <c r="E63" t="s">
        <v>22</v>
      </c>
      <c r="F63" s="1" t="b">
        <f t="shared" si="9"/>
        <v>0</v>
      </c>
      <c r="G63" s="1" t="s">
        <v>116</v>
      </c>
      <c r="H63" t="str">
        <f t="shared" si="10"/>
        <v>EUROISDDS35Y</v>
      </c>
      <c r="I63" s="5">
        <f t="shared" si="2"/>
        <v>1.1950000000000001</v>
      </c>
      <c r="J63" s="5">
        <f t="shared" si="3"/>
        <v>1.1950000000000001</v>
      </c>
      <c r="K63" t="str">
        <f>IF(UPPER(Contribute)="ABCD",_xll.RtContribute(K$4,$H63,$I$4:$J$4,$I63:$J63,"SCOPE:SERVER"),"--")</f>
        <v>--</v>
      </c>
      <c r="L63" t="str">
        <f>IF(UPPER(Contribute)="ABCD",_xll.RtContribute(L$4,$H63,$I$4:$J$4,$I63:$J63,"SCOPE:SERVER"),"--")</f>
        <v>--</v>
      </c>
      <c r="M63" s="5">
        <f>_xll.RtGet(K$4,$H63,$I$4)</f>
        <v>1.1950000000000001</v>
      </c>
      <c r="N63" s="5">
        <f>_xll.RtGet(L$4,$H63,$I$4)</f>
        <v>1.1950000000000001</v>
      </c>
      <c r="O63" s="5">
        <f t="shared" si="4"/>
        <v>0</v>
      </c>
      <c r="P63" t="str">
        <f>_xll.qlMakeOIS(,,E63,"eonia",,"0D",,,,EvaluationDate)</f>
        <v>obj_00a6f#0000</v>
      </c>
      <c r="Q63" s="31">
        <f>_xll.qlOvernightIndexedSwapFairRate(P63,InterestRatesTrigger)</f>
        <v>1.1961629116022139E-2</v>
      </c>
      <c r="R63" s="31" t="e">
        <f t="shared" si="6"/>
        <v>#NUM!</v>
      </c>
      <c r="S63" s="31">
        <f t="shared" si="7"/>
        <v>1.6410091661429871E-5</v>
      </c>
      <c r="T63" s="31">
        <f t="shared" si="8"/>
        <v>1.1629116022138924E-5</v>
      </c>
    </row>
    <row r="64" spans="1:20" x14ac:dyDescent="0.2">
      <c r="A64" s="22">
        <v>40</v>
      </c>
      <c r="B64" s="1">
        <f>_xll.qlInterpolationInterpolate(OISInterpolator,$A64)</f>
        <v>1.206E-2</v>
      </c>
      <c r="C64" s="1">
        <f>_xll.qlQuoteValue(D64,Model!$E$11:$E$32)</f>
        <v>1.206E-2</v>
      </c>
      <c r="D64" t="str">
        <f t="shared" si="11"/>
        <v>EUREON40Y_Quote</v>
      </c>
      <c r="E64" t="s">
        <v>23</v>
      </c>
      <c r="F64" s="1" t="b">
        <f t="shared" si="9"/>
        <v>1</v>
      </c>
      <c r="G64" s="1" t="s">
        <v>140</v>
      </c>
      <c r="H64" t="str">
        <f t="shared" si="10"/>
        <v>EUROISDDS40Y</v>
      </c>
      <c r="I64" s="5">
        <f t="shared" si="2"/>
        <v>1.206</v>
      </c>
      <c r="J64" s="5">
        <f t="shared" si="3"/>
        <v>1.206</v>
      </c>
      <c r="K64" t="str">
        <f>IF(UPPER(Contribute)="ABCD",_xll.RtContribute(K$4,$H64,$I$4:$J$4,$I64:$J64,"SCOPE:SERVER"),"--")</f>
        <v>--</v>
      </c>
      <c r="L64" t="str">
        <f>IF(UPPER(Contribute)="ABCD",_xll.RtContribute(L$4,$H64,$I$4:$J$4,$I64:$J64,"SCOPE:SERVER"),"--")</f>
        <v>--</v>
      </c>
      <c r="M64" s="5">
        <f>_xll.RtGet(K$4,$H64,$I$4)</f>
        <v>1.206</v>
      </c>
      <c r="N64" s="5">
        <f>_xll.RtGet(L$4,$H64,$I$4)</f>
        <v>1.206</v>
      </c>
      <c r="O64" s="5">
        <f t="shared" si="4"/>
        <v>0</v>
      </c>
      <c r="P64" t="str">
        <f>_xll.qlMakeOIS(,,E64,"eonia",,"0D",,,,EvaluationDate)</f>
        <v>obj_00a64#0000</v>
      </c>
      <c r="Q64" s="31">
        <f>_xll.qlOvernightIndexedSwapFairRate(P64,InterestRatesTrigger)</f>
        <v>1.2059999999980314E-2</v>
      </c>
      <c r="R64" s="31">
        <f t="shared" si="6"/>
        <v>-1.9685642005384807E-14</v>
      </c>
      <c r="S64" s="31">
        <f t="shared" si="7"/>
        <v>-1.9685642005384807E-14</v>
      </c>
      <c r="T64" s="31">
        <f t="shared" si="8"/>
        <v>-1.9685642005384807E-14</v>
      </c>
    </row>
    <row r="65" spans="1:20" x14ac:dyDescent="0.2">
      <c r="A65" s="22">
        <v>50</v>
      </c>
      <c r="B65" s="1">
        <f>_xll.qlInterpolationInterpolate(OISInterpolator,$A65)</f>
        <v>1.1760000000000001E-2</v>
      </c>
      <c r="C65" s="1">
        <f>_xll.qlQuoteValue(D65,Model!$E$11:$E$32)</f>
        <v>1.1760000000000001E-2</v>
      </c>
      <c r="D65" t="str">
        <f t="shared" si="11"/>
        <v>EUREON50Y_Quote</v>
      </c>
      <c r="E65" t="s">
        <v>24</v>
      </c>
      <c r="F65" s="1" t="b">
        <f t="shared" si="9"/>
        <v>1</v>
      </c>
      <c r="G65" s="1" t="s">
        <v>141</v>
      </c>
      <c r="H65" t="str">
        <f t="shared" si="10"/>
        <v>EUROISDDS50Y</v>
      </c>
      <c r="I65" s="5">
        <f t="shared" si="2"/>
        <v>1.1759999999999999</v>
      </c>
      <c r="J65" s="5">
        <f t="shared" si="3"/>
        <v>1.1759999999999999</v>
      </c>
      <c r="K65" t="str">
        <f>IF(UPPER(Contribute)="ABCD",_xll.RtContribute(K$4,$H65,$I$4:$J$4,$I65:$J65,"SCOPE:SERVER"),"--")</f>
        <v>--</v>
      </c>
      <c r="L65" t="str">
        <f>IF(UPPER(Contribute)="ABCD",_xll.RtContribute(L$4,$H65,$I$4:$J$4,$I65:$J65,"SCOPE:SERVER"),"--")</f>
        <v>--</v>
      </c>
      <c r="M65" s="5">
        <f>_xll.RtGet(K$4,$H65,$I$4)</f>
        <v>1.1759999999999999</v>
      </c>
      <c r="N65" s="5">
        <f>_xll.RtGet(L$4,$H65,$I$4)</f>
        <v>1.1759999999999999</v>
      </c>
      <c r="O65" s="5">
        <f t="shared" si="4"/>
        <v>0</v>
      </c>
      <c r="P65" t="str">
        <f>_xll.qlMakeOIS(,,E65,"eonia",,"0D",,,,EvaluationDate)</f>
        <v>obj_00a6d#0000</v>
      </c>
      <c r="Q65" s="31">
        <f>_xll.qlOvernightIndexedSwapFairRate(P65,InterestRatesTrigger)</f>
        <v>1.1760000000008368E-2</v>
      </c>
      <c r="R65" s="31">
        <f t="shared" si="6"/>
        <v>8.3665713246361406E-15</v>
      </c>
      <c r="S65" s="31">
        <f t="shared" si="7"/>
        <v>8.3665713246361406E-15</v>
      </c>
      <c r="T65" s="31">
        <f t="shared" si="8"/>
        <v>8.3683060481121174E-15</v>
      </c>
    </row>
    <row r="66" spans="1:20" x14ac:dyDescent="0.2">
      <c r="A66" s="22">
        <v>60</v>
      </c>
      <c r="B66" s="1">
        <f>_xll.qlInterpolationInterpolate(OISInterpolator,$A66)</f>
        <v>1.1730000000000001E-2</v>
      </c>
      <c r="C66" s="1">
        <f>_xll.qlQuoteValue(D66,Model!$E$11:$E$32)</f>
        <v>1.1730000000000001E-2</v>
      </c>
      <c r="D66" t="str">
        <f t="shared" si="11"/>
        <v>EUREON60Y_Quote</v>
      </c>
      <c r="E66" t="s">
        <v>25</v>
      </c>
      <c r="F66" s="1" t="b">
        <f t="shared" si="9"/>
        <v>1</v>
      </c>
      <c r="G66" s="1" t="s">
        <v>142</v>
      </c>
      <c r="H66" t="str">
        <f t="shared" si="10"/>
        <v>EUROISDDS60Y</v>
      </c>
      <c r="I66" s="5">
        <f t="shared" si="2"/>
        <v>1.173</v>
      </c>
      <c r="J66" s="5">
        <f t="shared" si="3"/>
        <v>1.173</v>
      </c>
      <c r="K66" t="str">
        <f>IF(UPPER(Contribute)="ABCD",_xll.RtContribute(K$4,$H66,$I$4:$J$4,$I66:$J66,"SCOPE:SERVER"),"--")</f>
        <v>--</v>
      </c>
      <c r="L66" t="str">
        <f>IF(UPPER(Contribute)="ABCD",_xll.RtContribute(L$4,$H66,$I$4:$J$4,$I66:$J66,"SCOPE:SERVER"),"--")</f>
        <v>--</v>
      </c>
      <c r="M66" s="5">
        <f>_xll.RtGet(K$4,$H66,$I$4)</f>
        <v>1.173</v>
      </c>
      <c r="N66" s="5">
        <f>_xll.RtGet(L$4,$H66,$I$4)</f>
        <v>1.173</v>
      </c>
      <c r="O66" s="5">
        <f t="shared" si="4"/>
        <v>0</v>
      </c>
      <c r="P66" t="str">
        <f>_xll.qlMakeOIS(,,E66,"eonia",,"0D",,,,EvaluationDate)</f>
        <v>obj_00a8d#0000</v>
      </c>
      <c r="Q66" s="31">
        <f>_xll.qlOvernightIndexedSwapFairRate(P66,InterestRatesTrigger)</f>
        <v>1.1730000000000032E-2</v>
      </c>
      <c r="R66" s="31">
        <f t="shared" si="6"/>
        <v>3.1225022567582528E-17</v>
      </c>
      <c r="S66" s="31">
        <f t="shared" si="7"/>
        <v>3.1225022567582528E-17</v>
      </c>
      <c r="T66" s="31">
        <f t="shared" si="8"/>
        <v>3.1225022567582528E-17</v>
      </c>
    </row>
  </sheetData>
  <phoneticPr fontId="0" type="noConversion"/>
  <dataValidations disablePrompts="1" count="1">
    <dataValidation type="list" allowBlank="1" showInputMessage="1" showErrorMessage="1" sqref="H4">
      <formula1>"OISDDS,YCON_"</formula1>
    </dataValidation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Triggers</vt:lpstr>
      <vt:lpstr>Model</vt:lpstr>
      <vt:lpstr>Contribution</vt:lpstr>
      <vt:lpstr>BasisExtrapolator</vt:lpstr>
      <vt:lpstr>Calendar</vt:lpstr>
      <vt:lpstr>Contribute</vt:lpstr>
      <vt:lpstr>Currency</vt:lpstr>
      <vt:lpstr>EvaluationDate</vt:lpstr>
      <vt:lpstr>IborIndexFamily</vt:lpstr>
      <vt:lpstr>InterestRatesTrigger</vt:lpstr>
      <vt:lpstr>OISInterpolator</vt:lpstr>
      <vt:lpstr>SettlementDate</vt:lpstr>
      <vt:lpstr>SettlementDays</vt:lpstr>
      <vt:lpstr>Tomorrow</vt:lpstr>
      <vt:lpstr>Trigger</vt:lpstr>
    </vt:vector>
  </TitlesOfParts>
  <Company>Banca IMI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ametrf1a</dc:creator>
  <cp:lastModifiedBy>MAZZOCCHI PAOLO</cp:lastModifiedBy>
  <dcterms:created xsi:type="dcterms:W3CDTF">2011-03-08T16:16:43Z</dcterms:created>
  <dcterms:modified xsi:type="dcterms:W3CDTF">2015-05-28T08:20:54Z</dcterms:modified>
</cp:coreProperties>
</file>