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8585" yWindow="-15" windowWidth="18645" windowHeight="11700" activeTab="2"/>
  </bookViews>
  <sheets>
    <sheet name="General Settings" sheetId="6" r:id="rId1"/>
    <sheet name="RateHelpers" sheetId="4" r:id="rId2"/>
    <sheet name="Selected" sheetId="5" r:id="rId3"/>
    <sheet name="Deposits" sheetId="7" r:id="rId4"/>
    <sheet name="FRAs" sheetId="14" r:id="rId5"/>
    <sheet name="Futures" sheetId="11" r:id="rId6"/>
    <sheet name="Swaps" sheetId="13" r:id="rId7"/>
  </sheets>
  <externalReferences>
    <externalReference r:id="rId8"/>
  </externalReference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Swaps!$L$1</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RateHelpers!$H$2:$H$108</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RateHelpers!$B$2:$B$108</definedName>
    <definedName name="RateHelpersIncluded">RateHelpers!$F$2:$F$108</definedName>
    <definedName name="RateHelpersPriority">RateHelpers!$G$2:$G$108</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D20" i="14" l="1"/>
  <c r="G20" i="14" s="1"/>
  <c r="B20" i="14"/>
  <c r="D19" i="14"/>
  <c r="G19" i="14" s="1"/>
  <c r="B19" i="14"/>
  <c r="G18" i="14"/>
  <c r="D18" i="14"/>
  <c r="B18" i="14"/>
  <c r="D17" i="14"/>
  <c r="G17" i="14" s="1"/>
  <c r="B17" i="14"/>
  <c r="D16" i="14"/>
  <c r="G16" i="14" s="1"/>
  <c r="B16" i="14"/>
  <c r="D15" i="14"/>
  <c r="G15" i="14" s="1"/>
  <c r="B15" i="14"/>
  <c r="G14" i="14"/>
  <c r="D14" i="14"/>
  <c r="B14" i="14"/>
  <c r="D13" i="14"/>
  <c r="G13" i="14" s="1"/>
  <c r="B13" i="14"/>
  <c r="D12" i="14"/>
  <c r="G12" i="14" s="1"/>
  <c r="B12" i="14"/>
  <c r="D11" i="14"/>
  <c r="G11" i="14" s="1"/>
  <c r="B11" i="14"/>
  <c r="G10" i="14"/>
  <c r="D10" i="14"/>
  <c r="B10" i="14"/>
  <c r="D9" i="14"/>
  <c r="G9" i="14" s="1"/>
  <c r="B9" i="14"/>
  <c r="D8" i="14"/>
  <c r="G8" i="14" s="1"/>
  <c r="B8" i="14"/>
  <c r="D7" i="14"/>
  <c r="G7" i="14" s="1"/>
  <c r="B7" i="14"/>
  <c r="G6" i="14"/>
  <c r="D6" i="14"/>
  <c r="B6" i="14"/>
  <c r="D5" i="14"/>
  <c r="G5" i="14" s="1"/>
  <c r="B5" i="14"/>
  <c r="D4" i="14"/>
  <c r="G4" i="14" s="1"/>
  <c r="B4" i="14"/>
  <c r="D3" i="14"/>
  <c r="G3" i="14" s="1"/>
  <c r="B3" i="14"/>
  <c r="H2" i="14"/>
  <c r="E1" i="14"/>
  <c r="I2" i="14"/>
  <c r="E19" i="14" l="1"/>
  <c r="E15" i="14"/>
  <c r="E11" i="14"/>
  <c r="E7" i="14"/>
  <c r="E3" i="14"/>
  <c r="E20" i="14"/>
  <c r="E16" i="14"/>
  <c r="E12" i="14"/>
  <c r="E8" i="14"/>
  <c r="E4" i="14"/>
  <c r="E17" i="14"/>
  <c r="E13" i="14"/>
  <c r="E9" i="14"/>
  <c r="E10" i="14"/>
  <c r="E6" i="14"/>
  <c r="E5" i="14"/>
  <c r="E18" i="14"/>
  <c r="E14" i="14"/>
  <c r="G1" i="14"/>
  <c r="H1" i="14" s="1"/>
  <c r="C26" i="6"/>
  <c r="H19" i="14"/>
  <c r="H8" i="14"/>
  <c r="H18" i="14"/>
  <c r="H15" i="14"/>
  <c r="H4" i="14"/>
  <c r="H14" i="14"/>
  <c r="H11" i="14"/>
  <c r="H17" i="14"/>
  <c r="H7" i="14"/>
  <c r="H13" i="14"/>
  <c r="H3" i="14"/>
  <c r="H9" i="14"/>
  <c r="H20" i="14"/>
  <c r="H10" i="14"/>
  <c r="H16" i="14"/>
  <c r="H6" i="14"/>
  <c r="H12" i="14"/>
  <c r="H5" i="14"/>
  <c r="I19" i="14"/>
  <c r="I8" i="14"/>
  <c r="I18" i="14"/>
  <c r="I15" i="14"/>
  <c r="I4" i="14"/>
  <c r="I14" i="14"/>
  <c r="I11" i="14"/>
  <c r="I17" i="14"/>
  <c r="I7" i="14"/>
  <c r="I13" i="14"/>
  <c r="I3" i="14"/>
  <c r="I9" i="14"/>
  <c r="I20" i="14"/>
  <c r="I10" i="14"/>
  <c r="I16" i="14"/>
  <c r="I6" i="14"/>
  <c r="I12" i="14"/>
  <c r="I5" i="14"/>
  <c r="B56" i="4" l="1"/>
  <c r="B63" i="4"/>
  <c r="B57" i="4"/>
  <c r="B67" i="4"/>
  <c r="B61" i="4"/>
  <c r="B71" i="4"/>
  <c r="B60" i="4"/>
  <c r="B54" i="4"/>
  <c r="B64" i="4"/>
  <c r="B58" i="4"/>
  <c r="B68" i="4"/>
  <c r="B62" i="4"/>
  <c r="B65" i="4"/>
  <c r="B55" i="4"/>
  <c r="B66" i="4"/>
  <c r="B69" i="4"/>
  <c r="B59" i="4"/>
  <c r="B70" i="4"/>
  <c r="D4" i="7"/>
  <c r="D5" i="7"/>
  <c r="D6" i="7"/>
  <c r="D7" i="7"/>
  <c r="D8" i="7"/>
  <c r="D9" i="7"/>
  <c r="D10" i="7"/>
  <c r="D11" i="7"/>
  <c r="D12" i="7"/>
  <c r="C7" i="7"/>
  <c r="C8" i="7"/>
  <c r="C9" i="7"/>
  <c r="C12" i="7"/>
  <c r="C6" i="7"/>
  <c r="D1" i="7"/>
  <c r="C56" i="4"/>
  <c r="D56" i="4"/>
  <c r="I56" i="4"/>
  <c r="J56" i="4"/>
  <c r="C64" i="4"/>
  <c r="D64" i="4"/>
  <c r="I64" i="4"/>
  <c r="J64" i="4"/>
  <c r="D59" i="4"/>
  <c r="I59" i="4"/>
  <c r="J59" i="4"/>
  <c r="C59" i="4"/>
  <c r="C63" i="4"/>
  <c r="D63" i="4"/>
  <c r="I63" i="4"/>
  <c r="J63" i="4"/>
  <c r="C58" i="4"/>
  <c r="D58" i="4"/>
  <c r="I58" i="4"/>
  <c r="J58" i="4"/>
  <c r="I70" i="4"/>
  <c r="J70" i="4"/>
  <c r="C70" i="4"/>
  <c r="D70" i="4"/>
  <c r="I57" i="4"/>
  <c r="J57" i="4"/>
  <c r="C57" i="4"/>
  <c r="D57" i="4"/>
  <c r="J68" i="4"/>
  <c r="C68" i="4"/>
  <c r="D68" i="4"/>
  <c r="I68" i="4"/>
  <c r="D67" i="4"/>
  <c r="I67" i="4"/>
  <c r="J67" i="4"/>
  <c r="C67" i="4"/>
  <c r="I62" i="4"/>
  <c r="J62" i="4"/>
  <c r="C62" i="4"/>
  <c r="D62" i="4"/>
  <c r="C61" i="4"/>
  <c r="D61" i="4"/>
  <c r="I61" i="4"/>
  <c r="J61" i="4"/>
  <c r="I65" i="4"/>
  <c r="J65" i="4"/>
  <c r="C65" i="4"/>
  <c r="D65" i="4"/>
  <c r="C71" i="4"/>
  <c r="D71" i="4"/>
  <c r="I71" i="4"/>
  <c r="J71" i="4"/>
  <c r="C55" i="4"/>
  <c r="D55" i="4"/>
  <c r="I55" i="4"/>
  <c r="J55" i="4"/>
  <c r="J60" i="4"/>
  <c r="C60" i="4"/>
  <c r="D60" i="4"/>
  <c r="I60" i="4"/>
  <c r="C66" i="4"/>
  <c r="D66" i="4"/>
  <c r="I66" i="4"/>
  <c r="J66" i="4"/>
  <c r="I54" i="4"/>
  <c r="J54" i="4"/>
  <c r="C54" i="4"/>
  <c r="D54" i="4"/>
  <c r="C69" i="4"/>
  <c r="D69" i="4"/>
  <c r="I69" i="4"/>
  <c r="J69" i="4"/>
  <c r="E3" i="11" a="1"/>
  <c r="E7" i="7"/>
  <c r="E12" i="7"/>
  <c r="C11" i="7"/>
  <c r="L3" i="13"/>
  <c r="C10" i="7"/>
  <c r="L26" i="13"/>
  <c r="L28" i="13"/>
  <c r="L22" i="13"/>
  <c r="L8" i="13"/>
  <c r="L33" i="13"/>
  <c r="E4" i="7"/>
  <c r="L34" i="13"/>
  <c r="L36" i="13"/>
  <c r="L30" i="13"/>
  <c r="L16" i="13"/>
  <c r="E8" i="7"/>
  <c r="L11" i="13"/>
  <c r="L38" i="13"/>
  <c r="E9" i="7"/>
  <c r="L21" i="13"/>
  <c r="L32" i="13"/>
  <c r="E5" i="7"/>
  <c r="F5" i="7" s="1"/>
  <c r="L29" i="13"/>
  <c r="L40" i="13"/>
  <c r="E6" i="7"/>
  <c r="L41" i="13"/>
  <c r="L13" i="13"/>
  <c r="L24" i="13"/>
  <c r="L19" i="13"/>
  <c r="L7" i="13"/>
  <c r="L27" i="13"/>
  <c r="L15" i="13"/>
  <c r="L25" i="13"/>
  <c r="L39" i="13"/>
  <c r="L14" i="13"/>
  <c r="L20" i="13"/>
  <c r="L18" i="13"/>
  <c r="L17" i="13"/>
  <c r="L31" i="13"/>
  <c r="L6" i="13"/>
  <c r="L12" i="13"/>
  <c r="L10" i="13"/>
  <c r="L9" i="13"/>
  <c r="L23" i="13"/>
  <c r="L37" i="13"/>
  <c r="L35" i="13"/>
  <c r="L5" i="13"/>
  <c r="B6" i="4" l="1"/>
  <c r="B8" i="4"/>
  <c r="B11" i="4"/>
  <c r="B7" i="4"/>
  <c r="B5" i="4"/>
  <c r="B3" i="4"/>
  <c r="B4" i="4"/>
  <c r="E10" i="11"/>
  <c r="E18" i="11"/>
  <c r="E26" i="11"/>
  <c r="E34" i="11"/>
  <c r="E42" i="11"/>
  <c r="E3" i="11"/>
  <c r="E11" i="11"/>
  <c r="E19" i="11"/>
  <c r="E27" i="11"/>
  <c r="E35" i="11"/>
  <c r="E43" i="11"/>
  <c r="E4" i="11"/>
  <c r="E12" i="11"/>
  <c r="E20" i="11"/>
  <c r="E28" i="11"/>
  <c r="E36" i="11"/>
  <c r="E44" i="11"/>
  <c r="E5" i="11"/>
  <c r="E13" i="11"/>
  <c r="E21" i="11"/>
  <c r="E29" i="11"/>
  <c r="E37" i="11"/>
  <c r="E6" i="11"/>
  <c r="E14" i="11"/>
  <c r="E22" i="11"/>
  <c r="E30" i="11"/>
  <c r="E38" i="11"/>
  <c r="E7" i="11"/>
  <c r="E15" i="11"/>
  <c r="E23" i="11"/>
  <c r="E31" i="11"/>
  <c r="E39" i="11"/>
  <c r="E8" i="11"/>
  <c r="E16" i="11"/>
  <c r="E24" i="11"/>
  <c r="E32" i="11"/>
  <c r="E40" i="11"/>
  <c r="E9" i="11"/>
  <c r="E17" i="11"/>
  <c r="E25" i="11"/>
  <c r="E33" i="11"/>
  <c r="E41" i="11"/>
  <c r="F20" i="11"/>
  <c r="F17" i="11"/>
  <c r="F44" i="11"/>
  <c r="F16" i="11"/>
  <c r="F4" i="11"/>
  <c r="F40" i="11"/>
  <c r="I5" i="4"/>
  <c r="D11" i="4"/>
  <c r="F36" i="11"/>
  <c r="F26" i="11"/>
  <c r="C11" i="4"/>
  <c r="I4" i="4"/>
  <c r="E10" i="7"/>
  <c r="F9" i="11"/>
  <c r="F33" i="11"/>
  <c r="F32" i="11"/>
  <c r="J6" i="4"/>
  <c r="I6" i="4"/>
  <c r="F18" i="11"/>
  <c r="J11" i="4"/>
  <c r="C8" i="4"/>
  <c r="F28" i="11"/>
  <c r="F35" i="11"/>
  <c r="F38" i="11"/>
  <c r="C5" i="4"/>
  <c r="F10" i="11"/>
  <c r="F24" i="11"/>
  <c r="F29" i="11"/>
  <c r="C7" i="4"/>
  <c r="F31" i="11"/>
  <c r="F34" i="11"/>
  <c r="J5" i="4"/>
  <c r="D6" i="4"/>
  <c r="F4" i="7"/>
  <c r="F37" i="11"/>
  <c r="F19" i="11"/>
  <c r="F22" i="11"/>
  <c r="F41" i="11"/>
  <c r="F21" i="11"/>
  <c r="I7" i="4"/>
  <c r="J7" i="4"/>
  <c r="I8" i="4"/>
  <c r="D7" i="4"/>
  <c r="F23" i="11"/>
  <c r="F8" i="11"/>
  <c r="F7" i="11"/>
  <c r="D8" i="4"/>
  <c r="C6" i="4"/>
  <c r="C4" i="4"/>
  <c r="F14" i="11"/>
  <c r="F43" i="11"/>
  <c r="I11" i="4"/>
  <c r="D4" i="4"/>
  <c r="C3" i="4"/>
  <c r="F11" i="11"/>
  <c r="F39" i="11"/>
  <c r="F13" i="11"/>
  <c r="F42" i="11"/>
  <c r="I3" i="4"/>
  <c r="F25" i="11"/>
  <c r="F12" i="11"/>
  <c r="D3" i="4"/>
  <c r="F6" i="11"/>
  <c r="F5" i="11"/>
  <c r="D5" i="4"/>
  <c r="J4" i="4"/>
  <c r="F3" i="11"/>
  <c r="F27" i="11"/>
  <c r="F30" i="11"/>
  <c r="F15" i="11"/>
  <c r="J8" i="4"/>
  <c r="J3" i="4"/>
  <c r="E11" i="7"/>
  <c r="B9" i="4" l="1"/>
  <c r="B10" i="4"/>
  <c r="J13" i="6"/>
  <c r="J14" i="6"/>
  <c r="D10" i="4"/>
  <c r="I10" i="4"/>
  <c r="I9" i="4"/>
  <c r="C10" i="4"/>
  <c r="J9" i="4"/>
  <c r="J10" i="4"/>
  <c r="D9" i="4"/>
  <c r="C9" i="4"/>
  <c r="J1" i="13" l="1"/>
  <c r="L1" i="13"/>
  <c r="I5" i="13"/>
  <c r="I1" i="11"/>
  <c r="J1" i="11" s="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39" i="11"/>
  <c r="G40" i="11"/>
  <c r="G41" i="11"/>
  <c r="G42" i="11"/>
  <c r="G43" i="11"/>
  <c r="G44" i="11"/>
  <c r="E1" i="7"/>
  <c r="D3" i="7"/>
  <c r="E3" i="7"/>
  <c r="B2" i="4" l="1"/>
  <c r="I16" i="13"/>
  <c r="I15" i="13"/>
  <c r="G32" i="13"/>
  <c r="I20" i="13"/>
  <c r="G27" i="13"/>
  <c r="G10" i="13"/>
  <c r="I26" i="13"/>
  <c r="G12" i="13"/>
  <c r="G7" i="13"/>
  <c r="K40" i="13"/>
  <c r="K37" i="13"/>
  <c r="G22" i="13"/>
  <c r="I17" i="13"/>
  <c r="G6" i="13"/>
  <c r="I25" i="13"/>
  <c r="G14" i="13"/>
  <c r="G9" i="13"/>
  <c r="K1" i="13"/>
  <c r="G24" i="13"/>
  <c r="G19" i="13"/>
  <c r="G8" i="13"/>
  <c r="G29" i="13"/>
  <c r="I18" i="13"/>
  <c r="G5" i="13"/>
  <c r="E2" i="7"/>
  <c r="C2" i="4"/>
  <c r="K21" i="13" l="1"/>
  <c r="K15" i="13"/>
  <c r="G20" i="13"/>
  <c r="G26" i="13"/>
  <c r="K5" i="13"/>
  <c r="I19" i="13"/>
  <c r="K27" i="13"/>
  <c r="K28" i="13"/>
  <c r="I27" i="13"/>
  <c r="K32" i="13"/>
  <c r="I9" i="13"/>
  <c r="K19" i="13"/>
  <c r="I10" i="13"/>
  <c r="K16" i="13"/>
  <c r="I12" i="13"/>
  <c r="I32" i="13"/>
  <c r="G25" i="13"/>
  <c r="K25" i="13"/>
  <c r="G40" i="13"/>
  <c r="I29" i="13"/>
  <c r="I24" i="13"/>
  <c r="K33" i="13"/>
  <c r="I6" i="13"/>
  <c r="I14" i="13"/>
  <c r="K24" i="13"/>
  <c r="I7" i="13"/>
  <c r="G16" i="13"/>
  <c r="I40" i="13"/>
  <c r="G15" i="13"/>
  <c r="K10" i="13"/>
  <c r="K13" i="13"/>
  <c r="I36" i="13"/>
  <c r="G36" i="13"/>
  <c r="K36" i="13"/>
  <c r="K11" i="13"/>
  <c r="K9" i="13"/>
  <c r="I11" i="13"/>
  <c r="I8" i="13"/>
  <c r="I28" i="13"/>
  <c r="G11" i="13"/>
  <c r="I13" i="13"/>
  <c r="I21" i="13"/>
  <c r="G18" i="13"/>
  <c r="K6" i="13"/>
  <c r="K7" i="13"/>
  <c r="I37" i="13"/>
  <c r="G13" i="13"/>
  <c r="G21" i="13"/>
  <c r="K26" i="13"/>
  <c r="G33" i="13"/>
  <c r="G37" i="13"/>
  <c r="K12" i="13"/>
  <c r="I23" i="13"/>
  <c r="G23" i="13"/>
  <c r="K38" i="13"/>
  <c r="G17" i="13"/>
  <c r="K18" i="13"/>
  <c r="K29" i="13"/>
  <c r="I33" i="13"/>
  <c r="K23" i="13"/>
  <c r="K17" i="13"/>
  <c r="G28" i="13"/>
  <c r="I38" i="13"/>
  <c r="I22" i="13"/>
  <c r="K41" i="13"/>
  <c r="I41" i="13"/>
  <c r="G38" i="13"/>
  <c r="G41" i="13"/>
  <c r="G30" i="13"/>
  <c r="I30" i="13"/>
  <c r="K30" i="13"/>
  <c r="G31" i="13"/>
  <c r="I31" i="13"/>
  <c r="K31" i="13"/>
  <c r="G34" i="13"/>
  <c r="I34" i="13"/>
  <c r="K34" i="13"/>
  <c r="G35" i="13"/>
  <c r="I35" i="13"/>
  <c r="K35" i="13"/>
  <c r="K8" i="13"/>
  <c r="K14" i="13"/>
  <c r="K22" i="13"/>
  <c r="G39" i="13"/>
  <c r="I39" i="13"/>
  <c r="K39" i="13"/>
  <c r="K20" i="13"/>
  <c r="H22" i="11"/>
  <c r="I22" i="11"/>
  <c r="H41" i="11"/>
  <c r="I41" i="11"/>
  <c r="H5" i="11"/>
  <c r="I5" i="11"/>
  <c r="H16" i="11"/>
  <c r="I16" i="11"/>
  <c r="H26" i="11"/>
  <c r="I26" i="11"/>
  <c r="I19" i="11"/>
  <c r="H19" i="11"/>
  <c r="H12" i="11"/>
  <c r="I12" i="11"/>
  <c r="H6" i="11"/>
  <c r="I6" i="11"/>
  <c r="H37" i="11"/>
  <c r="I37" i="11"/>
  <c r="H14" i="11"/>
  <c r="I14" i="11"/>
  <c r="H18" i="11"/>
  <c r="I18" i="11"/>
  <c r="H11" i="11"/>
  <c r="I11" i="11"/>
  <c r="H4" i="11"/>
  <c r="I4" i="11"/>
  <c r="I7" i="11"/>
  <c r="H7" i="11"/>
  <c r="H10" i="11"/>
  <c r="I10" i="11"/>
  <c r="H3" i="11"/>
  <c r="I3" i="11"/>
  <c r="H40" i="11"/>
  <c r="I40" i="11"/>
  <c r="H9" i="11"/>
  <c r="I9" i="11"/>
  <c r="I32" i="11"/>
  <c r="H32" i="11"/>
  <c r="H38" i="11"/>
  <c r="I38" i="11"/>
  <c r="H44" i="11"/>
  <c r="I44" i="11"/>
  <c r="H30" i="11"/>
  <c r="I30" i="11"/>
  <c r="H13" i="11"/>
  <c r="I13" i="11"/>
  <c r="I25" i="11"/>
  <c r="H25" i="11"/>
  <c r="H43" i="11"/>
  <c r="I43" i="11"/>
  <c r="H36" i="11"/>
  <c r="I36" i="11"/>
  <c r="H29" i="11"/>
  <c r="I29" i="11"/>
  <c r="H17" i="11"/>
  <c r="I17" i="11"/>
  <c r="H8" i="11"/>
  <c r="I8" i="11"/>
  <c r="I23" i="11"/>
  <c r="H23" i="11"/>
  <c r="H33" i="11"/>
  <c r="I33" i="11"/>
  <c r="I42" i="11"/>
  <c r="H42" i="11"/>
  <c r="H35" i="11"/>
  <c r="I35" i="11"/>
  <c r="H28" i="11"/>
  <c r="I28" i="11"/>
  <c r="H24" i="11"/>
  <c r="I24" i="11"/>
  <c r="I39" i="11"/>
  <c r="H39" i="11"/>
  <c r="I15" i="11"/>
  <c r="H15" i="11"/>
  <c r="H21" i="11"/>
  <c r="I21" i="11"/>
  <c r="I31" i="11"/>
  <c r="H31" i="11"/>
  <c r="H34" i="11"/>
  <c r="I34" i="11"/>
  <c r="H27" i="11"/>
  <c r="I27" i="11"/>
  <c r="H20" i="11"/>
  <c r="I20" i="11"/>
  <c r="D6" i="6"/>
  <c r="J2" i="11"/>
  <c r="J14" i="11"/>
  <c r="J7" i="11"/>
  <c r="J32" i="11"/>
  <c r="J43" i="11"/>
  <c r="J38" i="11"/>
  <c r="F12" i="7"/>
  <c r="F3" i="7"/>
  <c r="F9" i="7"/>
  <c r="J12" i="11"/>
  <c r="J18" i="11"/>
  <c r="J28" i="11"/>
  <c r="J24" i="11"/>
  <c r="J21" i="11"/>
  <c r="J31" i="11"/>
  <c r="J15" i="11"/>
  <c r="J16" i="11"/>
  <c r="J19" i="11"/>
  <c r="J11" i="11"/>
  <c r="J9" i="11"/>
  <c r="J23" i="11"/>
  <c r="J6" i="11"/>
  <c r="J35" i="11"/>
  <c r="J17" i="11"/>
  <c r="F2" i="7"/>
  <c r="J36" i="11"/>
  <c r="J42" i="11"/>
  <c r="J10" i="11"/>
  <c r="J26" i="11"/>
  <c r="J22" i="11"/>
  <c r="F11" i="7"/>
  <c r="J37" i="11"/>
  <c r="J41" i="11"/>
  <c r="J40" i="11"/>
  <c r="J30" i="11"/>
  <c r="J5" i="11"/>
  <c r="J3" i="11"/>
  <c r="J27" i="11"/>
  <c r="J25" i="11"/>
  <c r="F10" i="7"/>
  <c r="J34" i="11"/>
  <c r="F8" i="7"/>
  <c r="J39" i="11"/>
  <c r="B1" i="6"/>
  <c r="J13" i="11"/>
  <c r="J4" i="11"/>
  <c r="J29" i="11"/>
  <c r="J44" i="11"/>
  <c r="J33" i="11"/>
  <c r="J8" i="11"/>
  <c r="J20" i="11"/>
  <c r="B102" i="4" l="1"/>
  <c r="B95" i="4"/>
  <c r="B97" i="4"/>
  <c r="B105" i="4"/>
  <c r="B80" i="4"/>
  <c r="B94" i="4"/>
  <c r="B106" i="4"/>
  <c r="B77" i="4"/>
  <c r="B100" i="4"/>
  <c r="B83" i="4"/>
  <c r="B74" i="4"/>
  <c r="B72" i="4"/>
  <c r="B101" i="4"/>
  <c r="B79" i="4"/>
  <c r="B73" i="4"/>
  <c r="B76" i="4"/>
  <c r="B86" i="4"/>
  <c r="B87" i="4"/>
  <c r="B90" i="4"/>
  <c r="B89" i="4"/>
  <c r="B104" i="4"/>
  <c r="B78" i="4"/>
  <c r="B107" i="4"/>
  <c r="B84" i="4"/>
  <c r="B81" i="4"/>
  <c r="B98" i="4"/>
  <c r="B96" i="4"/>
  <c r="B103" i="4"/>
  <c r="B92" i="4"/>
  <c r="B99" i="4"/>
  <c r="B82" i="4"/>
  <c r="B75" i="4"/>
  <c r="B108" i="4"/>
  <c r="B85" i="4"/>
  <c r="B93" i="4"/>
  <c r="B91" i="4"/>
  <c r="B88" i="4"/>
  <c r="B22" i="4"/>
  <c r="B42" i="4"/>
  <c r="B20" i="4"/>
  <c r="B35" i="4"/>
  <c r="B16" i="4"/>
  <c r="B43" i="4"/>
  <c r="B38" i="4"/>
  <c r="B13" i="4"/>
  <c r="B52" i="4"/>
  <c r="B39" i="4"/>
  <c r="B47" i="4"/>
  <c r="B19" i="4"/>
  <c r="B27" i="4"/>
  <c r="B32" i="4"/>
  <c r="B28" i="4"/>
  <c r="B33" i="4"/>
  <c r="B23" i="4"/>
  <c r="B31" i="4"/>
  <c r="B41" i="4"/>
  <c r="B17" i="4"/>
  <c r="B18" i="4"/>
  <c r="B40" i="4"/>
  <c r="B44" i="4"/>
  <c r="B48" i="4"/>
  <c r="B51" i="4"/>
  <c r="B34" i="4"/>
  <c r="B24" i="4"/>
  <c r="B45" i="4"/>
  <c r="B14" i="4"/>
  <c r="B37" i="4"/>
  <c r="B49" i="4"/>
  <c r="B29" i="4"/>
  <c r="B36" i="4"/>
  <c r="B30" i="4"/>
  <c r="B26" i="4"/>
  <c r="B53" i="4"/>
  <c r="B46" i="4"/>
  <c r="B15" i="4"/>
  <c r="B21" i="4"/>
  <c r="B25" i="4"/>
  <c r="B50" i="4"/>
  <c r="B12" i="4"/>
  <c r="L2" i="13"/>
  <c r="D9" i="6"/>
  <c r="D16" i="6"/>
  <c r="J100" i="4"/>
  <c r="J28" i="4"/>
  <c r="J74" i="4"/>
  <c r="I53" i="4"/>
  <c r="M23" i="13"/>
  <c r="J20" i="4"/>
  <c r="M28" i="13"/>
  <c r="J78" i="4"/>
  <c r="D24" i="4"/>
  <c r="D97" i="4"/>
  <c r="D21" i="4"/>
  <c r="J107" i="4"/>
  <c r="M20" i="13"/>
  <c r="D90" i="4"/>
  <c r="I78" i="4"/>
  <c r="J103" i="4"/>
  <c r="D46" i="4"/>
  <c r="D89" i="4"/>
  <c r="J93" i="4"/>
  <c r="E17" i="4"/>
  <c r="I28" i="4"/>
  <c r="C73" i="4"/>
  <c r="K2" i="11"/>
  <c r="D101" i="4"/>
  <c r="E50" i="4"/>
  <c r="C25" i="4"/>
  <c r="J44" i="4"/>
  <c r="I49" i="4"/>
  <c r="D74" i="4"/>
  <c r="I106" i="4"/>
  <c r="I33" i="4"/>
  <c r="K12" i="11"/>
  <c r="K24" i="11"/>
  <c r="J13" i="4"/>
  <c r="D17" i="4"/>
  <c r="I17" i="4"/>
  <c r="E78" i="4"/>
  <c r="D79" i="4"/>
  <c r="E32" i="4"/>
  <c r="E73" i="4"/>
  <c r="J21" i="4"/>
  <c r="J27" i="4"/>
  <c r="E97" i="4"/>
  <c r="C49" i="4"/>
  <c r="I83" i="4"/>
  <c r="E12" i="4"/>
  <c r="I32" i="4"/>
  <c r="C37" i="4"/>
  <c r="C78" i="4"/>
  <c r="I34" i="4"/>
  <c r="C12" i="4"/>
  <c r="I35" i="4"/>
  <c r="D49" i="4"/>
  <c r="J85" i="4"/>
  <c r="D50" i="4"/>
  <c r="I48" i="4"/>
  <c r="D41" i="4"/>
  <c r="D91" i="4"/>
  <c r="M12" i="13"/>
  <c r="K15" i="11"/>
  <c r="I94" i="4"/>
  <c r="E77" i="4"/>
  <c r="J32" i="4"/>
  <c r="E80" i="4"/>
  <c r="E105" i="4"/>
  <c r="J98" i="4"/>
  <c r="D12" i="4"/>
  <c r="C97" i="4"/>
  <c r="C99" i="4"/>
  <c r="J105" i="4"/>
  <c r="D51" i="4"/>
  <c r="E88" i="4"/>
  <c r="J47" i="4"/>
  <c r="C13" i="4"/>
  <c r="C104" i="4"/>
  <c r="D94" i="4"/>
  <c r="D14" i="4"/>
  <c r="K10" i="11"/>
  <c r="I2" i="4"/>
  <c r="J95" i="4"/>
  <c r="I102" i="4"/>
  <c r="E36" i="4"/>
  <c r="E99" i="4"/>
  <c r="D78" i="4"/>
  <c r="C84" i="4"/>
  <c r="D2" i="4"/>
  <c r="D26" i="4"/>
  <c r="J88" i="4"/>
  <c r="C40" i="4"/>
  <c r="E42" i="4"/>
  <c r="I41" i="4"/>
  <c r="J46" i="4"/>
  <c r="C42" i="4"/>
  <c r="C105" i="4"/>
  <c r="I43" i="4"/>
  <c r="I105" i="4"/>
  <c r="J94" i="4"/>
  <c r="E98" i="4"/>
  <c r="D2" i="5" a="1"/>
  <c r="K7" i="11"/>
  <c r="I90" i="4"/>
  <c r="J96" i="4"/>
  <c r="J51" i="4"/>
  <c r="I37" i="4"/>
  <c r="K43" i="11"/>
  <c r="J72" i="4"/>
  <c r="J73" i="4"/>
  <c r="D29" i="4"/>
  <c r="K23" i="11"/>
  <c r="I92" i="4"/>
  <c r="M10" i="13"/>
  <c r="J24" i="4"/>
  <c r="M14" i="13"/>
  <c r="J104" i="4"/>
  <c r="E52" i="4"/>
  <c r="M2" i="13"/>
  <c r="I16" i="4"/>
  <c r="D25" i="4"/>
  <c r="J14" i="4"/>
  <c r="C100" i="4"/>
  <c r="D32" i="4"/>
  <c r="C22" i="4"/>
  <c r="E106" i="4"/>
  <c r="K30" i="11"/>
  <c r="D22" i="4"/>
  <c r="J41" i="4"/>
  <c r="J79" i="4"/>
  <c r="I93" i="4"/>
  <c r="M17" i="13"/>
  <c r="I73" i="4"/>
  <c r="J45" i="4"/>
  <c r="D30" i="4"/>
  <c r="I96" i="4"/>
  <c r="E82" i="4"/>
  <c r="E40" i="4"/>
  <c r="K36" i="11"/>
  <c r="I72" i="4"/>
  <c r="M25" i="13"/>
  <c r="D13" i="4"/>
  <c r="E86" i="4"/>
  <c r="M21" i="13"/>
  <c r="C27" i="4"/>
  <c r="C76" i="4"/>
  <c r="D28" i="4"/>
  <c r="I87" i="4"/>
  <c r="C98" i="4"/>
  <c r="E108" i="4"/>
  <c r="K29" i="11"/>
  <c r="E100" i="4"/>
  <c r="C107" i="4"/>
  <c r="K3" i="11"/>
  <c r="E23" i="4"/>
  <c r="D43" i="4"/>
  <c r="C108" i="4"/>
  <c r="D107" i="4"/>
  <c r="K8" i="11"/>
  <c r="M33" i="13"/>
  <c r="M3" i="13"/>
  <c r="D86" i="4"/>
  <c r="E39" i="4"/>
  <c r="C91" i="4"/>
  <c r="I14" i="4"/>
  <c r="J48" i="4"/>
  <c r="I77" i="4"/>
  <c r="E103" i="4"/>
  <c r="J23" i="4"/>
  <c r="M18" i="13"/>
  <c r="I26" i="4"/>
  <c r="J52" i="4"/>
  <c r="E75" i="4"/>
  <c r="E94" i="4"/>
  <c r="D52" i="4"/>
  <c r="C36" i="4"/>
  <c r="E34" i="4"/>
  <c r="E22" i="4"/>
  <c r="K6" i="11"/>
  <c r="D31" i="4"/>
  <c r="J101" i="4"/>
  <c r="C24" i="4"/>
  <c r="I29" i="4"/>
  <c r="E14" i="4"/>
  <c r="M31" i="13"/>
  <c r="J108" i="4"/>
  <c r="D48" i="4"/>
  <c r="K41" i="11"/>
  <c r="I88" i="4"/>
  <c r="C23" i="4"/>
  <c r="M6" i="13"/>
  <c r="K11" i="11"/>
  <c r="I104" i="4"/>
  <c r="I46" i="4"/>
  <c r="D36" i="4"/>
  <c r="J42" i="4"/>
  <c r="C17" i="4"/>
  <c r="K16" i="11"/>
  <c r="C94" i="4"/>
  <c r="J53" i="4"/>
  <c r="J16" i="4"/>
  <c r="I74" i="4"/>
  <c r="E35" i="4"/>
  <c r="D108" i="4"/>
  <c r="J37" i="4"/>
  <c r="M36" i="13"/>
  <c r="D15" i="4"/>
  <c r="C87" i="4"/>
  <c r="C44" i="4"/>
  <c r="J86" i="4"/>
  <c r="J29" i="4"/>
  <c r="K9" i="11"/>
  <c r="M13" i="13"/>
  <c r="E87" i="4"/>
  <c r="E89" i="4"/>
  <c r="C46" i="4"/>
  <c r="D40" i="4"/>
  <c r="I21" i="4"/>
  <c r="D27" i="4"/>
  <c r="D82" i="4"/>
  <c r="J25" i="4"/>
  <c r="K31" i="11"/>
  <c r="I103" i="4"/>
  <c r="D37" i="4"/>
  <c r="C48" i="4"/>
  <c r="C79" i="4"/>
  <c r="E26" i="4"/>
  <c r="K27" i="11"/>
  <c r="K14" i="11"/>
  <c r="I97" i="4"/>
  <c r="I30" i="4"/>
  <c r="J12" i="4"/>
  <c r="D47" i="4"/>
  <c r="D99" i="4"/>
  <c r="M26" i="13"/>
  <c r="J84" i="4"/>
  <c r="I75" i="4"/>
  <c r="K22" i="11"/>
  <c r="C81" i="4"/>
  <c r="J19" i="4"/>
  <c r="E28" i="4"/>
  <c r="D77" i="4"/>
  <c r="E45" i="4"/>
  <c r="J75" i="4"/>
  <c r="D88" i="4"/>
  <c r="C53" i="4"/>
  <c r="J91" i="4"/>
  <c r="K37" i="11"/>
  <c r="D39" i="4"/>
  <c r="D87" i="4"/>
  <c r="J17" i="4"/>
  <c r="D18" i="4"/>
  <c r="D16" i="4"/>
  <c r="E72" i="4"/>
  <c r="I38" i="4"/>
  <c r="I19" i="4"/>
  <c r="E27" i="4"/>
  <c r="C95" i="4"/>
  <c r="C85" i="4"/>
  <c r="E43" i="4"/>
  <c r="E21" i="4"/>
  <c r="J49" i="4"/>
  <c r="E90" i="4"/>
  <c r="I89" i="4"/>
  <c r="J30" i="4"/>
  <c r="C29" i="4"/>
  <c r="D102" i="4"/>
  <c r="D98" i="4"/>
  <c r="D73" i="4"/>
  <c r="M8" i="13"/>
  <c r="J83" i="4"/>
  <c r="J26" i="4"/>
  <c r="I15" i="4"/>
  <c r="E104" i="4"/>
  <c r="J77" i="4"/>
  <c r="J106" i="4"/>
  <c r="D81" i="4"/>
  <c r="E19" i="4"/>
  <c r="C15" i="4"/>
  <c r="I98" i="4"/>
  <c r="M22" i="13"/>
  <c r="D35" i="4"/>
  <c r="K39" i="11"/>
  <c r="E95" i="4"/>
  <c r="D34" i="4"/>
  <c r="I79" i="4"/>
  <c r="E102" i="4"/>
  <c r="J99" i="4"/>
  <c r="I100" i="4"/>
  <c r="J80" i="4"/>
  <c r="C32" i="4"/>
  <c r="J34" i="4"/>
  <c r="I51" i="4"/>
  <c r="J22" i="4"/>
  <c r="K42" i="11"/>
  <c r="D105" i="4"/>
  <c r="D44" i="4"/>
  <c r="I82" i="4"/>
  <c r="J81" i="4"/>
  <c r="I81" i="4"/>
  <c r="I76" i="4"/>
  <c r="J2" i="4"/>
  <c r="C93" i="4"/>
  <c r="M38" i="13"/>
  <c r="D33" i="4"/>
  <c r="C101" i="4"/>
  <c r="K28" i="11"/>
  <c r="M40" i="13"/>
  <c r="K20" i="11"/>
  <c r="I23" i="4"/>
  <c r="E91" i="4"/>
  <c r="E84" i="4"/>
  <c r="D38" i="4"/>
  <c r="K33" i="11"/>
  <c r="M35" i="13"/>
  <c r="C31" i="4"/>
  <c r="C106" i="4"/>
  <c r="J43" i="4"/>
  <c r="D93" i="4"/>
  <c r="E25" i="4"/>
  <c r="E47" i="4"/>
  <c r="D20" i="4"/>
  <c r="E38" i="4"/>
  <c r="K4" i="11"/>
  <c r="I108" i="4"/>
  <c r="J15" i="4"/>
  <c r="E31" i="4"/>
  <c r="C80" i="4"/>
  <c r="E83" i="4"/>
  <c r="D76" i="4"/>
  <c r="E85" i="4"/>
  <c r="I24" i="4"/>
  <c r="D85" i="4"/>
  <c r="M27" i="13"/>
  <c r="J39" i="4"/>
  <c r="D106" i="4"/>
  <c r="D92" i="4"/>
  <c r="K40" i="11"/>
  <c r="E44" i="4"/>
  <c r="D96" i="4"/>
  <c r="M41" i="13"/>
  <c r="C77" i="4"/>
  <c r="C19" i="4"/>
  <c r="D84" i="4"/>
  <c r="C82" i="4"/>
  <c r="J89" i="4"/>
  <c r="M5" i="13"/>
  <c r="C90" i="4"/>
  <c r="C47" i="4"/>
  <c r="C38" i="4"/>
  <c r="E51" i="4"/>
  <c r="I18" i="4"/>
  <c r="E30" i="4"/>
  <c r="I47" i="4"/>
  <c r="I80" i="4"/>
  <c r="K32" i="11"/>
  <c r="J38" i="4"/>
  <c r="C96" i="4"/>
  <c r="E20" i="4"/>
  <c r="I86" i="4"/>
  <c r="M9" i="13"/>
  <c r="J87" i="4"/>
  <c r="K25" i="11"/>
  <c r="C41" i="4"/>
  <c r="D104" i="4"/>
  <c r="C92" i="4"/>
  <c r="E33" i="4"/>
  <c r="I99" i="4"/>
  <c r="E48" i="4"/>
  <c r="K5" i="11"/>
  <c r="C26" i="4"/>
  <c r="K19" i="11"/>
  <c r="C72" i="4"/>
  <c r="M32" i="13"/>
  <c r="E92" i="4"/>
  <c r="E79" i="4"/>
  <c r="C89" i="4"/>
  <c r="C75" i="4"/>
  <c r="C30" i="4"/>
  <c r="M19" i="13"/>
  <c r="C35" i="4"/>
  <c r="D23" i="4"/>
  <c r="I52" i="4"/>
  <c r="M34" i="13"/>
  <c r="C39" i="4"/>
  <c r="I31" i="4"/>
  <c r="J40" i="4"/>
  <c r="C34" i="4"/>
  <c r="C102" i="4"/>
  <c r="C86" i="4"/>
  <c r="C18" i="4"/>
  <c r="C74" i="4"/>
  <c r="C45" i="4"/>
  <c r="E29" i="4"/>
  <c r="K35" i="11"/>
  <c r="E74" i="4"/>
  <c r="M24" i="13"/>
  <c r="J35" i="4"/>
  <c r="I36" i="4"/>
  <c r="C83" i="4"/>
  <c r="J31" i="4"/>
  <c r="E37" i="4"/>
  <c r="C14" i="4"/>
  <c r="M11" i="13"/>
  <c r="D72" i="4"/>
  <c r="J33" i="4"/>
  <c r="K21" i="11"/>
  <c r="C16" i="4"/>
  <c r="J50" i="4"/>
  <c r="I13" i="4"/>
  <c r="E46" i="4"/>
  <c r="I39" i="4"/>
  <c r="C103" i="4"/>
  <c r="E107" i="4"/>
  <c r="E101" i="4"/>
  <c r="C50" i="4"/>
  <c r="E16" i="4"/>
  <c r="I25" i="4"/>
  <c r="E18" i="4"/>
  <c r="I101" i="4"/>
  <c r="E41" i="4"/>
  <c r="M7" i="13"/>
  <c r="E81" i="4"/>
  <c r="J102" i="4"/>
  <c r="E15" i="4"/>
  <c r="I20" i="4"/>
  <c r="M37" i="13"/>
  <c r="C20" i="4"/>
  <c r="M16" i="13"/>
  <c r="C21" i="4"/>
  <c r="M39" i="13"/>
  <c r="I27" i="4"/>
  <c r="C88" i="4"/>
  <c r="I40" i="4"/>
  <c r="E24" i="4"/>
  <c r="J36" i="4"/>
  <c r="K26" i="11"/>
  <c r="D103" i="4"/>
  <c r="J82" i="4"/>
  <c r="D83" i="4"/>
  <c r="D100" i="4"/>
  <c r="I95" i="4"/>
  <c r="J97" i="4"/>
  <c r="C51" i="4"/>
  <c r="K18" i="11"/>
  <c r="D45" i="4"/>
  <c r="I22" i="4"/>
  <c r="I12" i="4"/>
  <c r="I91" i="4"/>
  <c r="I85" i="4"/>
  <c r="E96" i="4"/>
  <c r="D19" i="4"/>
  <c r="K17" i="11"/>
  <c r="M29" i="13"/>
  <c r="I50" i="4"/>
  <c r="D80" i="4"/>
  <c r="I44" i="4"/>
  <c r="M15" i="13"/>
  <c r="C33" i="4"/>
  <c r="K34" i="11"/>
  <c r="J18" i="4"/>
  <c r="D42" i="4"/>
  <c r="I107" i="4"/>
  <c r="E76" i="4"/>
  <c r="D75" i="4"/>
  <c r="I42" i="4"/>
  <c r="C52" i="4"/>
  <c r="J76" i="4"/>
  <c r="C43" i="4"/>
  <c r="D95" i="4"/>
  <c r="I45" i="4"/>
  <c r="M30" i="13"/>
  <c r="J90" i="4"/>
  <c r="E93" i="4"/>
  <c r="J92" i="4"/>
  <c r="C28" i="4"/>
  <c r="K13" i="11"/>
  <c r="K44" i="11"/>
  <c r="E13" i="4"/>
  <c r="K38" i="11"/>
  <c r="D53" i="4"/>
  <c r="I84" i="4"/>
  <c r="E49" i="4"/>
  <c r="E53" i="4"/>
  <c r="D7" i="5" l="1"/>
  <c r="D71" i="5"/>
  <c r="D16" i="5"/>
  <c r="D80" i="5"/>
  <c r="D25" i="5"/>
  <c r="D89" i="5"/>
  <c r="D26" i="5"/>
  <c r="D90" i="5"/>
  <c r="D27" i="5"/>
  <c r="D91" i="5"/>
  <c r="D28" i="5"/>
  <c r="D108" i="5"/>
  <c r="D45" i="5"/>
  <c r="D116" i="5"/>
  <c r="D77" i="5"/>
  <c r="D30" i="5"/>
  <c r="D15" i="5"/>
  <c r="D79" i="5"/>
  <c r="D24" i="5"/>
  <c r="D88" i="5"/>
  <c r="D33" i="5"/>
  <c r="D97" i="5"/>
  <c r="D34" i="5"/>
  <c r="D98" i="5"/>
  <c r="D35" i="5"/>
  <c r="D99" i="5"/>
  <c r="D36" i="5"/>
  <c r="D126" i="5"/>
  <c r="D69" i="5"/>
  <c r="D21" i="5"/>
  <c r="D100" i="5"/>
  <c r="D61" i="5"/>
  <c r="D23" i="5"/>
  <c r="D87" i="5"/>
  <c r="D32" i="5"/>
  <c r="D96" i="5"/>
  <c r="D41" i="5"/>
  <c r="D105" i="5"/>
  <c r="D42" i="5"/>
  <c r="D106" i="5"/>
  <c r="D43" i="5"/>
  <c r="D107" i="5"/>
  <c r="D44" i="5"/>
  <c r="D6" i="5"/>
  <c r="D92" i="5"/>
  <c r="D53" i="5"/>
  <c r="D118" i="5"/>
  <c r="D84" i="5"/>
  <c r="D31" i="5"/>
  <c r="D95" i="5"/>
  <c r="D40" i="5"/>
  <c r="D104" i="5"/>
  <c r="D49" i="5"/>
  <c r="D113" i="5"/>
  <c r="D50" i="5"/>
  <c r="D114" i="5"/>
  <c r="D51" i="5"/>
  <c r="D115" i="5"/>
  <c r="D52" i="5"/>
  <c r="D38" i="5"/>
  <c r="D110" i="5"/>
  <c r="D76" i="5"/>
  <c r="D29" i="5"/>
  <c r="D102" i="5"/>
  <c r="D39" i="5"/>
  <c r="D103" i="5"/>
  <c r="D48" i="5"/>
  <c r="D112" i="5"/>
  <c r="D57" i="5"/>
  <c r="D121" i="5"/>
  <c r="D58" i="5"/>
  <c r="D122" i="5"/>
  <c r="D59" i="5"/>
  <c r="D123" i="5"/>
  <c r="D5" i="5"/>
  <c r="D68" i="5"/>
  <c r="D14" i="5"/>
  <c r="D94" i="5"/>
  <c r="D60" i="5"/>
  <c r="D125" i="5"/>
  <c r="D47" i="5"/>
  <c r="D111" i="5"/>
  <c r="D56" i="5"/>
  <c r="D120" i="5"/>
  <c r="D65" i="5"/>
  <c r="D55" i="5"/>
  <c r="D73" i="5"/>
  <c r="D3" i="5"/>
  <c r="D20" i="5"/>
  <c r="D70" i="5"/>
  <c r="D63" i="5"/>
  <c r="D81" i="5"/>
  <c r="D11" i="5"/>
  <c r="D37" i="5"/>
  <c r="D93" i="5"/>
  <c r="D119" i="5"/>
  <c r="D2" i="5"/>
  <c r="D19" i="5"/>
  <c r="D62" i="5"/>
  <c r="D117" i="5"/>
  <c r="D8" i="5"/>
  <c r="D10" i="5"/>
  <c r="D67" i="5"/>
  <c r="D85" i="5"/>
  <c r="D22" i="5"/>
  <c r="D64" i="5"/>
  <c r="D18" i="5"/>
  <c r="D75" i="5"/>
  <c r="D86" i="5"/>
  <c r="D54" i="5"/>
  <c r="D72" i="5"/>
  <c r="D66" i="5"/>
  <c r="D83" i="5"/>
  <c r="D109" i="5"/>
  <c r="D78" i="5"/>
  <c r="D9" i="5"/>
  <c r="D74" i="5"/>
  <c r="D4" i="5"/>
  <c r="D13" i="5"/>
  <c r="D101" i="5"/>
  <c r="D17" i="5"/>
  <c r="D82" i="5"/>
  <c r="D12" i="5"/>
  <c r="D46" i="5"/>
  <c r="D124" i="5"/>
  <c r="H18" i="5"/>
  <c r="G3" i="5"/>
  <c r="F48" i="5"/>
  <c r="G101" i="5"/>
  <c r="I4" i="5"/>
  <c r="G119" i="5"/>
  <c r="F93" i="5"/>
  <c r="H84" i="5"/>
  <c r="I88" i="5"/>
  <c r="G69" i="5"/>
  <c r="E69" i="5"/>
  <c r="F46" i="5"/>
  <c r="F65" i="5"/>
  <c r="E14" i="5"/>
  <c r="F9" i="5"/>
  <c r="G59" i="5"/>
  <c r="H49" i="5"/>
  <c r="H117" i="5"/>
  <c r="F69" i="5"/>
  <c r="I20" i="5"/>
  <c r="H122" i="5"/>
  <c r="F30" i="5"/>
  <c r="I44" i="5"/>
  <c r="I14" i="5"/>
  <c r="E20" i="5"/>
  <c r="H112" i="5"/>
  <c r="G16" i="5"/>
  <c r="H35" i="5"/>
  <c r="G91" i="5"/>
  <c r="I33" i="5"/>
  <c r="G122" i="5"/>
  <c r="I73" i="5"/>
  <c r="F74" i="5"/>
  <c r="F104" i="5"/>
  <c r="H6" i="5"/>
  <c r="H86" i="5"/>
  <c r="G10" i="5"/>
  <c r="E56" i="5"/>
  <c r="F15" i="5"/>
  <c r="F56" i="5"/>
  <c r="F112" i="5"/>
  <c r="I58" i="5"/>
  <c r="F87" i="5"/>
  <c r="H114" i="5"/>
  <c r="H45" i="5"/>
  <c r="G51" i="5"/>
  <c r="I85" i="5"/>
  <c r="G117" i="5"/>
  <c r="G64" i="5"/>
  <c r="I36" i="5"/>
  <c r="E45" i="5"/>
  <c r="G84" i="5"/>
  <c r="I115" i="5"/>
  <c r="G94" i="5"/>
  <c r="F94" i="5"/>
  <c r="F107" i="5"/>
  <c r="G2" i="5"/>
  <c r="I41" i="5"/>
  <c r="E9" i="5"/>
  <c r="E38" i="5"/>
  <c r="G76" i="5"/>
  <c r="E12" i="5"/>
  <c r="I95" i="5"/>
  <c r="H46" i="5"/>
  <c r="G33" i="5"/>
  <c r="E97" i="5"/>
  <c r="G81" i="5"/>
  <c r="G13" i="5"/>
  <c r="H47" i="5"/>
  <c r="F25" i="5"/>
  <c r="G75" i="5"/>
  <c r="G25" i="5"/>
  <c r="I43" i="5"/>
  <c r="E42" i="5"/>
  <c r="G18" i="5"/>
  <c r="F31" i="5"/>
  <c r="G109" i="5"/>
  <c r="G48" i="5"/>
  <c r="G26" i="5"/>
  <c r="H81" i="5"/>
  <c r="G39" i="5"/>
  <c r="I49" i="5"/>
  <c r="H126" i="5"/>
  <c r="I69" i="5"/>
  <c r="E113" i="5"/>
  <c r="G98" i="5"/>
  <c r="H85" i="5"/>
  <c r="E115" i="5"/>
  <c r="F113" i="5"/>
  <c r="I78" i="5"/>
  <c r="G96" i="5"/>
  <c r="H104" i="5"/>
  <c r="F73" i="5"/>
  <c r="E15" i="5"/>
  <c r="I112" i="5"/>
  <c r="F72" i="5"/>
  <c r="F64" i="5"/>
  <c r="G93" i="5"/>
  <c r="E122" i="5"/>
  <c r="I19" i="5"/>
  <c r="E60" i="5"/>
  <c r="G4" i="5"/>
  <c r="E24" i="5"/>
  <c r="F24" i="5"/>
  <c r="G35" i="5"/>
  <c r="I7" i="5"/>
  <c r="E90" i="5"/>
  <c r="F14" i="5"/>
  <c r="H94" i="5"/>
  <c r="H97" i="5"/>
  <c r="H37" i="5"/>
  <c r="F91" i="5"/>
  <c r="H38" i="5"/>
  <c r="H40" i="5"/>
  <c r="I67" i="5"/>
  <c r="H13" i="5"/>
  <c r="I54" i="5"/>
  <c r="G56" i="5"/>
  <c r="I74" i="5"/>
  <c r="G15" i="5"/>
  <c r="F55" i="5"/>
  <c r="F47" i="5"/>
  <c r="E8" i="5"/>
  <c r="I31" i="5"/>
  <c r="H75" i="5"/>
  <c r="G88" i="5"/>
  <c r="H44" i="5"/>
  <c r="E57" i="5"/>
  <c r="E121" i="5"/>
  <c r="I81" i="5"/>
  <c r="I118" i="5"/>
  <c r="I13" i="5"/>
  <c r="E32" i="5"/>
  <c r="G100" i="5"/>
  <c r="E33" i="5"/>
  <c r="I82" i="5"/>
  <c r="E75" i="5"/>
  <c r="I35" i="5"/>
  <c r="G87" i="5"/>
  <c r="H67" i="5"/>
  <c r="I32" i="5"/>
  <c r="I39" i="5"/>
  <c r="H106" i="5"/>
  <c r="E43" i="5"/>
  <c r="E95" i="5"/>
  <c r="E48" i="5"/>
  <c r="I38" i="5"/>
  <c r="H27" i="5"/>
  <c r="I93" i="5"/>
  <c r="E73" i="5"/>
  <c r="I101" i="5"/>
  <c r="G44" i="5"/>
  <c r="G45" i="5"/>
  <c r="I68" i="5"/>
  <c r="G27" i="5"/>
  <c r="F43" i="5"/>
  <c r="E34" i="5"/>
  <c r="I109" i="5"/>
  <c r="E66" i="5"/>
  <c r="I48" i="5"/>
  <c r="E26" i="5"/>
  <c r="F100" i="5"/>
  <c r="F66" i="5"/>
  <c r="E36" i="5"/>
  <c r="H65" i="5"/>
  <c r="G106" i="5"/>
  <c r="F49" i="5"/>
  <c r="E101" i="5"/>
  <c r="H36" i="5"/>
  <c r="H99" i="5"/>
  <c r="H15" i="5"/>
  <c r="H95" i="5"/>
  <c r="E102" i="5"/>
  <c r="F75" i="5"/>
  <c r="G57" i="5"/>
  <c r="I123" i="5"/>
  <c r="I21" i="5"/>
  <c r="I119" i="5"/>
  <c r="H80" i="5"/>
  <c r="H92" i="5"/>
  <c r="E46" i="5"/>
  <c r="G118" i="5"/>
  <c r="H7" i="5"/>
  <c r="H91" i="5"/>
  <c r="I15" i="5"/>
  <c r="E123" i="5"/>
  <c r="F71" i="5"/>
  <c r="G36" i="5"/>
  <c r="H103" i="5"/>
  <c r="E87" i="5"/>
  <c r="H33" i="5"/>
  <c r="I99" i="5"/>
  <c r="F44" i="5"/>
  <c r="E63" i="5"/>
  <c r="I17" i="5"/>
  <c r="G110" i="5"/>
  <c r="E39" i="5"/>
  <c r="I125" i="5"/>
  <c r="F89" i="5"/>
  <c r="G20" i="5"/>
  <c r="E54" i="5"/>
  <c r="H43" i="5"/>
  <c r="F68" i="5"/>
  <c r="E67" i="5"/>
  <c r="G28" i="5"/>
  <c r="I63" i="5"/>
  <c r="E71" i="5"/>
  <c r="E4" i="5"/>
  <c r="G74" i="5"/>
  <c r="E72" i="5"/>
  <c r="E18" i="5"/>
  <c r="F63" i="5"/>
  <c r="E83" i="5"/>
  <c r="I12" i="5"/>
  <c r="H93" i="5"/>
  <c r="H61" i="5"/>
  <c r="E31" i="5"/>
  <c r="F79" i="5"/>
  <c r="F95" i="5"/>
  <c r="I70" i="5"/>
  <c r="H83" i="5"/>
  <c r="E85" i="5"/>
  <c r="H64" i="5"/>
  <c r="G73" i="5"/>
  <c r="E21" i="5"/>
  <c r="E55" i="5"/>
  <c r="G9" i="5"/>
  <c r="I24" i="5"/>
  <c r="H100" i="5"/>
  <c r="F67" i="5"/>
  <c r="G22" i="5"/>
  <c r="F81" i="5"/>
  <c r="E76" i="5"/>
  <c r="I53" i="5"/>
  <c r="I102" i="5"/>
  <c r="F20" i="5"/>
  <c r="F26" i="5"/>
  <c r="E111" i="5"/>
  <c r="I116" i="5"/>
  <c r="E22" i="5"/>
  <c r="E53" i="5"/>
  <c r="E92" i="5"/>
  <c r="G67" i="5"/>
  <c r="H30" i="5"/>
  <c r="G53" i="5"/>
  <c r="I29" i="5"/>
  <c r="I18" i="5"/>
  <c r="E104" i="5"/>
  <c r="G17" i="5"/>
  <c r="I55" i="5"/>
  <c r="H98" i="5"/>
  <c r="G12" i="5"/>
  <c r="E65" i="5"/>
  <c r="I50" i="5"/>
  <c r="E25" i="5"/>
  <c r="F92" i="5"/>
  <c r="F98" i="5"/>
  <c r="F22" i="5"/>
  <c r="F101" i="5"/>
  <c r="I47" i="5"/>
  <c r="H12" i="5"/>
  <c r="I75" i="5"/>
  <c r="F8" i="5"/>
  <c r="F90" i="5"/>
  <c r="H119" i="5"/>
  <c r="H17" i="5"/>
  <c r="G105" i="5"/>
  <c r="F103" i="5"/>
  <c r="H54" i="5"/>
  <c r="E29" i="5"/>
  <c r="E28" i="5"/>
  <c r="I107" i="5"/>
  <c r="I27" i="5"/>
  <c r="I56" i="5"/>
  <c r="I66" i="5"/>
  <c r="F5" i="5"/>
  <c r="E41" i="5"/>
  <c r="F57" i="5"/>
  <c r="H102" i="5"/>
  <c r="F7" i="5"/>
  <c r="F82" i="5"/>
  <c r="E112" i="5"/>
  <c r="D14" i="6"/>
  <c r="E118" i="5"/>
  <c r="F50" i="5"/>
  <c r="G121" i="5"/>
  <c r="H24" i="5"/>
  <c r="E106" i="5"/>
  <c r="H111" i="5"/>
  <c r="I110" i="5"/>
  <c r="G123" i="5"/>
  <c r="G89" i="5"/>
  <c r="G6" i="5"/>
  <c r="E89" i="5"/>
  <c r="G77" i="5"/>
  <c r="I120" i="5"/>
  <c r="H125" i="5"/>
  <c r="H16" i="5"/>
  <c r="H121" i="5"/>
  <c r="E30" i="5"/>
  <c r="G49" i="5"/>
  <c r="H32" i="5"/>
  <c r="E114" i="5"/>
  <c r="I51" i="5"/>
  <c r="G86" i="5"/>
  <c r="H68" i="5"/>
  <c r="I46" i="5"/>
  <c r="I117" i="5"/>
  <c r="G99" i="5"/>
  <c r="H20" i="5"/>
  <c r="I86" i="5"/>
  <c r="F4" i="5"/>
  <c r="E84" i="5"/>
  <c r="G95" i="5"/>
  <c r="G113" i="5"/>
  <c r="I3" i="5"/>
  <c r="H101" i="5"/>
  <c r="F120" i="5"/>
  <c r="H62" i="5"/>
  <c r="H11" i="5"/>
  <c r="E100" i="5"/>
  <c r="I62" i="5"/>
  <c r="I103" i="5"/>
  <c r="H57" i="5"/>
  <c r="H2" i="5"/>
  <c r="H123" i="5"/>
  <c r="F83" i="5"/>
  <c r="I16" i="5"/>
  <c r="E59" i="5"/>
  <c r="E2" i="5"/>
  <c r="G58" i="5"/>
  <c r="F84" i="5"/>
  <c r="H78" i="5"/>
  <c r="G32" i="5"/>
  <c r="H28" i="5"/>
  <c r="H56" i="5"/>
  <c r="H82" i="5"/>
  <c r="F125" i="5"/>
  <c r="F58" i="5"/>
  <c r="H55" i="5"/>
  <c r="F115" i="5"/>
  <c r="F77" i="5"/>
  <c r="I104" i="5"/>
  <c r="E64" i="5"/>
  <c r="H10" i="5"/>
  <c r="F59" i="5"/>
  <c r="I106" i="5"/>
  <c r="E110" i="5"/>
  <c r="G52" i="5"/>
  <c r="I60" i="5"/>
  <c r="I65" i="5"/>
  <c r="I25" i="5"/>
  <c r="H31" i="5"/>
  <c r="G8" i="5"/>
  <c r="H113" i="5"/>
  <c r="G102" i="5"/>
  <c r="F85" i="5"/>
  <c r="E93" i="5"/>
  <c r="F2" i="5"/>
  <c r="F27" i="5"/>
  <c r="E126" i="5"/>
  <c r="G47" i="5"/>
  <c r="I22" i="5"/>
  <c r="F54" i="5"/>
  <c r="I10" i="5"/>
  <c r="G115" i="5"/>
  <c r="F86" i="5"/>
  <c r="H22" i="5"/>
  <c r="H105" i="5"/>
  <c r="E49" i="5"/>
  <c r="H109" i="5"/>
  <c r="G21" i="5"/>
  <c r="H72" i="5"/>
  <c r="I8" i="5"/>
  <c r="I26" i="5"/>
  <c r="I52" i="5"/>
  <c r="G80" i="5"/>
  <c r="G72" i="5"/>
  <c r="E3" i="5"/>
  <c r="F45" i="5"/>
  <c r="E99" i="5"/>
  <c r="G61" i="5"/>
  <c r="E80" i="5"/>
  <c r="E77" i="5"/>
  <c r="G104" i="5"/>
  <c r="I108" i="5"/>
  <c r="I30" i="5"/>
  <c r="H53" i="5"/>
  <c r="G11" i="5"/>
  <c r="F39" i="5"/>
  <c r="G68" i="5"/>
  <c r="E58" i="5"/>
  <c r="I61" i="5"/>
  <c r="E96" i="5"/>
  <c r="F97" i="5"/>
  <c r="H88" i="5"/>
  <c r="G50" i="5"/>
  <c r="F123" i="5"/>
  <c r="F106" i="5"/>
  <c r="E23" i="5"/>
  <c r="H73" i="5"/>
  <c r="H70" i="5"/>
  <c r="E108" i="5"/>
  <c r="F42" i="5"/>
  <c r="G24" i="5"/>
  <c r="F6" i="5"/>
  <c r="E68" i="5"/>
  <c r="G19" i="5"/>
  <c r="I80" i="5"/>
  <c r="E17" i="5"/>
  <c r="I57" i="5"/>
  <c r="F80" i="5"/>
  <c r="I64" i="5"/>
  <c r="I122" i="5"/>
  <c r="I87" i="5"/>
  <c r="F35" i="5"/>
  <c r="I89" i="5"/>
  <c r="F38" i="5"/>
  <c r="F40" i="5"/>
  <c r="F19" i="5"/>
  <c r="G70" i="5"/>
  <c r="I72" i="5"/>
  <c r="F34" i="5"/>
  <c r="I5" i="5"/>
  <c r="H90" i="5"/>
  <c r="H23" i="5"/>
  <c r="G71" i="5"/>
  <c r="G126" i="5"/>
  <c r="G124" i="5"/>
  <c r="I71" i="5"/>
  <c r="F117" i="5"/>
  <c r="F78" i="5"/>
  <c r="I2" i="5"/>
  <c r="G40" i="5"/>
  <c r="I121" i="5"/>
  <c r="I91" i="5"/>
  <c r="F18" i="5"/>
  <c r="I9" i="5"/>
  <c r="G34" i="5"/>
  <c r="F23" i="5"/>
  <c r="F105" i="5"/>
  <c r="I6" i="5"/>
  <c r="F88" i="5"/>
  <c r="I114" i="5"/>
  <c r="G114" i="5"/>
  <c r="H87" i="5"/>
  <c r="G108" i="5"/>
  <c r="I124" i="5"/>
  <c r="H5" i="5"/>
  <c r="I23" i="5"/>
  <c r="G82" i="5"/>
  <c r="G7" i="5"/>
  <c r="E107" i="5"/>
  <c r="E81" i="5"/>
  <c r="G65" i="5"/>
  <c r="F37" i="5"/>
  <c r="G60" i="5"/>
  <c r="G112" i="5"/>
  <c r="E78" i="5"/>
  <c r="G14" i="5"/>
  <c r="H39" i="5"/>
  <c r="G103" i="5"/>
  <c r="G90" i="5"/>
  <c r="F17" i="5"/>
  <c r="E79" i="5"/>
  <c r="H110" i="5"/>
  <c r="H120" i="5"/>
  <c r="E19" i="5"/>
  <c r="E86" i="5"/>
  <c r="H89" i="5"/>
  <c r="I84" i="5"/>
  <c r="G66" i="5"/>
  <c r="F60" i="5"/>
  <c r="H58" i="5"/>
  <c r="E116" i="5"/>
  <c r="I94" i="5"/>
  <c r="H9" i="5"/>
  <c r="I77" i="5"/>
  <c r="H66" i="5"/>
  <c r="G41" i="5"/>
  <c r="F32" i="5"/>
  <c r="I45" i="5"/>
  <c r="G55" i="5"/>
  <c r="E124" i="5"/>
  <c r="E44" i="5"/>
  <c r="G111" i="5"/>
  <c r="E11" i="5"/>
  <c r="H77" i="5"/>
  <c r="I28" i="5"/>
  <c r="I90" i="5"/>
  <c r="H21" i="5"/>
  <c r="I79" i="5"/>
  <c r="B6" i="5"/>
  <c r="G97" i="5"/>
  <c r="E62" i="5"/>
  <c r="H29" i="5"/>
  <c r="I92" i="5"/>
  <c r="G107" i="5"/>
  <c r="F29" i="5"/>
  <c r="I105" i="5"/>
  <c r="G30" i="5"/>
  <c r="F61" i="5"/>
  <c r="I42" i="5"/>
  <c r="H41" i="5"/>
  <c r="E6" i="5"/>
  <c r="H51" i="5"/>
  <c r="F41" i="5"/>
  <c r="F111" i="5"/>
  <c r="F99" i="5"/>
  <c r="E120" i="5"/>
  <c r="G63" i="5"/>
  <c r="F3" i="5"/>
  <c r="H42" i="5"/>
  <c r="I83" i="5"/>
  <c r="E27" i="5"/>
  <c r="G42" i="5"/>
  <c r="E109" i="5"/>
  <c r="H34" i="5"/>
  <c r="F33" i="5"/>
  <c r="F110" i="5"/>
  <c r="G120" i="5"/>
  <c r="H14" i="5"/>
  <c r="I111" i="5"/>
  <c r="H8" i="5"/>
  <c r="E51" i="5"/>
  <c r="E10" i="5"/>
  <c r="E47" i="5"/>
  <c r="F102" i="5"/>
  <c r="G83" i="5"/>
  <c r="F116" i="5"/>
  <c r="F28" i="5"/>
  <c r="I40" i="5"/>
  <c r="I98" i="5"/>
  <c r="G85" i="5"/>
  <c r="G79" i="5"/>
  <c r="H69" i="5"/>
  <c r="I11" i="5"/>
  <c r="E37" i="5"/>
  <c r="H3" i="5"/>
  <c r="F126" i="5"/>
  <c r="E40" i="5"/>
  <c r="E35" i="5"/>
  <c r="H59" i="5"/>
  <c r="E98" i="5"/>
  <c r="I34" i="5"/>
  <c r="H76" i="5"/>
  <c r="E125" i="5"/>
  <c r="H50" i="5"/>
  <c r="G62" i="5"/>
  <c r="F70" i="5"/>
  <c r="F76" i="5"/>
  <c r="H124" i="5"/>
  <c r="H116" i="5"/>
  <c r="H74" i="5"/>
  <c r="G54" i="5"/>
  <c r="I97" i="5"/>
  <c r="E52" i="5"/>
  <c r="F36" i="5"/>
  <c r="F16" i="5"/>
  <c r="E13" i="5"/>
  <c r="E105" i="5"/>
  <c r="H115" i="5"/>
  <c r="G116" i="5"/>
  <c r="F119" i="5"/>
  <c r="E91" i="5"/>
  <c r="H118" i="5"/>
  <c r="E82" i="5"/>
  <c r="E74" i="5"/>
  <c r="G31" i="5"/>
  <c r="F11" i="5"/>
  <c r="F10" i="5"/>
  <c r="E94" i="5"/>
  <c r="I126" i="5"/>
  <c r="F52" i="5"/>
  <c r="H52" i="5"/>
  <c r="E7" i="5"/>
  <c r="F122" i="5"/>
  <c r="E16" i="5"/>
  <c r="F13" i="5"/>
  <c r="F51" i="5"/>
  <c r="G125" i="5"/>
  <c r="F62" i="5"/>
  <c r="F121" i="5"/>
  <c r="F53" i="5"/>
  <c r="H48" i="5"/>
  <c r="G37" i="5"/>
  <c r="G46" i="5"/>
  <c r="H79" i="5"/>
  <c r="G5" i="5"/>
  <c r="I100" i="5"/>
  <c r="E119" i="5"/>
  <c r="I96" i="5"/>
  <c r="H26" i="5"/>
  <c r="H107" i="5"/>
  <c r="G38" i="5"/>
  <c r="F12" i="5"/>
  <c r="G78" i="5"/>
  <c r="F108" i="5"/>
  <c r="F124" i="5"/>
  <c r="G43" i="5"/>
  <c r="G29" i="5"/>
  <c r="E50" i="5"/>
  <c r="H60" i="5"/>
  <c r="H71" i="5"/>
  <c r="E88" i="5"/>
  <c r="G92" i="5"/>
  <c r="F118" i="5"/>
  <c r="G23" i="5"/>
  <c r="H96" i="5"/>
  <c r="H19" i="5"/>
  <c r="E61" i="5"/>
  <c r="E103" i="5"/>
  <c r="H63" i="5"/>
  <c r="E70" i="5"/>
  <c r="F114" i="5"/>
  <c r="H4" i="5"/>
  <c r="I76" i="5"/>
  <c r="I59" i="5"/>
  <c r="H108" i="5"/>
  <c r="H25" i="5"/>
  <c r="F96" i="5"/>
  <c r="E117" i="5"/>
  <c r="F21" i="5"/>
  <c r="I113" i="5"/>
  <c r="I37" i="5"/>
  <c r="E5" i="5"/>
  <c r="F109" i="5"/>
  <c r="D26" i="6"/>
  <c r="J1" i="5" a="1"/>
  <c r="C23" i="6"/>
  <c r="D15" i="6"/>
  <c r="J22" i="5" l="1"/>
  <c r="J19" i="5"/>
  <c r="J115" i="5"/>
  <c r="J71" i="5"/>
  <c r="J9" i="5"/>
  <c r="J82" i="5"/>
  <c r="J94" i="5"/>
  <c r="J111" i="5"/>
  <c r="J81" i="5"/>
  <c r="J116" i="5"/>
  <c r="J122" i="5"/>
  <c r="J72" i="5"/>
  <c r="J80" i="5"/>
  <c r="J59" i="5"/>
  <c r="J79" i="5"/>
  <c r="J91" i="5"/>
  <c r="J60" i="5"/>
  <c r="J51" i="5"/>
  <c r="J109" i="5"/>
  <c r="J8" i="5"/>
  <c r="J76" i="5"/>
  <c r="J110" i="5"/>
  <c r="J54" i="5"/>
  <c r="J117" i="5"/>
  <c r="J34" i="5"/>
  <c r="J21" i="5"/>
  <c r="J44" i="5"/>
  <c r="J124" i="5"/>
  <c r="J125" i="5"/>
  <c r="J97" i="5"/>
  <c r="J86" i="5"/>
  <c r="J10" i="5"/>
  <c r="J24" i="5"/>
  <c r="J3" i="5"/>
  <c r="J46" i="5"/>
  <c r="J70" i="5"/>
  <c r="J47" i="5"/>
  <c r="J67" i="5"/>
  <c r="J64" i="5"/>
  <c r="J12" i="5"/>
  <c r="J113" i="5"/>
  <c r="J83" i="5"/>
  <c r="J68" i="5"/>
  <c r="J41" i="5"/>
  <c r="J95" i="5"/>
  <c r="J75" i="5"/>
  <c r="J48" i="5"/>
  <c r="J105" i="5"/>
  <c r="J61" i="5"/>
  <c r="J6" i="5"/>
  <c r="J4" i="5"/>
  <c r="J87" i="5"/>
  <c r="J42" i="5"/>
  <c r="J40" i="5"/>
  <c r="J14" i="5"/>
  <c r="J25" i="5"/>
  <c r="J26" i="5"/>
  <c r="J99" i="5"/>
  <c r="J7" i="5"/>
  <c r="J63" i="5"/>
  <c r="J90" i="5"/>
  <c r="J55" i="5"/>
  <c r="J16" i="5"/>
  <c r="J38" i="5"/>
  <c r="J11" i="5"/>
  <c r="J27" i="5"/>
  <c r="J98" i="5"/>
  <c r="J62" i="5"/>
  <c r="J50" i="5"/>
  <c r="J17" i="5"/>
  <c r="J58" i="5"/>
  <c r="J120" i="5"/>
  <c r="J112" i="5"/>
  <c r="J28" i="5"/>
  <c r="J18" i="5"/>
  <c r="J37" i="5"/>
  <c r="J119" i="5"/>
  <c r="J77" i="5"/>
  <c r="J52" i="5"/>
  <c r="J100" i="5"/>
  <c r="J118" i="5"/>
  <c r="J39" i="5"/>
  <c r="J23" i="5"/>
  <c r="J78" i="5"/>
  <c r="J33" i="5"/>
  <c r="J101" i="5"/>
  <c r="J103" i="5"/>
  <c r="J1" i="5"/>
  <c r="J15" i="5"/>
  <c r="J65" i="5"/>
  <c r="J106" i="5"/>
  <c r="J93" i="5"/>
  <c r="J89" i="5"/>
  <c r="J102" i="5"/>
  <c r="J88" i="5"/>
  <c r="J74" i="5"/>
  <c r="J29" i="5"/>
  <c r="J36" i="5"/>
  <c r="J30" i="5"/>
  <c r="J85" i="5"/>
  <c r="J35" i="5"/>
  <c r="J13" i="5"/>
  <c r="J123" i="5"/>
  <c r="J121" i="5"/>
  <c r="J69" i="5"/>
  <c r="J84" i="5"/>
  <c r="J66" i="5"/>
  <c r="J31" i="5"/>
  <c r="J32" i="5"/>
  <c r="J96" i="5"/>
  <c r="J43" i="5"/>
  <c r="J2" i="5"/>
  <c r="J20" i="5"/>
  <c r="J45" i="5"/>
  <c r="J49" i="5"/>
  <c r="J57" i="5"/>
  <c r="J5" i="5"/>
  <c r="J73" i="5"/>
  <c r="J104" i="5"/>
  <c r="J114" i="5"/>
  <c r="J107" i="5"/>
  <c r="J92" i="5"/>
  <c r="J108" i="5"/>
  <c r="J56" i="5"/>
  <c r="J126" i="5"/>
  <c r="J53" i="5"/>
  <c r="C24" i="6"/>
  <c r="D25" i="6"/>
  <c r="D24" i="6" l="1"/>
  <c r="D23" i="6"/>
</calcChain>
</file>

<file path=xl/comments1.xml><?xml version="1.0" encoding="utf-8"?>
<comments xmlns="http://schemas.openxmlformats.org/spreadsheetml/2006/main">
  <authors>
    <author>Ferdinando Ametrano</author>
  </authors>
  <commentList>
    <comment ref="D10" authorId="0">
      <text>
        <r>
          <rPr>
            <sz val="8"/>
            <color indexed="81"/>
            <rFont val="Tahoma"/>
            <family val="2"/>
          </rPr>
          <t>TRUE if the object must be permanent (i.e. resistant to garbage collection). Default is FALSE.</t>
        </r>
      </text>
    </comment>
    <comment ref="D16" authorId="0">
      <text>
        <r>
          <rPr>
            <sz val="8"/>
            <color indexed="81"/>
            <rFont val="Tahoma"/>
            <family val="2"/>
          </rPr>
          <t>id of the object to be created. If missing a unique id will be automatically assigned.</t>
        </r>
      </text>
    </comment>
    <comment ref="D17" authorId="0">
      <text>
        <r>
          <rPr>
            <sz val="8"/>
            <color indexed="81"/>
            <rFont val="Tahoma"/>
            <family val="2"/>
          </rPr>
          <t>number of days to advance from EvaluationDate (usually zero or two): it fixes the date at which the discount factor = 1.0. If omitted, default = 0 is used.</t>
        </r>
      </text>
    </comment>
    <comment ref="D20" authorId="0">
      <text>
        <r>
          <rPr>
            <sz val="8"/>
            <color indexed="81"/>
            <rFont val="Tahoma"/>
            <family val="2"/>
          </rPr>
          <t>Discount, ZeroRate, or ForwardRate. If omitted, default = Discount is used.</t>
        </r>
      </text>
    </comment>
    <comment ref="D21"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G1" authorId="0">
      <text>
        <r>
          <rPr>
            <b/>
            <sz val="8"/>
            <color indexed="81"/>
            <rFont val="Tahoma"/>
            <family val="2"/>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family val="2"/>
          </rPr>
          <t>max number of Futures to be included</t>
        </r>
      </text>
    </comment>
    <comment ref="B3" authorId="0">
      <text>
        <r>
          <rPr>
            <sz val="8"/>
            <color indexed="81"/>
            <rFont val="Tahoma"/>
            <family val="2"/>
          </rPr>
          <t>max number of Futures to be included</t>
        </r>
      </text>
    </comment>
    <comment ref="B4" authorId="0">
      <text>
        <r>
          <rPr>
            <sz val="8"/>
            <color indexed="81"/>
            <rFont val="Tahoma"/>
            <family val="2"/>
          </rPr>
          <t>discard the front Futures the given number of days before its expiry (e.g zero implies the use of the front Futures during its expiry day)</t>
        </r>
      </text>
    </comment>
    <comment ref="B5" authorId="0">
      <text>
        <r>
          <rPr>
            <sz val="8"/>
            <color indexed="81"/>
            <rFont val="Tahoma"/>
            <family val="2"/>
          </rPr>
          <t>Depo inclusion criteria. If missing, default=AllDepos is used</t>
        </r>
      </text>
    </comment>
  </commentList>
</comments>
</file>

<file path=xl/sharedStrings.xml><?xml version="1.0" encoding="utf-8"?>
<sst xmlns="http://schemas.openxmlformats.org/spreadsheetml/2006/main" count="324" uniqueCount="124">
  <si>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</si>
  <si>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</si>
  <si>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</si>
  <si>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</si>
  <si>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</si>
  <si>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</si>
  <si>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</si>
  <si>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</si>
  <si>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</si>
  <si>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</si>
  <si>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</si>
  <si>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</si>
  <si>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</si>
  <si>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</si>
  <si>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</si>
  <si>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</si>
  <si>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</si>
  <si>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</si>
  <si>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</si>
  <si>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</si>
  <si>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</si>
  <si>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</si>
  <si>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</si>
  <si>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</si>
  <si>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</si>
  <si>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</si>
  <si>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</si>
  <si>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</si>
  <si>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</si>
  <si>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</si>
  <si>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</si>
  <si>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</si>
  <si>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</si>
  <si>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</si>
  <si>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</si>
  <si>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</si>
  <si>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</si>
  <si>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Latest Date</t>
  </si>
  <si>
    <t>Earliest Date</t>
  </si>
  <si>
    <t>Min Distance</t>
  </si>
  <si>
    <t>Priority</t>
  </si>
  <si>
    <t>Include Flag</t>
  </si>
  <si>
    <t>Conv. Adj. / Spread</t>
  </si>
  <si>
    <t>Quote Value</t>
  </si>
  <si>
    <t>Error</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</si>
  <si>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</si>
  <si>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</si>
  <si>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</si>
  <si>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</si>
  <si>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</si>
  <si>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</si>
  <si>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</si>
  <si>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</si>
  <si>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</si>
  <si>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</si>
  <si>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</si>
  <si>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</si>
  <si>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</si>
  <si>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</si>
  <si>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</si>
  <si>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</si>
  <si>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</si>
  <si>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</si>
  <si>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</si>
  <si>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</si>
  <si>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</si>
  <si>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</si>
  <si>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</si>
  <si>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</si>
  <si>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</si>
  <si>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</si>
  <si>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</si>
  <si>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</si>
  <si>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</si>
  <si>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</si>
  <si>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</si>
  <si>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6M</t>
  </si>
  <si>
    <t>3M</t>
  </si>
  <si>
    <t>2M</t>
  </si>
  <si>
    <t>1M</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</si>
  <si>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</si>
  <si>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</si>
  <si>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</si>
  <si>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</si>
  <si>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</si>
  <si>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</si>
  <si>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</si>
  <si>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</si>
  <si>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</si>
  <si>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</si>
  <si>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</si>
  <si>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</si>
  <si>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</si>
  <si>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</si>
  <si>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</si>
  <si>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SN</t>
  </si>
  <si>
    <t>TN</t>
  </si>
  <si>
    <t>ConvAdj Quote Object ID</t>
  </si>
  <si>
    <t>Future Code</t>
  </si>
  <si>
    <t>Main Cycle</t>
  </si>
  <si>
    <t>#</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</si>
  <si>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</si>
  <si>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</si>
  <si>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</si>
  <si>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</si>
  <si>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</si>
  <si>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</si>
  <si>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</si>
  <si>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</si>
  <si>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</si>
  <si>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</si>
  <si>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</si>
  <si>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</si>
  <si>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</si>
  <si>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4M</t>
  </si>
  <si>
    <t>5M</t>
  </si>
  <si>
    <t>Instruments</t>
  </si>
  <si>
    <t>Instruments selected</t>
  </si>
  <si>
    <t>Future Type</t>
  </si>
  <si>
    <t>Future Date</t>
  </si>
  <si>
    <t>IMM</t>
  </si>
  <si>
    <t>Settl Days</t>
  </si>
  <si>
    <t>Synthetic</t>
  </si>
  <si>
    <t>AllDepos</t>
  </si>
</sst>
</file>

<file path=xl/styles.xml><?xml version="1.0" encoding="utf-8"?>
<styleSheet xmlns="http://schemas.openxmlformats.org/spreadsheetml/2006/main" xmlns:mc="http://schemas.openxmlformats.org/markup-compatibility/2006" xmlns:x14ac="http://schemas.microsoft.com/office/spreadsheetml/2009/9/ac" mc:Ignorable="x14ac">
  <numFmts count="16">
    <numFmt numFmtId="164" formatCode="ddd\,\ d\-mmm\-yyyy"/>
    <numFmt numFmtId="165" formatCode="0.0000%"/>
    <numFmt numFmtId="166" formatCode="0.0000000000000"/>
    <numFmt numFmtId="167" formatCode="0.000000000"/>
    <numFmt numFmtId="168" formatCode="ddd\,\ dd\-mmm\-yyyy"/>
    <numFmt numFmtId="169" formatCode="ddd\,\ dd\-mmm\-yyyy\,\ hh:mm:ss"/>
    <numFmt numFmtId="170" formatCode="ddd\,\ d\-mmm\-yy"/>
    <numFmt numFmtId="171" formatCode="ddd\,\ d\-mmm\-yyyy\,\ hh:mm:ss"/>
    <numFmt numFmtId="172" formatCode="[$-409]d\-mmm\-yy;@"/>
    <numFmt numFmtId="173" formatCode="mm/dd/yy;@"/>
    <numFmt numFmtId="174" formatCode="General_)"/>
    <numFmt numFmtId="175" formatCode="#,##0.0;#,##0.0"/>
    <numFmt numFmtId="176" formatCode="&quot;£&quot;#,##0;[Red]\-&quot;£&quot;#,##0"/>
    <numFmt numFmtId="177" formatCode="0.000000000000000000%"/>
    <numFmt numFmtId="178" formatCode="0.000%"/>
    <numFmt numFmtId="179" formatCode="dd\-mmm\-yy"/>
  </numFmts>
  <fonts count="23" x14ac:knownFonts="1">
    <font>
      <sz val="11"/>
      <color theme="1"/>
      <name val="Calibri"/>
      <family val="2"/>
      <scheme val="minor"/>
    </font>
    <font>
      <sz val="10"/>
      <name val="Arial"/>
      <family val="2"/>
    </font>
    <font>
      <sz val="8"/>
      <name val="Courier New"/>
      <family val="3"/>
    </font>
    <font>
      <b/>
      <sz val="8"/>
      <name val="Courier New"/>
      <family val="3"/>
    </font>
    <font>
      <b/>
      <sz val="8"/>
      <color indexed="81"/>
      <name val="Tahoma"/>
      <family val="2"/>
    </font>
    <font>
      <sz val="8"/>
      <name val="Arial"/>
      <family val="2"/>
    </font>
    <font>
      <sz val="8"/>
      <color indexed="10"/>
      <name val="Courier New"/>
      <family val="3"/>
    </font>
    <font>
      <sz val="8"/>
      <color indexed="81"/>
      <name val="Tahoma"/>
      <family val="2"/>
    </font>
    <font>
      <sz val="8"/>
      <name val="Arial"/>
      <family val="2"/>
    </font>
    <font>
      <b/>
      <sz val="8"/>
      <name val="Arial"/>
      <family val="2"/>
    </font>
    <font>
      <sz val="8"/>
      <color indexed="10"/>
      <name val="Arial"/>
      <family val="2"/>
    </font>
    <font>
      <sz val="14"/>
      <name val="Arial"/>
      <family val="2"/>
    </font>
    <font>
      <i/>
      <sz val="8"/>
      <name val="Courier New"/>
      <family val="3"/>
    </font>
    <font>
      <sz val="10"/>
      <name val="Helv"/>
    </font>
    <font>
      <sz val="12"/>
      <name val="Helv"/>
    </font>
    <font>
      <b/>
      <sz val="12"/>
      <color indexed="16"/>
      <name val="MS Sans Serif"/>
      <family val="2"/>
    </font>
    <font>
      <sz val="10"/>
      <name val="MS Sans Serif"/>
      <family val="2"/>
    </font>
    <font>
      <sz val="8"/>
      <name val="Microsoft Sans Serif"/>
      <family val="2"/>
    </font>
    <font>
      <sz val="8"/>
      <name val="MS Sans Serif"/>
      <family val="2"/>
    </font>
    <font>
      <u/>
      <sz val="8"/>
      <name val="Courier New"/>
      <family val="3"/>
    </font>
    <font>
      <sz val="8"/>
      <color indexed="9"/>
      <name val="Courier New"/>
      <family val="3"/>
    </font>
    <font>
      <b/>
      <u/>
      <sz val="8"/>
      <name val="Courier New"/>
      <family val="3"/>
    </font>
    <font>
      <sz val="8"/>
      <color theme="1"/>
      <name val="Courier New"/>
      <family val="3"/>
    </font>
  </fonts>
  <fills count="13">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
      <patternFill patternType="solid">
        <fgColor rgb="FFFFFF00"/>
        <bgColor indexed="64"/>
      </patternFill>
    </fill>
    <fill>
      <patternFill patternType="solid">
        <fgColor theme="0"/>
        <bgColor indexed="64"/>
      </patternFill>
    </fill>
  </fills>
  <borders count="35">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top style="thin">
        <color indexed="64"/>
      </top>
      <bottom style="medium">
        <color indexed="64"/>
      </bottom>
      <diagonal/>
    </border>
    <border>
      <left style="thin">
        <color indexed="64"/>
      </left>
      <right style="thin">
        <color indexed="64"/>
      </right>
      <top style="medium">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3" fillId="0" borderId="0" applyFont="0" applyFill="0" applyBorder="0" applyAlignment="0" applyProtection="0"/>
    <xf numFmtId="40" fontId="13" fillId="0" borderId="0" applyFont="0" applyFill="0" applyBorder="0" applyAlignment="0" applyProtection="0"/>
    <xf numFmtId="174" fontId="14" fillId="0" borderId="0"/>
    <xf numFmtId="175" fontId="15" fillId="9" borderId="0">
      <alignment horizontal="center" vertical="center"/>
    </xf>
    <xf numFmtId="176" fontId="13" fillId="0" borderId="0" applyFont="0" applyFill="0" applyBorder="0" applyAlignment="0" applyProtection="0"/>
    <xf numFmtId="176" fontId="13" fillId="0" borderId="0" applyFont="0" applyFill="0" applyBorder="0" applyAlignment="0" applyProtection="0"/>
    <xf numFmtId="0" fontId="5" fillId="0" borderId="0"/>
    <xf numFmtId="9" fontId="5" fillId="0" borderId="0" applyFont="0" applyFill="0" applyBorder="0" applyAlignment="0" applyProtection="0"/>
  </cellStyleXfs>
  <cellXfs count="233">
    <xf numFmtId="0" fontId="0" fillId="0" borderId="0" xfId="0"/>
    <xf numFmtId="0" fontId="2" fillId="0" borderId="0" xfId="1" applyFont="1"/>
    <xf numFmtId="0" fontId="2" fillId="0" borderId="0" xfId="1" applyFont="1" applyAlignment="1">
      <alignment horizontal="left"/>
    </xf>
    <xf numFmtId="0" fontId="2" fillId="2" borderId="2" xfId="1" applyNumberFormat="1" applyFont="1" applyFill="1" applyBorder="1" applyAlignment="1">
      <alignment horizontal="center"/>
    </xf>
    <xf numFmtId="0" fontId="2" fillId="2" borderId="0" xfId="1" applyNumberFormat="1" applyFont="1" applyFill="1" applyBorder="1" applyAlignment="1">
      <alignment horizontal="center"/>
    </xf>
    <xf numFmtId="165" fontId="2" fillId="0" borderId="0" xfId="1" applyNumberFormat="1" applyFont="1"/>
    <xf numFmtId="0" fontId="2" fillId="2" borderId="7" xfId="1" applyNumberFormat="1" applyFont="1" applyFill="1" applyBorder="1" applyAlignment="1">
      <alignment horizontal="center"/>
    </xf>
    <xf numFmtId="10" fontId="2" fillId="0" borderId="0" xfId="1" applyNumberFormat="1" applyFont="1"/>
    <xf numFmtId="165" fontId="2" fillId="0" borderId="0" xfId="2" applyNumberFormat="1" applyFont="1"/>
    <xf numFmtId="166" fontId="2" fillId="0" borderId="0" xfId="1" applyNumberFormat="1" applyFont="1"/>
    <xf numFmtId="0" fontId="3" fillId="3" borderId="9" xfId="1" applyFont="1" applyFill="1" applyBorder="1" applyAlignment="1">
      <alignment horizontal="center" vertical="center" wrapText="1"/>
    </xf>
    <xf numFmtId="168" fontId="2" fillId="2" borderId="12" xfId="1" applyNumberFormat="1" applyFont="1" applyFill="1" applyBorder="1" applyAlignment="1"/>
    <xf numFmtId="168" fontId="2" fillId="2" borderId="13" xfId="1" applyNumberFormat="1" applyFont="1" applyFill="1" applyBorder="1" applyAlignment="1"/>
    <xf numFmtId="165" fontId="2" fillId="2" borderId="13" xfId="1" applyNumberFormat="1" applyFont="1" applyFill="1" applyBorder="1" applyAlignment="1"/>
    <xf numFmtId="0" fontId="2" fillId="2" borderId="14" xfId="1" applyFont="1" applyFill="1" applyBorder="1" applyAlignment="1"/>
    <xf numFmtId="168" fontId="2" fillId="2" borderId="15" xfId="1" applyNumberFormat="1" applyFont="1" applyFill="1" applyBorder="1" applyAlignment="1"/>
    <xf numFmtId="168" fontId="2" fillId="2" borderId="0" xfId="1" applyNumberFormat="1" applyFont="1" applyFill="1" applyBorder="1" applyAlignment="1"/>
    <xf numFmtId="165" fontId="2" fillId="2" borderId="0" xfId="1" applyNumberFormat="1" applyFont="1" applyFill="1" applyBorder="1" applyAlignment="1"/>
    <xf numFmtId="0" fontId="2" fillId="2" borderId="16" xfId="1" applyFont="1" applyFill="1" applyBorder="1" applyAlignment="1"/>
    <xf numFmtId="0" fontId="6" fillId="4" borderId="17" xfId="1" applyFont="1" applyFill="1" applyBorder="1" applyAlignment="1">
      <alignment horizontal="left"/>
    </xf>
    <xf numFmtId="0" fontId="3" fillId="5" borderId="18" xfId="1" applyFont="1" applyFill="1" applyBorder="1" applyAlignment="1">
      <alignment horizontal="right"/>
    </xf>
    <xf numFmtId="0" fontId="2" fillId="6" borderId="17" xfId="1" applyFont="1" applyFill="1" applyBorder="1" applyAlignment="1">
      <alignment horizontal="center"/>
    </xf>
    <xf numFmtId="3" fontId="2" fillId="6" borderId="17" xfId="1" applyNumberFormat="1" applyFont="1" applyFill="1" applyBorder="1" applyAlignment="1">
      <alignment horizontal="center"/>
    </xf>
    <xf numFmtId="3" fontId="2" fillId="6" borderId="19" xfId="1" applyNumberFormat="1" applyFont="1" applyFill="1" applyBorder="1" applyAlignment="1">
      <alignment horizontal="center"/>
    </xf>
    <xf numFmtId="0" fontId="3" fillId="5" borderId="20" xfId="1" applyFont="1" applyFill="1" applyBorder="1" applyAlignment="1">
      <alignment horizontal="right"/>
    </xf>
    <xf numFmtId="0" fontId="3" fillId="3" borderId="21" xfId="1" applyFont="1" applyFill="1" applyBorder="1" applyAlignment="1">
      <alignment horizontal="center" vertical="center" wrapText="1"/>
    </xf>
    <xf numFmtId="0" fontId="3" fillId="3" borderId="22" xfId="1" applyFont="1" applyFill="1" applyBorder="1" applyAlignment="1">
      <alignment horizontal="center" vertical="center" wrapText="1"/>
    </xf>
    <xf numFmtId="0" fontId="3" fillId="3" borderId="23" xfId="1" applyFont="1" applyFill="1" applyBorder="1" applyAlignment="1">
      <alignment horizontal="center" vertical="center" wrapText="1"/>
    </xf>
    <xf numFmtId="0" fontId="8" fillId="2" borderId="12" xfId="3" applyFont="1" applyFill="1" applyBorder="1"/>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0" xfId="3" applyFont="1" applyFill="1" applyBorder="1"/>
    <xf numFmtId="0" fontId="8" fillId="2" borderId="16" xfId="3" applyFont="1" applyFill="1" applyBorder="1"/>
    <xf numFmtId="0" fontId="8" fillId="2" borderId="4" xfId="1" applyFont="1" applyFill="1" applyBorder="1" applyAlignment="1">
      <alignment horizontal="center"/>
    </xf>
    <xf numFmtId="164" fontId="8" fillId="2" borderId="27" xfId="1" applyNumberFormat="1" applyFont="1" applyFill="1" applyBorder="1" applyAlignment="1">
      <alignment horizontal="right"/>
    </xf>
    <xf numFmtId="167" fontId="8" fillId="2" borderId="6" xfId="1" applyNumberFormat="1" applyFont="1" applyFill="1" applyBorder="1" applyAlignment="1">
      <alignment horizontal="center"/>
    </xf>
    <xf numFmtId="164" fontId="8" fillId="2" borderId="28" xfId="1" applyNumberFormat="1" applyFont="1" applyFill="1" applyBorder="1" applyAlignment="1">
      <alignment horizontal="right"/>
    </xf>
    <xf numFmtId="169"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6" xfId="1" applyFont="1" applyFill="1" applyBorder="1" applyAlignment="1">
      <alignment horizontal="right"/>
    </xf>
    <xf numFmtId="0" fontId="8" fillId="6" borderId="4" xfId="1" applyFont="1" applyFill="1" applyBorder="1" applyAlignment="1">
      <alignment horizontal="center"/>
    </xf>
    <xf numFmtId="0" fontId="9" fillId="5" borderId="27"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0" fontId="8" fillId="6" borderId="6" xfId="1" applyNumberFormat="1" applyFont="1" applyFill="1" applyBorder="1" applyAlignment="1">
      <alignment horizontal="center"/>
    </xf>
    <xf numFmtId="0" fontId="9" fillId="5" borderId="28" xfId="1" applyFont="1" applyFill="1" applyBorder="1" applyAlignment="1">
      <alignment horizontal="right"/>
    </xf>
    <xf numFmtId="1" fontId="10" fillId="4" borderId="1" xfId="1" applyNumberFormat="1" applyFont="1" applyFill="1" applyBorder="1" applyAlignment="1">
      <alignment horizontal="left"/>
    </xf>
    <xf numFmtId="170"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6" xfId="1" applyFont="1" applyFill="1" applyBorder="1"/>
    <xf numFmtId="171" fontId="8" fillId="2" borderId="4" xfId="1" applyNumberFormat="1" applyFont="1" applyFill="1" applyBorder="1" applyAlignment="1">
      <alignment horizontal="center"/>
    </xf>
    <xf numFmtId="0" fontId="8" fillId="5" borderId="27" xfId="1" applyFont="1" applyFill="1" applyBorder="1"/>
    <xf numFmtId="0" fontId="8" fillId="5" borderId="27" xfId="3" applyFont="1" applyFill="1" applyBorder="1"/>
    <xf numFmtId="0" fontId="8" fillId="5" borderId="26" xfId="3" applyFont="1" applyFill="1" applyBorder="1"/>
    <xf numFmtId="0" fontId="8" fillId="7" borderId="6" xfId="1" applyFont="1" applyFill="1" applyBorder="1" applyAlignment="1">
      <alignment horizontal="center"/>
    </xf>
    <xf numFmtId="0" fontId="8" fillId="5" borderId="28"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0" fontId="2" fillId="0" borderId="0" xfId="1" applyFont="1"/>
    <xf numFmtId="0" fontId="2" fillId="2" borderId="0" xfId="1" applyFont="1" applyFill="1" applyBorder="1" applyAlignment="1">
      <alignment horizontal="center"/>
    </xf>
    <xf numFmtId="0" fontId="2" fillId="2" borderId="12" xfId="1" applyFont="1" applyFill="1" applyBorder="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 xfId="1" applyNumberFormat="1" applyFont="1" applyFill="1" applyBorder="1" applyAlignment="1">
      <alignment horizontal="left"/>
    </xf>
    <xf numFmtId="173" fontId="2" fillId="2" borderId="26" xfId="1" applyNumberFormat="1" applyFont="1" applyFill="1" applyBorder="1" applyAlignment="1">
      <alignment horizontal="left"/>
    </xf>
    <xf numFmtId="0" fontId="2" fillId="2" borderId="16" xfId="1" applyFont="1" applyFill="1" applyBorder="1" applyAlignment="1">
      <alignment horizontal="center"/>
    </xf>
    <xf numFmtId="172" fontId="6" fillId="4" borderId="1" xfId="1" applyNumberFormat="1" applyFont="1" applyFill="1" applyBorder="1" applyAlignment="1" applyProtection="1">
      <alignment horizontal="left"/>
    </xf>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2"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6" xfId="1" applyFont="1" applyFill="1" applyBorder="1"/>
    <xf numFmtId="0" fontId="1" fillId="2" borderId="12" xfId="1" applyFill="1" applyBorder="1"/>
    <xf numFmtId="0" fontId="1" fillId="2" borderId="13" xfId="1" applyFill="1" applyBorder="1"/>
    <xf numFmtId="0" fontId="1" fillId="2" borderId="14" xfId="1" applyFill="1" applyBorder="1"/>
    <xf numFmtId="0" fontId="16" fillId="2" borderId="15" xfId="1" applyFont="1" applyFill="1" applyBorder="1"/>
    <xf numFmtId="171" fontId="17" fillId="4" borderId="10" xfId="1" quotePrefix="1" applyNumberFormat="1" applyFont="1" applyFill="1" applyBorder="1" applyAlignment="1" applyProtection="1">
      <alignment horizontal="center"/>
    </xf>
    <xf numFmtId="0" fontId="18" fillId="5" borderId="9" xfId="1" applyFont="1" applyFill="1" applyBorder="1"/>
    <xf numFmtId="0" fontId="16" fillId="2" borderId="16" xfId="1" applyFont="1" applyFill="1" applyBorder="1"/>
    <xf numFmtId="171" fontId="17" fillId="4" borderId="10" xfId="1" applyNumberFormat="1" applyFont="1" applyFill="1" applyBorder="1" applyAlignment="1" applyProtection="1">
      <alignment horizontal="center"/>
    </xf>
    <xf numFmtId="0" fontId="16" fillId="2" borderId="0" xfId="1" applyFont="1" applyFill="1" applyBorder="1"/>
    <xf numFmtId="0" fontId="17" fillId="2" borderId="12" xfId="1" applyFont="1" applyFill="1" applyBorder="1"/>
    <xf numFmtId="0" fontId="17" fillId="2" borderId="13" xfId="1" applyFont="1" applyFill="1" applyBorder="1"/>
    <xf numFmtId="0" fontId="17" fillId="2" borderId="14" xfId="1" applyFont="1" applyFill="1" applyBorder="1"/>
    <xf numFmtId="15" fontId="17" fillId="2" borderId="15" xfId="1" applyNumberFormat="1" applyFont="1" applyFill="1" applyBorder="1"/>
    <xf numFmtId="0" fontId="17" fillId="5" borderId="9" xfId="1" applyNumberFormat="1" applyFont="1" applyFill="1" applyBorder="1"/>
    <xf numFmtId="0" fontId="17" fillId="2" borderId="16" xfId="1" applyFont="1" applyFill="1" applyBorder="1"/>
    <xf numFmtId="171" fontId="17" fillId="4" borderId="10" xfId="1" quotePrefix="1" applyNumberFormat="1" applyFont="1" applyFill="1" applyBorder="1" applyAlignment="1" applyProtection="1">
      <alignment horizontal="left"/>
    </xf>
    <xf numFmtId="0" fontId="17" fillId="2" borderId="15" xfId="1" applyFont="1" applyFill="1" applyBorder="1"/>
    <xf numFmtId="0" fontId="17" fillId="2" borderId="0" xfId="1" applyFont="1" applyFill="1" applyBorder="1"/>
    <xf numFmtId="0" fontId="16" fillId="2" borderId="16" xfId="0" applyFont="1" applyFill="1" applyBorder="1"/>
    <xf numFmtId="0" fontId="18" fillId="5" borderId="9" xfId="0" applyFont="1" applyFill="1" applyBorder="1"/>
    <xf numFmtId="171" fontId="17" fillId="4" borderId="10" xfId="0" applyNumberFormat="1" applyFont="1" applyFill="1" applyBorder="1" applyAlignment="1" applyProtection="1">
      <alignment horizontal="center"/>
    </xf>
    <xf numFmtId="0" fontId="16" fillId="2" borderId="15" xfId="0" applyFont="1" applyFill="1" applyBorder="1"/>
    <xf numFmtId="0" fontId="2" fillId="0" borderId="0" xfId="1" applyFont="1" applyFill="1" applyBorder="1"/>
    <xf numFmtId="0" fontId="8" fillId="10" borderId="0" xfId="3" applyFont="1" applyFill="1"/>
    <xf numFmtId="0" fontId="5" fillId="10" borderId="0" xfId="3" applyFill="1"/>
    <xf numFmtId="168" fontId="8" fillId="2" borderId="27" xfId="1" applyNumberFormat="1" applyFont="1" applyFill="1" applyBorder="1" applyAlignment="1">
      <alignment horizontal="right"/>
    </xf>
    <xf numFmtId="0" fontId="8" fillId="2" borderId="4" xfId="1" applyFont="1" applyFill="1" applyBorder="1" applyAlignment="1">
      <alignment horizontal="left"/>
    </xf>
    <xf numFmtId="0" fontId="8" fillId="2" borderId="1" xfId="3" applyFont="1" applyFill="1" applyBorder="1"/>
    <xf numFmtId="0" fontId="8" fillId="2" borderId="26" xfId="3" applyFont="1" applyFill="1" applyBorder="1" applyAlignment="1">
      <alignment horizontal="right"/>
    </xf>
    <xf numFmtId="0" fontId="3" fillId="3" borderId="25" xfId="1" applyFont="1" applyFill="1" applyBorder="1" applyAlignment="1">
      <alignment horizontal="center" vertical="center" wrapText="1"/>
    </xf>
    <xf numFmtId="0" fontId="2" fillId="12" borderId="8" xfId="1" applyFont="1" applyFill="1" applyBorder="1" applyAlignment="1">
      <alignment horizontal="left"/>
    </xf>
    <xf numFmtId="0" fontId="2" fillId="12" borderId="7" xfId="1" applyFont="1" applyFill="1" applyBorder="1" applyAlignment="1">
      <alignment horizontal="left"/>
    </xf>
    <xf numFmtId="165" fontId="2" fillId="12" borderId="7" xfId="2" applyNumberFormat="1" applyFont="1" applyFill="1" applyBorder="1" applyAlignment="1">
      <alignment horizontal="right"/>
    </xf>
    <xf numFmtId="0" fontId="2" fillId="12" borderId="7" xfId="1" applyFont="1" applyFill="1" applyBorder="1" applyAlignment="1">
      <alignment horizontal="center"/>
    </xf>
    <xf numFmtId="164" fontId="2" fillId="12" borderId="7" xfId="1" applyNumberFormat="1" applyFont="1" applyFill="1" applyBorder="1" applyAlignment="1">
      <alignment horizontal="right"/>
    </xf>
    <xf numFmtId="164" fontId="2" fillId="12" borderId="6" xfId="1" applyNumberFormat="1" applyFont="1" applyFill="1" applyBorder="1" applyAlignment="1">
      <alignment horizontal="right"/>
    </xf>
    <xf numFmtId="0" fontId="2" fillId="12" borderId="5" xfId="1" applyFont="1" applyFill="1" applyBorder="1" applyAlignment="1">
      <alignment horizontal="left"/>
    </xf>
    <xf numFmtId="0" fontId="2" fillId="12" borderId="0" xfId="1" applyFont="1" applyFill="1" applyBorder="1" applyAlignment="1">
      <alignment horizontal="left"/>
    </xf>
    <xf numFmtId="165" fontId="2" fillId="12" borderId="0" xfId="2" applyNumberFormat="1" applyFont="1" applyFill="1" applyBorder="1" applyAlignment="1">
      <alignment horizontal="right"/>
    </xf>
    <xf numFmtId="0" fontId="2" fillId="12" borderId="0" xfId="1" applyFont="1" applyFill="1" applyBorder="1" applyAlignment="1">
      <alignment horizontal="center"/>
    </xf>
    <xf numFmtId="164" fontId="2" fillId="12" borderId="0" xfId="1" applyNumberFormat="1" applyFont="1" applyFill="1" applyBorder="1" applyAlignment="1">
      <alignment horizontal="right"/>
    </xf>
    <xf numFmtId="164" fontId="2" fillId="12" borderId="4" xfId="1" applyNumberFormat="1" applyFont="1" applyFill="1" applyBorder="1" applyAlignment="1">
      <alignment horizontal="right"/>
    </xf>
    <xf numFmtId="0" fontId="2" fillId="12" borderId="3" xfId="1" applyFont="1" applyFill="1" applyBorder="1" applyAlignment="1">
      <alignment horizontal="left"/>
    </xf>
    <xf numFmtId="0" fontId="2" fillId="12" borderId="2" xfId="1" applyFont="1" applyFill="1" applyBorder="1" applyAlignment="1">
      <alignment horizontal="left"/>
    </xf>
    <xf numFmtId="165" fontId="2" fillId="12" borderId="2" xfId="2" applyNumberFormat="1" applyFont="1" applyFill="1" applyBorder="1" applyAlignment="1">
      <alignment horizontal="right"/>
    </xf>
    <xf numFmtId="0" fontId="2" fillId="12" borderId="2" xfId="1" applyFont="1" applyFill="1" applyBorder="1" applyAlignment="1">
      <alignment horizontal="center"/>
    </xf>
    <xf numFmtId="164" fontId="2" fillId="12" borderId="2" xfId="1" applyNumberFormat="1" applyFont="1" applyFill="1" applyBorder="1" applyAlignment="1">
      <alignment horizontal="right"/>
    </xf>
    <xf numFmtId="164" fontId="2" fillId="12" borderId="1" xfId="1" applyNumberFormat="1" applyFont="1" applyFill="1" applyBorder="1" applyAlignment="1">
      <alignment horizontal="right"/>
    </xf>
    <xf numFmtId="2" fontId="2" fillId="12" borderId="7" xfId="2" applyNumberFormat="1" applyFont="1" applyFill="1" applyBorder="1" applyAlignment="1">
      <alignment horizontal="right"/>
    </xf>
    <xf numFmtId="2" fontId="2" fillId="12" borderId="0" xfId="2" applyNumberFormat="1" applyFont="1" applyFill="1" applyBorder="1" applyAlignment="1">
      <alignment horizontal="right"/>
    </xf>
    <xf numFmtId="10" fontId="2" fillId="12" borderId="0" xfId="2" applyNumberFormat="1" applyFont="1" applyFill="1" applyBorder="1" applyAlignment="1">
      <alignment horizontal="right"/>
    </xf>
    <xf numFmtId="10" fontId="2" fillId="12" borderId="2" xfId="2" applyNumberFormat="1" applyFont="1" applyFill="1" applyBorder="1" applyAlignment="1">
      <alignment horizontal="right"/>
    </xf>
    <xf numFmtId="16" fontId="2" fillId="0" borderId="0" xfId="1" applyNumberFormat="1" applyFont="1" applyFill="1" applyBorder="1" applyAlignment="1"/>
    <xf numFmtId="177" fontId="2" fillId="0" borderId="0" xfId="1" applyNumberFormat="1" applyFont="1"/>
    <xf numFmtId="178" fontId="2" fillId="0" borderId="0" xfId="1" applyNumberFormat="1" applyFont="1"/>
    <xf numFmtId="10" fontId="2" fillId="12" borderId="7" xfId="2" applyNumberFormat="1" applyFont="1" applyFill="1" applyBorder="1" applyAlignment="1">
      <alignment horizontal="right"/>
    </xf>
    <xf numFmtId="16" fontId="2" fillId="0" borderId="0" xfId="1" applyNumberFormat="1" applyFont="1"/>
    <xf numFmtId="15" fontId="2" fillId="0" borderId="0" xfId="1" applyNumberFormat="1" applyFont="1"/>
    <xf numFmtId="0" fontId="2" fillId="0" borderId="0" xfId="1" applyFont="1"/>
    <xf numFmtId="173" fontId="2" fillId="2" borderId="26" xfId="1" applyNumberFormat="1" applyFont="1" applyFill="1" applyBorder="1" applyAlignment="1">
      <alignment horizontal="right"/>
    </xf>
    <xf numFmtId="0" fontId="3" fillId="2" borderId="8" xfId="1" applyFont="1" applyFill="1" applyBorder="1" applyAlignment="1">
      <alignment horizontal="center"/>
    </xf>
    <xf numFmtId="173" fontId="2" fillId="2" borderId="28" xfId="1" applyNumberFormat="1" applyFont="1" applyFill="1" applyBorder="1" applyAlignment="1">
      <alignment horizontal="right"/>
    </xf>
    <xf numFmtId="173" fontId="2" fillId="2" borderId="28" xfId="1" applyNumberFormat="1" applyFont="1" applyFill="1" applyBorder="1" applyAlignment="1">
      <alignment horizontal="left"/>
    </xf>
    <xf numFmtId="0" fontId="2" fillId="2" borderId="6" xfId="1" applyNumberFormat="1" applyFont="1" applyFill="1" applyBorder="1" applyAlignment="1">
      <alignment horizontal="left"/>
    </xf>
    <xf numFmtId="172" fontId="6" fillId="4" borderId="6" xfId="1" applyNumberFormat="1" applyFont="1" applyFill="1" applyBorder="1" applyAlignment="1" applyProtection="1">
      <alignment horizontal="left"/>
    </xf>
    <xf numFmtId="172" fontId="6" fillId="4" borderId="4" xfId="1" applyNumberFormat="1" applyFont="1" applyFill="1" applyBorder="1" applyAlignment="1" applyProtection="1">
      <alignment horizontal="left"/>
    </xf>
    <xf numFmtId="0" fontId="3" fillId="2" borderId="5" xfId="1" applyFont="1" applyFill="1" applyBorder="1" applyAlignment="1">
      <alignment horizontal="center"/>
    </xf>
    <xf numFmtId="173" fontId="2" fillId="2" borderId="27" xfId="1" applyNumberFormat="1" applyFont="1" applyFill="1" applyBorder="1" applyAlignment="1">
      <alignment horizontal="right"/>
    </xf>
    <xf numFmtId="173" fontId="2" fillId="2" borderId="27" xfId="1" applyNumberFormat="1" applyFont="1" applyFill="1" applyBorder="1" applyAlignment="1">
      <alignment horizontal="left"/>
    </xf>
    <xf numFmtId="0" fontId="2" fillId="2" borderId="4" xfId="1" applyNumberFormat="1" applyFont="1" applyFill="1" applyBorder="1" applyAlignment="1">
      <alignment horizontal="left"/>
    </xf>
    <xf numFmtId="0" fontId="19" fillId="2" borderId="0" xfId="1" applyFont="1" applyFill="1" applyBorder="1"/>
    <xf numFmtId="0" fontId="2" fillId="2" borderId="0" xfId="1" applyFont="1" applyFill="1" applyBorder="1" applyAlignment="1">
      <alignment horizontal="center" vertical="center"/>
    </xf>
    <xf numFmtId="0" fontId="2" fillId="2" borderId="0" xfId="1" applyFont="1" applyFill="1" applyAlignment="1">
      <alignment horizontal="center"/>
    </xf>
    <xf numFmtId="0" fontId="2" fillId="2" borderId="0" xfId="1" applyFont="1" applyFill="1"/>
    <xf numFmtId="0" fontId="2" fillId="2" borderId="11"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2" fillId="2" borderId="10" xfId="1" applyFont="1" applyFill="1" applyBorder="1" applyAlignment="1">
      <alignment horizontal="center" vertical="center" wrapText="1"/>
    </xf>
    <xf numFmtId="0" fontId="20" fillId="2" borderId="16" xfId="1" applyFont="1" applyFill="1" applyBorder="1"/>
    <xf numFmtId="0" fontId="2" fillId="2" borderId="26" xfId="1" applyFont="1" applyFill="1" applyBorder="1" applyAlignment="1">
      <alignment horizontal="center"/>
    </xf>
    <xf numFmtId="173" fontId="2" fillId="2" borderId="26" xfId="2" applyNumberFormat="1" applyFont="1" applyFill="1" applyBorder="1" applyAlignment="1">
      <alignment horizontal="center"/>
    </xf>
    <xf numFmtId="0" fontId="20" fillId="2" borderId="14" xfId="1" applyFont="1" applyFill="1" applyBorder="1"/>
    <xf numFmtId="0" fontId="20" fillId="2" borderId="13" xfId="1" applyFont="1" applyFill="1" applyBorder="1"/>
    <xf numFmtId="172" fontId="2" fillId="0" borderId="0" xfId="1" applyNumberFormat="1" applyFont="1"/>
    <xf numFmtId="179" fontId="2" fillId="2" borderId="26" xfId="1" applyNumberFormat="1" applyFont="1" applyFill="1" applyBorder="1" applyAlignment="1">
      <alignment horizontal="center"/>
    </xf>
    <xf numFmtId="0" fontId="2" fillId="2" borderId="28" xfId="1" applyFont="1" applyFill="1" applyBorder="1" applyAlignment="1">
      <alignment horizontal="center"/>
    </xf>
    <xf numFmtId="179" fontId="2" fillId="2" borderId="28" xfId="1" applyNumberFormat="1" applyFont="1" applyFill="1" applyBorder="1" applyAlignment="1">
      <alignment horizontal="center"/>
    </xf>
    <xf numFmtId="0" fontId="2" fillId="2" borderId="28" xfId="2" applyNumberFormat="1" applyFont="1" applyFill="1" applyBorder="1" applyAlignment="1">
      <alignment horizontal="left"/>
    </xf>
    <xf numFmtId="173" fontId="2" fillId="2" borderId="28" xfId="2" applyNumberFormat="1" applyFont="1" applyFill="1" applyBorder="1" applyAlignment="1">
      <alignment horizontal="center"/>
    </xf>
    <xf numFmtId="172" fontId="6" fillId="4" borderId="28" xfId="1" applyNumberFormat="1" applyFont="1" applyFill="1" applyBorder="1" applyAlignment="1" applyProtection="1">
      <alignment horizontal="left"/>
    </xf>
    <xf numFmtId="0" fontId="2" fillId="2" borderId="27" xfId="1" applyFont="1" applyFill="1" applyBorder="1" applyAlignment="1">
      <alignment horizontal="center"/>
    </xf>
    <xf numFmtId="179" fontId="2" fillId="2" borderId="27" xfId="1" applyNumberFormat="1" applyFont="1" applyFill="1" applyBorder="1" applyAlignment="1">
      <alignment horizontal="center"/>
    </xf>
    <xf numFmtId="0" fontId="2" fillId="2" borderId="27" xfId="2" applyNumberFormat="1" applyFont="1" applyFill="1" applyBorder="1" applyAlignment="1">
      <alignment horizontal="left"/>
    </xf>
    <xf numFmtId="173" fontId="2" fillId="2" borderId="27" xfId="2" applyNumberFormat="1" applyFont="1" applyFill="1" applyBorder="1" applyAlignment="1">
      <alignment horizontal="center"/>
    </xf>
    <xf numFmtId="172" fontId="6" fillId="4" borderId="27" xfId="1" applyNumberFormat="1" applyFont="1" applyFill="1" applyBorder="1" applyAlignment="1" applyProtection="1">
      <alignment horizontal="left"/>
    </xf>
    <xf numFmtId="0" fontId="2" fillId="2" borderId="26" xfId="2" applyNumberFormat="1" applyFont="1" applyFill="1" applyBorder="1" applyAlignment="1">
      <alignment horizontal="left"/>
    </xf>
    <xf numFmtId="172" fontId="6" fillId="4" borderId="26" xfId="1" applyNumberFormat="1" applyFont="1" applyFill="1" applyBorder="1" applyAlignment="1" applyProtection="1">
      <alignment horizontal="left"/>
    </xf>
    <xf numFmtId="0" fontId="2" fillId="4" borderId="9" xfId="1" applyNumberFormat="1" applyFont="1" applyFill="1" applyBorder="1" applyAlignment="1" applyProtection="1">
      <alignment horizontal="center" vertical="center"/>
    </xf>
    <xf numFmtId="0" fontId="12" fillId="2" borderId="9" xfId="1" applyFont="1" applyFill="1" applyBorder="1" applyAlignment="1">
      <alignment horizontal="left" vertical="center"/>
    </xf>
    <xf numFmtId="0" fontId="21" fillId="2" borderId="15" xfId="1" applyFont="1" applyFill="1" applyBorder="1"/>
    <xf numFmtId="0" fontId="2" fillId="4" borderId="9" xfId="1" applyNumberFormat="1" applyFont="1" applyFill="1" applyBorder="1" applyAlignment="1" applyProtection="1">
      <alignment horizontal="left" vertical="center"/>
    </xf>
    <xf numFmtId="0" fontId="2" fillId="2" borderId="9" xfId="1" applyFont="1" applyFill="1" applyBorder="1"/>
    <xf numFmtId="172" fontId="6" fillId="4" borderId="9" xfId="1" applyNumberFormat="1" applyFont="1" applyFill="1" applyBorder="1" applyAlignment="1" applyProtection="1">
      <alignment horizontal="left"/>
    </xf>
    <xf numFmtId="0" fontId="2" fillId="2" borderId="28" xfId="1" applyNumberFormat="1" applyFont="1" applyFill="1" applyBorder="1" applyAlignment="1">
      <alignment horizontal="center"/>
    </xf>
    <xf numFmtId="165" fontId="2" fillId="2" borderId="28" xfId="1" applyNumberFormat="1" applyFont="1" applyFill="1" applyBorder="1" applyAlignment="1"/>
    <xf numFmtId="0" fontId="2" fillId="2" borderId="28" xfId="1" applyFont="1" applyFill="1" applyBorder="1" applyAlignment="1"/>
    <xf numFmtId="0" fontId="2" fillId="2" borderId="28" xfId="1" applyNumberFormat="1" applyFont="1" applyFill="1" applyBorder="1" applyAlignment="1"/>
    <xf numFmtId="0" fontId="2" fillId="4" borderId="28" xfId="1" applyNumberFormat="1" applyFont="1" applyFill="1" applyBorder="1" applyAlignment="1" applyProtection="1">
      <alignment horizontal="left" vertical="center"/>
    </xf>
    <xf numFmtId="0" fontId="2" fillId="2" borderId="27" xfId="1" applyNumberFormat="1" applyFont="1" applyFill="1" applyBorder="1" applyAlignment="1">
      <alignment horizontal="center"/>
    </xf>
    <xf numFmtId="165" fontId="2" fillId="2" borderId="27" xfId="1" applyNumberFormat="1" applyFont="1" applyFill="1" applyBorder="1" applyAlignment="1"/>
    <xf numFmtId="0" fontId="2" fillId="2" borderId="27" xfId="1" applyFont="1" applyFill="1" applyBorder="1" applyAlignment="1"/>
    <xf numFmtId="0" fontId="2" fillId="2" borderId="27" xfId="1" applyNumberFormat="1" applyFont="1" applyFill="1" applyBorder="1" applyAlignment="1"/>
    <xf numFmtId="0" fontId="2" fillId="4" borderId="27" xfId="1" applyNumberFormat="1" applyFont="1" applyFill="1" applyBorder="1" applyAlignment="1" applyProtection="1">
      <alignment horizontal="left" vertical="center"/>
    </xf>
    <xf numFmtId="0" fontId="2" fillId="2" borderId="26" xfId="1" applyNumberFormat="1" applyFont="1" applyFill="1" applyBorder="1" applyAlignment="1">
      <alignment horizontal="center"/>
    </xf>
    <xf numFmtId="165" fontId="2" fillId="2" borderId="26" xfId="1" applyNumberFormat="1" applyFont="1" applyFill="1" applyBorder="1" applyAlignment="1"/>
    <xf numFmtId="0" fontId="2" fillId="2" borderId="26" xfId="1" applyFont="1" applyFill="1" applyBorder="1" applyAlignment="1"/>
    <xf numFmtId="0" fontId="2" fillId="2" borderId="26" xfId="1" applyNumberFormat="1" applyFont="1" applyFill="1" applyBorder="1" applyAlignment="1"/>
    <xf numFmtId="0" fontId="2" fillId="4" borderId="26" xfId="1" applyNumberFormat="1" applyFont="1" applyFill="1" applyBorder="1" applyAlignment="1" applyProtection="1">
      <alignment horizontal="left" vertical="center"/>
    </xf>
    <xf numFmtId="0" fontId="2" fillId="2" borderId="13" xfId="1" applyFont="1" applyFill="1" applyBorder="1" applyAlignment="1">
      <alignment horizontal="left"/>
    </xf>
    <xf numFmtId="0" fontId="2" fillId="2" borderId="12" xfId="1" applyFont="1" applyFill="1" applyBorder="1" applyAlignment="1">
      <alignment horizontal="left"/>
    </xf>
    <xf numFmtId="0" fontId="11" fillId="8" borderId="25" xfId="3" applyFont="1" applyFill="1" applyBorder="1" applyAlignment="1">
      <alignment horizontal="center"/>
    </xf>
    <xf numFmtId="0" fontId="11" fillId="8" borderId="29" xfId="3" applyFont="1" applyFill="1" applyBorder="1" applyAlignment="1">
      <alignment horizontal="center"/>
    </xf>
    <xf numFmtId="0" fontId="11" fillId="0" borderId="24" xfId="1" applyFont="1" applyBorder="1" applyAlignment="1"/>
    <xf numFmtId="0" fontId="11" fillId="8" borderId="24" xfId="3" applyFont="1" applyFill="1" applyBorder="1" applyAlignment="1">
      <alignment horizontal="center"/>
    </xf>
    <xf numFmtId="0" fontId="3" fillId="3" borderId="25" xfId="1" applyFont="1" applyFill="1" applyBorder="1" applyAlignment="1">
      <alignment horizontal="center" vertical="center" wrapText="1"/>
    </xf>
    <xf numFmtId="0" fontId="3" fillId="3" borderId="24" xfId="1" applyFont="1" applyFill="1" applyBorder="1" applyAlignment="1">
      <alignment horizontal="center" vertical="center" wrapText="1"/>
    </xf>
    <xf numFmtId="0" fontId="3" fillId="11" borderId="8" xfId="1" applyFont="1" applyFill="1" applyBorder="1" applyAlignment="1">
      <alignment horizontal="center"/>
    </xf>
    <xf numFmtId="173" fontId="2" fillId="11" borderId="28" xfId="1" applyNumberFormat="1" applyFont="1" applyFill="1" applyBorder="1" applyAlignment="1">
      <alignment horizontal="right"/>
    </xf>
    <xf numFmtId="173" fontId="2" fillId="11" borderId="28" xfId="1" applyNumberFormat="1" applyFont="1" applyFill="1" applyBorder="1" applyAlignment="1">
      <alignment horizontal="left"/>
    </xf>
    <xf numFmtId="0" fontId="2" fillId="11" borderId="6" xfId="1" applyNumberFormat="1" applyFont="1" applyFill="1" applyBorder="1" applyAlignment="1">
      <alignment horizontal="left"/>
    </xf>
    <xf numFmtId="0" fontId="3" fillId="11" borderId="3" xfId="1" applyFont="1" applyFill="1" applyBorder="1" applyAlignment="1">
      <alignment horizontal="center"/>
    </xf>
    <xf numFmtId="173" fontId="2" fillId="11" borderId="26" xfId="1" applyNumberFormat="1" applyFont="1" applyFill="1" applyBorder="1" applyAlignment="1">
      <alignment horizontal="right"/>
    </xf>
    <xf numFmtId="173" fontId="2" fillId="11" borderId="26" xfId="1" applyNumberFormat="1" applyFont="1" applyFill="1" applyBorder="1" applyAlignment="1">
      <alignment horizontal="left"/>
    </xf>
    <xf numFmtId="0" fontId="2" fillId="11" borderId="1" xfId="1" applyNumberFormat="1" applyFont="1" applyFill="1" applyBorder="1" applyAlignment="1">
      <alignment horizontal="left"/>
    </xf>
    <xf numFmtId="0" fontId="2" fillId="2" borderId="30" xfId="1" applyFont="1" applyFill="1" applyBorder="1" applyAlignment="1">
      <alignment horizontal="left"/>
    </xf>
    <xf numFmtId="0" fontId="2" fillId="2" borderId="31" xfId="1" applyFont="1" applyFill="1" applyBorder="1" applyAlignment="1">
      <alignment horizontal="center"/>
    </xf>
    <xf numFmtId="0" fontId="2" fillId="2" borderId="31" xfId="1" applyFont="1" applyFill="1" applyBorder="1"/>
    <xf numFmtId="0" fontId="2" fillId="0" borderId="31" xfId="1" applyFont="1" applyBorder="1" applyAlignment="1">
      <alignment horizontal="center"/>
    </xf>
    <xf numFmtId="0" fontId="2" fillId="2" borderId="32" xfId="1" applyFont="1" applyFill="1" applyBorder="1"/>
    <xf numFmtId="0" fontId="2" fillId="2" borderId="8"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2" fillId="2" borderId="28" xfId="1" applyFont="1" applyFill="1" applyBorder="1" applyAlignment="1">
      <alignment horizontal="center" vertical="center" wrapText="1"/>
    </xf>
    <xf numFmtId="0" fontId="2" fillId="4" borderId="28" xfId="1" applyNumberFormat="1" applyFont="1" applyFill="1" applyBorder="1" applyAlignment="1" applyProtection="1">
      <alignment horizontal="center" vertical="center"/>
    </xf>
    <xf numFmtId="0" fontId="6" fillId="4" borderId="6" xfId="1" applyNumberFormat="1" applyFont="1" applyFill="1" applyBorder="1" applyAlignment="1" applyProtection="1">
      <alignment vertical="center"/>
    </xf>
    <xf numFmtId="0" fontId="2" fillId="2" borderId="28" xfId="1" applyNumberFormat="1" applyFont="1" applyFill="1" applyBorder="1" applyAlignment="1">
      <alignment horizontal="left"/>
    </xf>
    <xf numFmtId="0" fontId="2" fillId="2" borderId="8" xfId="1" applyNumberFormat="1" applyFont="1" applyFill="1" applyBorder="1" applyAlignment="1">
      <alignment horizontal="left"/>
    </xf>
    <xf numFmtId="0" fontId="6" fillId="4" borderId="6" xfId="1" applyNumberFormat="1" applyFont="1" applyFill="1" applyBorder="1" applyAlignment="1" applyProtection="1"/>
    <xf numFmtId="0" fontId="2" fillId="2" borderId="27" xfId="1" applyNumberFormat="1" applyFont="1" applyFill="1" applyBorder="1" applyAlignment="1">
      <alignment horizontal="left"/>
    </xf>
    <xf numFmtId="0" fontId="2" fillId="2" borderId="5" xfId="1" applyNumberFormat="1" applyFont="1" applyFill="1" applyBorder="1" applyAlignment="1">
      <alignment horizontal="left"/>
    </xf>
    <xf numFmtId="0" fontId="6" fillId="4" borderId="4" xfId="1" applyNumberFormat="1" applyFont="1" applyFill="1" applyBorder="1" applyAlignment="1" applyProtection="1"/>
    <xf numFmtId="0" fontId="2" fillId="2" borderId="33" xfId="1" applyFont="1" applyFill="1" applyBorder="1"/>
    <xf numFmtId="0" fontId="2" fillId="2" borderId="33" xfId="1" applyFont="1" applyFill="1" applyBorder="1" applyAlignment="1">
      <alignment horizontal="left"/>
    </xf>
    <xf numFmtId="0" fontId="22" fillId="0" borderId="0" xfId="0" applyFont="1"/>
    <xf numFmtId="0" fontId="12" fillId="2" borderId="34" xfId="1" applyFont="1" applyFill="1" applyBorder="1" applyAlignment="1">
      <alignment horizontal="left" vertical="center"/>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EUR_Mark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ettings"/>
      <sheetName val="Euribor"/>
      <sheetName val="EuriborSwapIsdaFixA"/>
      <sheetName val="BasisSwap1MxM"/>
      <sheetName val="BasisSwap3M6M"/>
      <sheetName val="BasisSwapEON3M"/>
      <sheetName val="BasisSwapxM12M"/>
      <sheetName val="Deposits"/>
      <sheetName val="FRA"/>
      <sheetName val="Futures1M"/>
      <sheetName val="Futures3M"/>
      <sheetName val="ImmFra6M "/>
      <sheetName val="FuturesHWConvAdj"/>
      <sheetName val="OIS"/>
      <sheetName val="ECB OIS"/>
      <sheetName val="IMM OIS"/>
      <sheetName val="Swaps1M(&lt;1Y)"/>
      <sheetName val="Swap1M"/>
      <sheetName val="SwapsIMMDated"/>
      <sheetName val="Swap3M"/>
      <sheetName val="ON"/>
      <sheetName val="Swap6M"/>
      <sheetName val="ForwardSwap6M"/>
      <sheetName val="1M (3)"/>
      <sheetName val="3M (4)"/>
      <sheetName val="ON BASIS"/>
      <sheetName val="6M (3)"/>
      <sheetName val="1Y (3)"/>
      <sheetName val="Euribor 3M Time Series"/>
      <sheetName val="Euribor 6M Time Series"/>
      <sheetName val="EuriborSwapIsdaFixA1Y"/>
    </sheetNames>
    <sheetDataSet>
      <sheetData sheetId="0"/>
      <sheetData sheetId="1">
        <row r="7">
          <cell r="E7" t="str">
            <v>EURSTD#0000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7"/>
  <sheetViews>
    <sheetView workbookViewId="0">
      <selection activeCell="D11" sqref="D11"/>
    </sheetView>
  </sheetViews>
  <sheetFormatPr defaultColWidth="8" defaultRowHeight="11.25" x14ac:dyDescent="0.2"/>
  <cols>
    <col min="1" max="2" width="2.7109375" style="103" customWidth="1"/>
    <col min="3" max="3" width="18" style="103" bestFit="1" customWidth="1"/>
    <col min="4" max="4" width="23.85546875" style="103" bestFit="1" customWidth="1"/>
    <col min="5" max="5" width="6" style="103" bestFit="1" customWidth="1"/>
    <col min="6" max="8" width="2.7109375" style="103" customWidth="1"/>
    <col min="9" max="9" width="18.5703125" style="103" bestFit="1" customWidth="1"/>
    <col min="10" max="10" width="53.7109375" style="103" bestFit="1" customWidth="1"/>
    <col min="11" max="11" width="2.7109375" style="103" customWidth="1"/>
    <col min="12" max="16384" width="8" style="103"/>
  </cols>
  <sheetData>
    <row r="1" spans="2:11" ht="12" thickBot="1" x14ac:dyDescent="0.25">
      <c r="B1" s="103" t="str">
        <f>_xll.qlxlVersion(TRUE,Trigger)</f>
        <v>QuantLibXL 1.6.0 - MS VC++ (version unknown) - Multithreaded Dynamic Runtime library - Release Configuration - May  8 2015 13:08:40</v>
      </c>
    </row>
    <row r="2" spans="2:11" ht="18.75" thickBot="1" x14ac:dyDescent="0.3">
      <c r="B2" s="199" t="s">
        <v>75</v>
      </c>
      <c r="C2" s="200"/>
      <c r="D2" s="200"/>
      <c r="E2" s="200"/>
      <c r="F2" s="201"/>
      <c r="H2" s="199" t="s">
        <v>94</v>
      </c>
      <c r="I2" s="200"/>
      <c r="J2" s="200"/>
      <c r="K2" s="202"/>
    </row>
    <row r="3" spans="2:11" x14ac:dyDescent="0.2">
      <c r="B3" s="33"/>
      <c r="C3" s="60"/>
      <c r="D3" s="32"/>
      <c r="E3" s="32"/>
      <c r="F3" s="31"/>
      <c r="H3" s="94"/>
      <c r="I3" s="97"/>
      <c r="J3" s="97"/>
      <c r="K3" s="96"/>
    </row>
    <row r="4" spans="2:11" x14ac:dyDescent="0.2">
      <c r="B4" s="33"/>
      <c r="C4" s="58" t="s">
        <v>74</v>
      </c>
      <c r="D4" s="59" t="s">
        <v>72</v>
      </c>
      <c r="E4" s="32"/>
      <c r="F4" s="31"/>
      <c r="H4" s="94"/>
      <c r="I4" s="93" t="s">
        <v>93</v>
      </c>
      <c r="J4" s="87" t="b">
        <v>0</v>
      </c>
      <c r="K4" s="92"/>
    </row>
    <row r="5" spans="2:11" x14ac:dyDescent="0.2">
      <c r="B5" s="33"/>
      <c r="C5" s="55" t="s">
        <v>73</v>
      </c>
      <c r="D5" s="34">
        <v>3</v>
      </c>
      <c r="E5" s="32"/>
      <c r="F5" s="31"/>
      <c r="H5" s="94"/>
      <c r="I5" s="93" t="s">
        <v>92</v>
      </c>
      <c r="J5" s="95"/>
      <c r="K5" s="92"/>
    </row>
    <row r="6" spans="2:11" x14ac:dyDescent="0.2">
      <c r="B6" s="33"/>
      <c r="C6" s="55" t="s">
        <v>70</v>
      </c>
      <c r="D6" s="34" t="str">
        <f>_xll.qlPeriodEquivalent(D5&amp;"M")</f>
        <v>3M</v>
      </c>
      <c r="E6" s="32"/>
      <c r="F6" s="31"/>
      <c r="H6" s="94"/>
      <c r="I6" s="93" t="s">
        <v>91</v>
      </c>
      <c r="J6" s="84" t="b">
        <v>1</v>
      </c>
      <c r="K6" s="92"/>
    </row>
    <row r="7" spans="2:11" ht="12" thickBot="1" x14ac:dyDescent="0.25">
      <c r="B7" s="33"/>
      <c r="C7" s="58" t="s">
        <v>69</v>
      </c>
      <c r="D7" s="57" t="s">
        <v>68</v>
      </c>
      <c r="E7" s="32"/>
      <c r="F7" s="31"/>
      <c r="H7" s="91"/>
      <c r="I7" s="90"/>
      <c r="J7" s="90"/>
      <c r="K7" s="89"/>
    </row>
    <row r="8" spans="2:11" ht="12" thickBot="1" x14ac:dyDescent="0.25">
      <c r="B8" s="33"/>
      <c r="C8" s="56" t="s">
        <v>67</v>
      </c>
      <c r="D8" s="51" t="s">
        <v>71</v>
      </c>
      <c r="E8" s="32"/>
      <c r="F8" s="31"/>
      <c r="H8" s="104"/>
      <c r="I8" s="104"/>
      <c r="J8" s="104"/>
      <c r="K8" s="104"/>
    </row>
    <row r="9" spans="2:11" ht="18.75" thickBot="1" x14ac:dyDescent="0.3">
      <c r="B9" s="33"/>
      <c r="C9" s="55" t="s">
        <v>66</v>
      </c>
      <c r="D9" s="34" t="str">
        <f>Currency&amp;"_"&amp;$E$16&amp;"RH"</f>
        <v>EUR_YCSTDRH</v>
      </c>
      <c r="E9" s="32"/>
      <c r="F9" s="31"/>
      <c r="H9" s="199" t="s">
        <v>90</v>
      </c>
      <c r="I9" s="200"/>
      <c r="J9" s="200"/>
      <c r="K9" s="202"/>
    </row>
    <row r="10" spans="2:11" ht="12.75" x14ac:dyDescent="0.2">
      <c r="B10" s="33"/>
      <c r="C10" s="54" t="s">
        <v>65</v>
      </c>
      <c r="D10" s="34" t="b">
        <v>1</v>
      </c>
      <c r="E10" s="32"/>
      <c r="F10" s="31"/>
      <c r="H10" s="86"/>
      <c r="I10" s="88"/>
      <c r="J10" s="88"/>
      <c r="K10" s="83"/>
    </row>
    <row r="11" spans="2:11" ht="12.75" x14ac:dyDescent="0.2">
      <c r="B11" s="33"/>
      <c r="C11" s="54" t="s">
        <v>64</v>
      </c>
      <c r="D11" s="53"/>
      <c r="E11" s="32"/>
      <c r="F11" s="31"/>
      <c r="H11" s="86"/>
      <c r="I11" s="85" t="s">
        <v>89</v>
      </c>
      <c r="J11" s="87" t="s">
        <v>88</v>
      </c>
      <c r="K11" s="83"/>
    </row>
    <row r="12" spans="2:11" ht="12.75" x14ac:dyDescent="0.2">
      <c r="B12" s="33"/>
      <c r="C12" s="52" t="s">
        <v>63</v>
      </c>
      <c r="D12" s="51" t="b">
        <v>0</v>
      </c>
      <c r="E12" s="32"/>
      <c r="F12" s="31"/>
      <c r="H12" s="86"/>
      <c r="I12" s="85" t="s">
        <v>87</v>
      </c>
      <c r="J12" s="84" t="s">
        <v>86</v>
      </c>
      <c r="K12" s="83"/>
    </row>
    <row r="13" spans="2:11" ht="12.75" x14ac:dyDescent="0.2">
      <c r="B13" s="33"/>
      <c r="C13" s="38"/>
      <c r="D13" s="38"/>
      <c r="E13" s="32"/>
      <c r="F13" s="31"/>
      <c r="H13" s="86"/>
      <c r="I13" s="85" t="s">
        <v>109</v>
      </c>
      <c r="J13" s="87" t="str">
        <f>PROPER(Currency)&amp;"YC"</f>
        <v>EurYC</v>
      </c>
      <c r="K13" s="83"/>
    </row>
    <row r="14" spans="2:11" ht="12.75" x14ac:dyDescent="0.2">
      <c r="B14" s="33"/>
      <c r="C14" s="48" t="s">
        <v>62</v>
      </c>
      <c r="D14" s="50" t="str">
        <f>_xll.qlPiecewiseYieldCurve(D16,NDays,Calendar,_xll.ohPack(Selected!D2:D126),,,,Accuracy,TraitsID,InterpolatorID,Permanent,,ObjectOverwrite)</f>
        <v>_EURYCSTD#0007</v>
      </c>
      <c r="E14" s="32"/>
      <c r="F14" s="31"/>
      <c r="H14" s="86"/>
      <c r="I14" s="85" t="s">
        <v>108</v>
      </c>
      <c r="J14" s="87" t="str">
        <f>PROPER(Currency)&amp;"YCSTD"</f>
        <v>EurYCSTD</v>
      </c>
      <c r="K14" s="83"/>
    </row>
    <row r="15" spans="2:11" ht="12.75" x14ac:dyDescent="0.2">
      <c r="B15" s="33"/>
      <c r="C15" s="40" t="s">
        <v>44</v>
      </c>
      <c r="D15" s="49" t="str">
        <f>_xll.ohRangeRetrieveError(YieldCurve)</f>
        <v/>
      </c>
      <c r="E15" s="32"/>
      <c r="F15" s="31"/>
      <c r="H15" s="98"/>
      <c r="I15" s="99" t="s">
        <v>110</v>
      </c>
      <c r="J15" s="100" t="s">
        <v>111</v>
      </c>
      <c r="K15" s="101"/>
    </row>
    <row r="16" spans="2:11" ht="12.75" x14ac:dyDescent="0.2">
      <c r="B16" s="33"/>
      <c r="C16" s="48" t="s">
        <v>61</v>
      </c>
      <c r="D16" s="47" t="str">
        <f>"_"&amp;Currency&amp;$E$16</f>
        <v>_EURYCSTD</v>
      </c>
      <c r="E16" s="46" t="s">
        <v>60</v>
      </c>
      <c r="F16" s="31"/>
      <c r="H16" s="98"/>
      <c r="I16" s="99" t="s">
        <v>112</v>
      </c>
      <c r="J16" s="100" t="s">
        <v>113</v>
      </c>
      <c r="K16" s="101"/>
    </row>
    <row r="17" spans="2:11" ht="13.5" thickBot="1" x14ac:dyDescent="0.25">
      <c r="B17" s="33"/>
      <c r="C17" s="42" t="s">
        <v>59</v>
      </c>
      <c r="D17" s="45">
        <v>0</v>
      </c>
      <c r="E17" s="32"/>
      <c r="F17" s="31"/>
      <c r="H17" s="82"/>
      <c r="I17" s="81"/>
      <c r="J17" s="81"/>
      <c r="K17" s="80"/>
    </row>
    <row r="18" spans="2:11" x14ac:dyDescent="0.2">
      <c r="B18" s="33"/>
      <c r="C18" s="42" t="s">
        <v>58</v>
      </c>
      <c r="D18" s="44" t="s">
        <v>57</v>
      </c>
      <c r="E18" s="32"/>
      <c r="F18" s="31"/>
    </row>
    <row r="19" spans="2:11" x14ac:dyDescent="0.2">
      <c r="B19" s="33"/>
      <c r="C19" s="42" t="s">
        <v>56</v>
      </c>
      <c r="D19" s="43"/>
      <c r="E19" s="32"/>
      <c r="F19" s="31"/>
    </row>
    <row r="20" spans="2:11" x14ac:dyDescent="0.2">
      <c r="B20" s="33"/>
      <c r="C20" s="42" t="s">
        <v>55</v>
      </c>
      <c r="D20" s="41" t="s">
        <v>54</v>
      </c>
      <c r="E20" s="32"/>
      <c r="F20" s="31"/>
    </row>
    <row r="21" spans="2:11" x14ac:dyDescent="0.2">
      <c r="B21" s="33"/>
      <c r="C21" s="40" t="s">
        <v>53</v>
      </c>
      <c r="D21" s="39" t="s">
        <v>52</v>
      </c>
      <c r="E21" s="32"/>
      <c r="F21" s="31"/>
    </row>
    <row r="22" spans="2:11" x14ac:dyDescent="0.2">
      <c r="B22" s="33"/>
      <c r="C22" s="38"/>
      <c r="D22" s="38"/>
      <c r="E22" s="32"/>
      <c r="F22" s="31"/>
    </row>
    <row r="23" spans="2:11" x14ac:dyDescent="0.2">
      <c r="B23" s="33"/>
      <c r="C23" s="37">
        <f>_xll.qlTermStructureReferenceDate(YieldCurve)</f>
        <v>42138</v>
      </c>
      <c r="D23" s="36">
        <f>MAX(_xll.ohPack(Selected!J1:J126))</f>
        <v>1.4645780221631493E-2</v>
      </c>
      <c r="E23" s="32"/>
      <c r="F23" s="31"/>
    </row>
    <row r="24" spans="2:11" x14ac:dyDescent="0.2">
      <c r="B24" s="33"/>
      <c r="C24" s="35">
        <f>MAX(_xll.ohPack(Selected!I2:I126))</f>
        <v>64059</v>
      </c>
      <c r="D24" s="34">
        <f>MIN(_xll.ohPack(Selected!J1:J126))</f>
        <v>-1.084870120100389E-3</v>
      </c>
      <c r="E24" s="32"/>
      <c r="F24" s="31"/>
    </row>
    <row r="25" spans="2:11" x14ac:dyDescent="0.2">
      <c r="B25" s="33"/>
      <c r="C25" s="105" t="s">
        <v>44</v>
      </c>
      <c r="D25" s="106" t="str">
        <f>_xll.ohRangeRetrieveError(Selected!J1)</f>
        <v/>
      </c>
      <c r="E25" s="32"/>
      <c r="F25" s="31"/>
    </row>
    <row r="26" spans="2:11" ht="11.25" customHeight="1" x14ac:dyDescent="0.2">
      <c r="B26" s="33"/>
      <c r="C26" s="108" t="str">
        <f>[1]Euribor!$E$7</f>
        <v>EURSTD#0000</v>
      </c>
      <c r="D26" s="107" t="b">
        <f>_xll.qlRelinkableHandleLinkTo(C26,YieldCurve)</f>
        <v>1</v>
      </c>
      <c r="E26" s="32"/>
      <c r="F26" s="31"/>
    </row>
    <row r="27" spans="2:11" ht="12" thickBot="1" x14ac:dyDescent="0.25">
      <c r="B27" s="30"/>
      <c r="C27" s="29"/>
      <c r="D27" s="29"/>
      <c r="E27" s="29"/>
      <c r="F27" s="28"/>
    </row>
  </sheetData>
  <mergeCells count="3">
    <mergeCell ref="B2:F2"/>
    <mergeCell ref="H2:K2"/>
    <mergeCell ref="H9:K9"/>
  </mergeCells>
  <dataValidations disablePrompts="1"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8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4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30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6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2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8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4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10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6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2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8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4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90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6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2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3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9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5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1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7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3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9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5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1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7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3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9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5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1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7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7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3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9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5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1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7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3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9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5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1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7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3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9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5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1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1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7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3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9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5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1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7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3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9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5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1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7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3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9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5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5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1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7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3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9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5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1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7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3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9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5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1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7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3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9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O108"/>
  <sheetViews>
    <sheetView topLeftCell="C1" workbookViewId="0">
      <selection activeCell="C1" sqref="C1"/>
    </sheetView>
  </sheetViews>
  <sheetFormatPr defaultRowHeight="11.25" outlineLevelCol="1" x14ac:dyDescent="0.2"/>
  <cols>
    <col min="1" max="1" width="5.7109375" style="1" hidden="1" customWidth="1" outlineLevel="1"/>
    <col min="2" max="2" width="15.140625" style="2" hidden="1" customWidth="1" outlineLevel="1"/>
    <col min="3" max="3" width="17.28515625" style="2" bestFit="1" customWidth="1" collapsed="1"/>
    <col min="4" max="4" width="9" style="2" bestFit="1" customWidth="1"/>
    <col min="5" max="5" width="11" style="2" bestFit="1" customWidth="1"/>
    <col min="6" max="6" width="8" style="2" bestFit="1" customWidth="1"/>
    <col min="7" max="8" width="9" style="2" bestFit="1" customWidth="1"/>
    <col min="9" max="10" width="17.28515625" style="2" bestFit="1" customWidth="1"/>
    <col min="11" max="11" width="2.7109375" style="1" bestFit="1" customWidth="1"/>
    <col min="12" max="12" width="13.5703125" style="1" bestFit="1" customWidth="1"/>
    <col min="13" max="13" width="28.140625" style="1" bestFit="1" customWidth="1"/>
    <col min="14" max="14" width="3.5703125" style="1" customWidth="1"/>
    <col min="15" max="15" width="18.5703125" style="1" bestFit="1" customWidth="1"/>
    <col min="16" max="16384" width="9.140625" style="1"/>
  </cols>
  <sheetData>
    <row r="1" spans="1:15" ht="22.5" x14ac:dyDescent="0.2">
      <c r="B1" s="10"/>
      <c r="C1" s="10" t="s">
        <v>116</v>
      </c>
      <c r="D1" s="10" t="s">
        <v>43</v>
      </c>
      <c r="E1" s="10" t="s">
        <v>42</v>
      </c>
      <c r="F1" s="10" t="s">
        <v>41</v>
      </c>
      <c r="G1" s="10" t="s">
        <v>40</v>
      </c>
      <c r="H1" s="10" t="s">
        <v>39</v>
      </c>
      <c r="I1" s="10" t="s">
        <v>38</v>
      </c>
      <c r="J1" s="10" t="s">
        <v>37</v>
      </c>
    </row>
    <row r="2" spans="1:15" ht="11.25" customHeight="1" x14ac:dyDescent="0.2">
      <c r="B2" s="110" t="str">
        <f>Deposits!E3</f>
        <v>obj_0085f#0007</v>
      </c>
      <c r="C2" s="111" t="str">
        <f>_xll.qlRateHelperQuoteName(B2)</f>
        <v>EUROND_Quote</v>
      </c>
      <c r="D2" s="112">
        <f>_xll.qlRateHelperQuoteValue($B2,Trigger)</f>
        <v>-1E-3</v>
      </c>
      <c r="E2" s="112"/>
      <c r="F2" s="113" t="b">
        <v>1</v>
      </c>
      <c r="G2" s="113">
        <v>10</v>
      </c>
      <c r="H2" s="113">
        <v>1</v>
      </c>
      <c r="I2" s="114">
        <f>_xll.qlRateHelperEarliestDate($B2,Trigger)</f>
        <v>42138</v>
      </c>
      <c r="J2" s="115">
        <f>_xll.qlRateHelperLatestDate($B2,Trigger)</f>
        <v>42139</v>
      </c>
      <c r="K2" s="62"/>
      <c r="L2" s="62"/>
    </row>
    <row r="3" spans="1:15" x14ac:dyDescent="0.2">
      <c r="B3" s="116" t="str">
        <f>Deposits!E4</f>
        <v>obj_0082f#0007</v>
      </c>
      <c r="C3" s="117" t="str">
        <f>_xll.qlRateHelperQuoteName(B3)</f>
        <v>EURTND_Quote</v>
      </c>
      <c r="D3" s="118">
        <f>_xll.qlRateHelperQuoteValue($B3,Trigger)</f>
        <v>-1E-3</v>
      </c>
      <c r="E3" s="118"/>
      <c r="F3" s="119" t="b">
        <v>1</v>
      </c>
      <c r="G3" s="119">
        <v>10</v>
      </c>
      <c r="H3" s="119">
        <v>1</v>
      </c>
      <c r="I3" s="120">
        <f>_xll.qlRateHelperEarliestDate($B3,Trigger)</f>
        <v>42139</v>
      </c>
      <c r="J3" s="121">
        <f>_xll.qlRateHelperLatestDate($B3,Trigger)</f>
        <v>42142</v>
      </c>
      <c r="K3" s="62"/>
      <c r="L3" s="62"/>
    </row>
    <row r="4" spans="1:15" x14ac:dyDescent="0.2">
      <c r="B4" s="116" t="str">
        <f>Deposits!E5</f>
        <v>obj_0083b#0007</v>
      </c>
      <c r="C4" s="117" t="str">
        <f>_xll.qlRateHelperQuoteName(B4)</f>
        <v>EURSND_Quote</v>
      </c>
      <c r="D4" s="118">
        <f>_xll.qlRateHelperQuoteValue($B4,Trigger)</f>
        <v>-1E-3</v>
      </c>
      <c r="E4" s="118"/>
      <c r="F4" s="119" t="b">
        <v>1</v>
      </c>
      <c r="G4" s="119">
        <v>10</v>
      </c>
      <c r="H4" s="119">
        <v>1</v>
      </c>
      <c r="I4" s="120">
        <f>_xll.qlRateHelperEarliestDate($B4,Trigger)</f>
        <v>42142</v>
      </c>
      <c r="J4" s="121">
        <f>_xll.qlRateHelperLatestDate($B4,Trigger)</f>
        <v>42143</v>
      </c>
      <c r="K4" s="62"/>
      <c r="L4" s="62"/>
    </row>
    <row r="5" spans="1:15" x14ac:dyDescent="0.2">
      <c r="B5" s="116" t="str">
        <f>Deposits!E6</f>
        <v>obj_0083e#0007</v>
      </c>
      <c r="C5" s="117" t="str">
        <f>_xll.qlRateHelperQuoteName(B5)</f>
        <v>EURSWD_Quote</v>
      </c>
      <c r="D5" s="118">
        <f>_xll.qlRateHelperQuoteValue($B5,Trigger)</f>
        <v>-1.1100000000000001E-3</v>
      </c>
      <c r="E5" s="118"/>
      <c r="F5" s="119" t="b">
        <v>1</v>
      </c>
      <c r="G5" s="119">
        <v>10</v>
      </c>
      <c r="H5" s="119">
        <v>1</v>
      </c>
      <c r="I5" s="120">
        <f>_xll.qlRateHelperEarliestDate($B5,Trigger)</f>
        <v>42142</v>
      </c>
      <c r="J5" s="121">
        <f>_xll.qlRateHelperLatestDate($B5,Trigger)</f>
        <v>42149</v>
      </c>
      <c r="K5" s="62"/>
      <c r="L5" s="62"/>
    </row>
    <row r="6" spans="1:15" x14ac:dyDescent="0.2">
      <c r="B6" s="116" t="str">
        <f>Deposits!E7</f>
        <v>obj_00823#0007</v>
      </c>
      <c r="C6" s="117" t="str">
        <f>_xll.qlRateHelperQuoteName(B6)</f>
        <v>EUR1MD_Quote</v>
      </c>
      <c r="D6" s="118">
        <f>_xll.qlRateHelperQuoteValue($B6,Trigger)</f>
        <v>-4.8000000000000001E-4</v>
      </c>
      <c r="E6" s="118"/>
      <c r="F6" s="119" t="b">
        <v>1</v>
      </c>
      <c r="G6" s="119">
        <v>10</v>
      </c>
      <c r="H6" s="119">
        <v>1</v>
      </c>
      <c r="I6" s="120">
        <f>_xll.qlRateHelperEarliestDate($B6,Trigger)</f>
        <v>42142</v>
      </c>
      <c r="J6" s="121">
        <f>_xll.qlRateHelperLatestDate($B6,Trigger)</f>
        <v>42173</v>
      </c>
      <c r="K6" s="62"/>
      <c r="L6" s="62"/>
    </row>
    <row r="7" spans="1:15" x14ac:dyDescent="0.2">
      <c r="B7" s="116" t="str">
        <f>Deposits!E8</f>
        <v>obj_00835#0007</v>
      </c>
      <c r="C7" s="117" t="str">
        <f>_xll.qlRateHelperQuoteName(B7)</f>
        <v>EUR2MD_Quote</v>
      </c>
      <c r="D7" s="118">
        <f>_xll.qlRateHelperQuoteValue($B7,Trigger)</f>
        <v>-2.7999999999999998E-4</v>
      </c>
      <c r="E7" s="118"/>
      <c r="F7" s="119" t="b">
        <v>1</v>
      </c>
      <c r="G7" s="119">
        <v>10</v>
      </c>
      <c r="H7" s="119">
        <v>1</v>
      </c>
      <c r="I7" s="120">
        <f>_xll.qlRateHelperEarliestDate($B7,Trigger)</f>
        <v>42142</v>
      </c>
      <c r="J7" s="121">
        <f>_xll.qlRateHelperLatestDate($B7,Trigger)</f>
        <v>42205</v>
      </c>
      <c r="K7" s="62"/>
      <c r="L7" s="62"/>
    </row>
    <row r="8" spans="1:15" x14ac:dyDescent="0.2">
      <c r="B8" s="116" t="str">
        <f>Deposits!E9</f>
        <v>obj_00838#0007</v>
      </c>
      <c r="C8" s="117" t="str">
        <f>_xll.qlRateHelperQuoteName(B8)</f>
        <v>EUR3MD_Quote</v>
      </c>
      <c r="D8" s="118">
        <f>_xll.qlRateHelperQuoteValue($B8,Trigger)</f>
        <v>-8.9999999999999992E-5</v>
      </c>
      <c r="E8" s="118"/>
      <c r="F8" s="119" t="b">
        <v>1</v>
      </c>
      <c r="G8" s="119">
        <v>10</v>
      </c>
      <c r="H8" s="119">
        <v>1</v>
      </c>
      <c r="I8" s="120">
        <f>_xll.qlRateHelperEarliestDate($B8,Trigger)</f>
        <v>42142</v>
      </c>
      <c r="J8" s="121">
        <f>_xll.qlRateHelperLatestDate($B8,Trigger)</f>
        <v>42234</v>
      </c>
      <c r="O8" s="9"/>
    </row>
    <row r="9" spans="1:15" x14ac:dyDescent="0.2">
      <c r="B9" s="116" t="str">
        <f>Deposits!E10</f>
        <v>obj_00858#0007</v>
      </c>
      <c r="C9" s="117" t="str">
        <f>_xll.qlRateHelperQuoteName(B9)</f>
        <v>EUR4MD_Quote</v>
      </c>
      <c r="D9" s="118">
        <f>_xll.qlRateHelperQuoteValue($B9,Trigger)</f>
        <v>0</v>
      </c>
      <c r="E9" s="118"/>
      <c r="F9" s="119" t="b">
        <v>1</v>
      </c>
      <c r="G9" s="119">
        <v>10</v>
      </c>
      <c r="H9" s="119">
        <v>1</v>
      </c>
      <c r="I9" s="120">
        <f>_xll.qlRateHelperEarliestDate($B9,Trigger)</f>
        <v>42142</v>
      </c>
      <c r="J9" s="121">
        <f>_xll.qlRateHelperLatestDate($B9,Trigger)</f>
        <v>42265</v>
      </c>
      <c r="M9" s="8"/>
      <c r="O9" s="9"/>
    </row>
    <row r="10" spans="1:15" s="62" customFormat="1" x14ac:dyDescent="0.2">
      <c r="B10" s="116" t="str">
        <f>Deposits!E11</f>
        <v>obj_0085c#0007</v>
      </c>
      <c r="C10" s="117" t="str">
        <f>_xll.qlRateHelperQuoteName(B10)</f>
        <v>EUR5MD_Quote</v>
      </c>
      <c r="D10" s="118">
        <f>_xll.qlRateHelperQuoteValue($B10,Trigger)</f>
        <v>0</v>
      </c>
      <c r="E10" s="118"/>
      <c r="F10" s="119" t="b">
        <v>1</v>
      </c>
      <c r="G10" s="119">
        <v>10</v>
      </c>
      <c r="H10" s="119">
        <v>1</v>
      </c>
      <c r="I10" s="120">
        <f>_xll.qlRateHelperEarliestDate($B10,Trigger)</f>
        <v>42142</v>
      </c>
      <c r="J10" s="121">
        <f>_xll.qlRateHelperLatestDate($B10,Trigger)</f>
        <v>42296</v>
      </c>
      <c r="M10" s="8"/>
      <c r="O10" s="9"/>
    </row>
    <row r="11" spans="1:15" s="62" customFormat="1" x14ac:dyDescent="0.2">
      <c r="B11" s="116" t="str">
        <f>Deposits!E12</f>
        <v>obj_00825#0007</v>
      </c>
      <c r="C11" s="117" t="str">
        <f>_xll.qlRateHelperQuoteName(B11)</f>
        <v>EUR6MD_Quote</v>
      </c>
      <c r="D11" s="118">
        <f>_xll.qlRateHelperQuoteValue($B11,Trigger)</f>
        <v>5.9999999999999995E-4</v>
      </c>
      <c r="E11" s="118"/>
      <c r="F11" s="119" t="b">
        <v>1</v>
      </c>
      <c r="G11" s="119">
        <v>10</v>
      </c>
      <c r="H11" s="119">
        <v>1</v>
      </c>
      <c r="I11" s="120">
        <f>_xll.qlRateHelperEarliestDate($B11,Trigger)</f>
        <v>42142</v>
      </c>
      <c r="J11" s="121">
        <f>_xll.qlRateHelperLatestDate($B11,Trigger)</f>
        <v>42326</v>
      </c>
      <c r="M11" s="8"/>
      <c r="O11" s="9"/>
    </row>
    <row r="12" spans="1:15" ht="11.25" customHeight="1" x14ac:dyDescent="0.2">
      <c r="A12" s="6"/>
      <c r="B12" s="110" t="str">
        <f>Futures!J3</f>
        <v>obj_0087f#0003</v>
      </c>
      <c r="C12" s="111" t="str">
        <f>_xll.qlRateHelperQuoteName(B12)</f>
        <v>EURFUT3MK5_Quote</v>
      </c>
      <c r="D12" s="128">
        <f>_xll.qlRateHelperQuoteValue($B12,Trigger)</f>
        <v>100.0125</v>
      </c>
      <c r="E12" s="112">
        <f>_xll.qlFuturesRateHelperConvexityAdjustment($B12,Trigger)</f>
        <v>0</v>
      </c>
      <c r="F12" s="113" t="b">
        <v>0</v>
      </c>
      <c r="G12" s="113">
        <v>10</v>
      </c>
      <c r="H12" s="113">
        <v>1</v>
      </c>
      <c r="I12" s="114">
        <f>_xll.qlRateHelperEarliestDate($B12,Trigger)</f>
        <v>42144</v>
      </c>
      <c r="J12" s="115">
        <f>_xll.qlRateHelperLatestDate($B12,Trigger)</f>
        <v>42236</v>
      </c>
    </row>
    <row r="13" spans="1:15" x14ac:dyDescent="0.2">
      <c r="A13" s="4"/>
      <c r="B13" s="116" t="str">
        <f>Futures!J4</f>
        <v>obj_00885#0003</v>
      </c>
      <c r="C13" s="117" t="str">
        <f>_xll.qlRateHelperQuoteName(B13)</f>
        <v>EURFUT3MM5_Quote</v>
      </c>
      <c r="D13" s="129">
        <f>_xll.qlRateHelperQuoteValue($B13,Trigger)</f>
        <v>100.00749999999999</v>
      </c>
      <c r="E13" s="118">
        <f>_xll.qlFuturesRateHelperConvexityAdjustment($B13,Trigger)</f>
        <v>0</v>
      </c>
      <c r="F13" s="119" t="b">
        <v>0</v>
      </c>
      <c r="G13" s="119">
        <v>10</v>
      </c>
      <c r="H13" s="119">
        <v>1</v>
      </c>
      <c r="I13" s="120">
        <f>_xll.qlRateHelperEarliestDate($B13,Trigger)</f>
        <v>42172</v>
      </c>
      <c r="J13" s="121">
        <f>_xll.qlRateHelperLatestDate($B13,Trigger)</f>
        <v>42264</v>
      </c>
    </row>
    <row r="14" spans="1:15" x14ac:dyDescent="0.2">
      <c r="A14" s="4"/>
      <c r="B14" s="116" t="str">
        <f>Futures!J5</f>
        <v>obj_0087e#0003</v>
      </c>
      <c r="C14" s="117" t="str">
        <f>_xll.qlRateHelperQuoteName(B14)</f>
        <v>EURFUT3MN5_Quote</v>
      </c>
      <c r="D14" s="129" t="e">
        <f>_xll.qlRateHelperQuoteValue($B14,Trigger)</f>
        <v>#NUM!</v>
      </c>
      <c r="E14" s="118" t="e">
        <f>_xll.qlFuturesRateHelperConvexityAdjustment($B14,Trigger)</f>
        <v>#NUM!</v>
      </c>
      <c r="F14" s="119" t="b">
        <v>0</v>
      </c>
      <c r="G14" s="119">
        <v>10</v>
      </c>
      <c r="H14" s="119">
        <v>1</v>
      </c>
      <c r="I14" s="120">
        <f>_xll.qlRateHelperEarliestDate($B14,Trigger)</f>
        <v>42200</v>
      </c>
      <c r="J14" s="121">
        <f>_xll.qlRateHelperLatestDate($B14,Trigger)</f>
        <v>42292</v>
      </c>
    </row>
    <row r="15" spans="1:15" x14ac:dyDescent="0.2">
      <c r="A15" s="4"/>
      <c r="B15" s="116" t="str">
        <f>Futures!J6</f>
        <v>obj_00872#0003</v>
      </c>
      <c r="C15" s="117" t="str">
        <f>_xll.qlRateHelperQuoteName(B15)</f>
        <v>EURFUT3MQ5_Quote</v>
      </c>
      <c r="D15" s="129" t="e">
        <f>_xll.qlRateHelperQuoteValue($B15,Trigger)</f>
        <v>#NUM!</v>
      </c>
      <c r="E15" s="118" t="e">
        <f>_xll.qlFuturesRateHelperConvexityAdjustment($B15,Trigger)</f>
        <v>#NUM!</v>
      </c>
      <c r="F15" s="119" t="b">
        <v>0</v>
      </c>
      <c r="G15" s="119">
        <v>10</v>
      </c>
      <c r="H15" s="119">
        <v>1</v>
      </c>
      <c r="I15" s="120">
        <f>_xll.qlRateHelperEarliestDate($B15,Trigger)</f>
        <v>42235</v>
      </c>
      <c r="J15" s="121">
        <f>_xll.qlRateHelperLatestDate($B15,Trigger)</f>
        <v>42327</v>
      </c>
    </row>
    <row r="16" spans="1:15" x14ac:dyDescent="0.2">
      <c r="A16" s="4"/>
      <c r="B16" s="116" t="str">
        <f>Futures!J7</f>
        <v>obj_00862#0003</v>
      </c>
      <c r="C16" s="117" t="str">
        <f>_xll.qlRateHelperQuoteName(B16)</f>
        <v>EURFUT3MU5_Quote</v>
      </c>
      <c r="D16" s="129">
        <f>_xll.qlRateHelperQuoteValue($B16,Trigger)</f>
        <v>100.0025</v>
      </c>
      <c r="E16" s="118">
        <f>_xll.qlFuturesRateHelperConvexityAdjustment($B16,Trigger)</f>
        <v>0</v>
      </c>
      <c r="F16" s="119" t="b">
        <v>0</v>
      </c>
      <c r="G16" s="119">
        <v>10</v>
      </c>
      <c r="H16" s="119">
        <v>1</v>
      </c>
      <c r="I16" s="120">
        <f>_xll.qlRateHelperEarliestDate($B16,Trigger)</f>
        <v>42263</v>
      </c>
      <c r="J16" s="121">
        <f>_xll.qlRateHelperLatestDate($B16,Trigger)</f>
        <v>42354</v>
      </c>
    </row>
    <row r="17" spans="1:10" x14ac:dyDescent="0.2">
      <c r="A17" s="4"/>
      <c r="B17" s="116" t="str">
        <f>Futures!J8</f>
        <v>obj_00889#0003</v>
      </c>
      <c r="C17" s="117" t="str">
        <f>_xll.qlRateHelperQuoteName(B17)</f>
        <v>EURFUT3MV5_Quote</v>
      </c>
      <c r="D17" s="129" t="e">
        <f>_xll.qlRateHelperQuoteValue($B17,Trigger)</f>
        <v>#NUM!</v>
      </c>
      <c r="E17" s="118" t="e">
        <f>_xll.qlFuturesRateHelperConvexityAdjustment($B17,Trigger)</f>
        <v>#NUM!</v>
      </c>
      <c r="F17" s="119" t="b">
        <v>0</v>
      </c>
      <c r="G17" s="119">
        <v>10</v>
      </c>
      <c r="H17" s="119">
        <v>1</v>
      </c>
      <c r="I17" s="120">
        <f>_xll.qlRateHelperEarliestDate($B17,Trigger)</f>
        <v>42298</v>
      </c>
      <c r="J17" s="121">
        <f>_xll.qlRateHelperLatestDate($B17,Trigger)</f>
        <v>42390</v>
      </c>
    </row>
    <row r="18" spans="1:10" x14ac:dyDescent="0.2">
      <c r="A18" s="4"/>
      <c r="B18" s="116" t="str">
        <f>Futures!J9</f>
        <v>obj_00870#0003</v>
      </c>
      <c r="C18" s="117" t="str">
        <f>_xll.qlRateHelperQuoteName(B18)</f>
        <v>EURFUT3MX5_Quote</v>
      </c>
      <c r="D18" s="129" t="e">
        <f>_xll.qlRateHelperQuoteValue($B18,Trigger)</f>
        <v>#NUM!</v>
      </c>
      <c r="E18" s="118" t="e">
        <f>_xll.qlFuturesRateHelperConvexityAdjustment($B18,Trigger)</f>
        <v>#NUM!</v>
      </c>
      <c r="F18" s="119" t="b">
        <v>0</v>
      </c>
      <c r="G18" s="119">
        <v>10</v>
      </c>
      <c r="H18" s="119">
        <v>1</v>
      </c>
      <c r="I18" s="120">
        <f>_xll.qlRateHelperEarliestDate($B18,Trigger)</f>
        <v>42326</v>
      </c>
      <c r="J18" s="121">
        <f>_xll.qlRateHelperLatestDate($B18,Trigger)</f>
        <v>42418</v>
      </c>
    </row>
    <row r="19" spans="1:10" x14ac:dyDescent="0.2">
      <c r="A19" s="4"/>
      <c r="B19" s="116" t="str">
        <f>Futures!J10</f>
        <v>obj_00877#0003</v>
      </c>
      <c r="C19" s="117" t="str">
        <f>_xll.qlRateHelperQuoteName(B19)</f>
        <v>EURFUT3MZ5_Quote</v>
      </c>
      <c r="D19" s="129">
        <f>_xll.qlRateHelperQuoteValue($B19,Trigger)</f>
        <v>99.992500000000007</v>
      </c>
      <c r="E19" s="118">
        <f>_xll.qlFuturesRateHelperConvexityAdjustment($B19,Trigger)</f>
        <v>0</v>
      </c>
      <c r="F19" s="119" t="b">
        <v>0</v>
      </c>
      <c r="G19" s="119">
        <v>10</v>
      </c>
      <c r="H19" s="119">
        <v>1</v>
      </c>
      <c r="I19" s="120">
        <f>_xll.qlRateHelperEarliestDate($B19,Trigger)</f>
        <v>42354</v>
      </c>
      <c r="J19" s="121">
        <f>_xll.qlRateHelperLatestDate($B19,Trigger)</f>
        <v>42445</v>
      </c>
    </row>
    <row r="20" spans="1:10" x14ac:dyDescent="0.2">
      <c r="A20" s="4"/>
      <c r="B20" s="116" t="str">
        <f>Futures!J11</f>
        <v>obj_0086f#0003</v>
      </c>
      <c r="C20" s="117" t="str">
        <f>_xll.qlRateHelperQuoteName(B20)</f>
        <v>EURFUT3MF6_Quote</v>
      </c>
      <c r="D20" s="129" t="e">
        <f>_xll.qlRateHelperQuoteValue($B20,Trigger)</f>
        <v>#NUM!</v>
      </c>
      <c r="E20" s="118" t="e">
        <f>_xll.qlFuturesRateHelperConvexityAdjustment($B20,Trigger)</f>
        <v>#NUM!</v>
      </c>
      <c r="F20" s="119" t="b">
        <v>0</v>
      </c>
      <c r="G20" s="119">
        <v>10</v>
      </c>
      <c r="H20" s="119">
        <v>1</v>
      </c>
      <c r="I20" s="120">
        <f>_xll.qlRateHelperEarliestDate($B20,Trigger)</f>
        <v>42389</v>
      </c>
      <c r="J20" s="121">
        <f>_xll.qlRateHelperLatestDate($B20,Trigger)</f>
        <v>42480</v>
      </c>
    </row>
    <row r="21" spans="1:10" x14ac:dyDescent="0.2">
      <c r="A21" s="4"/>
      <c r="B21" s="116" t="str">
        <f>Futures!J12</f>
        <v>obj_00866#0003</v>
      </c>
      <c r="C21" s="117" t="str">
        <f>_xll.qlRateHelperQuoteName(B21)</f>
        <v>EURFUT3MG6_Quote</v>
      </c>
      <c r="D21" s="129" t="e">
        <f>_xll.qlRateHelperQuoteValue($B21,Trigger)</f>
        <v>#NUM!</v>
      </c>
      <c r="E21" s="118" t="e">
        <f>_xll.qlFuturesRateHelperConvexityAdjustment($B21,Trigger)</f>
        <v>#NUM!</v>
      </c>
      <c r="F21" s="119" t="b">
        <v>0</v>
      </c>
      <c r="G21" s="119">
        <v>10</v>
      </c>
      <c r="H21" s="119">
        <v>1</v>
      </c>
      <c r="I21" s="120">
        <f>_xll.qlRateHelperEarliestDate($B21,Trigger)</f>
        <v>42417</v>
      </c>
      <c r="J21" s="121">
        <f>_xll.qlRateHelperLatestDate($B21,Trigger)</f>
        <v>42507</v>
      </c>
    </row>
    <row r="22" spans="1:10" x14ac:dyDescent="0.2">
      <c r="A22" s="4"/>
      <c r="B22" s="116" t="str">
        <f>Futures!J13</f>
        <v>obj_00884#0003</v>
      </c>
      <c r="C22" s="117" t="str">
        <f>_xll.qlRateHelperQuoteName(B22)</f>
        <v>EURFUT3MH6_Quote</v>
      </c>
      <c r="D22" s="129">
        <f>_xll.qlRateHelperQuoteValue($B22,Trigger)</f>
        <v>99.977499999999992</v>
      </c>
      <c r="E22" s="118">
        <f>_xll.qlFuturesRateHelperConvexityAdjustment($B22,Trigger)</f>
        <v>0</v>
      </c>
      <c r="F22" s="119" t="b">
        <v>0</v>
      </c>
      <c r="G22" s="119">
        <v>10</v>
      </c>
      <c r="H22" s="119">
        <v>1</v>
      </c>
      <c r="I22" s="120">
        <f>_xll.qlRateHelperEarliestDate($B22,Trigger)</f>
        <v>42445</v>
      </c>
      <c r="J22" s="121">
        <f>_xll.qlRateHelperLatestDate($B22,Trigger)</f>
        <v>42537</v>
      </c>
    </row>
    <row r="23" spans="1:10" x14ac:dyDescent="0.2">
      <c r="A23" s="4"/>
      <c r="B23" s="116" t="str">
        <f>Futures!J14</f>
        <v>obj_00861#0003</v>
      </c>
      <c r="C23" s="117" t="str">
        <f>_xll.qlRateHelperQuoteName(B23)</f>
        <v>EURFUT3MJ6_Quote</v>
      </c>
      <c r="D23" s="129" t="e">
        <f>_xll.qlRateHelperQuoteValue($B23,Trigger)</f>
        <v>#NUM!</v>
      </c>
      <c r="E23" s="118" t="e">
        <f>_xll.qlFuturesRateHelperConvexityAdjustment($B23,Trigger)</f>
        <v>#NUM!</v>
      </c>
      <c r="F23" s="119" t="b">
        <v>0</v>
      </c>
      <c r="G23" s="119">
        <v>10</v>
      </c>
      <c r="H23" s="119">
        <v>1</v>
      </c>
      <c r="I23" s="120">
        <f>_xll.qlRateHelperEarliestDate($B23,Trigger)</f>
        <v>42480</v>
      </c>
      <c r="J23" s="121">
        <f>_xll.qlRateHelperLatestDate($B23,Trigger)</f>
        <v>42571</v>
      </c>
    </row>
    <row r="24" spans="1:10" x14ac:dyDescent="0.2">
      <c r="A24" s="4"/>
      <c r="B24" s="116" t="str">
        <f>Futures!J15</f>
        <v>obj_0086c#0003</v>
      </c>
      <c r="C24" s="117" t="str">
        <f>_xll.qlRateHelperQuoteName(B24)</f>
        <v>EURFUT3MM6_Quote</v>
      </c>
      <c r="D24" s="129">
        <f>_xll.qlRateHelperQuoteValue($B24,Trigger)</f>
        <v>99.962500000000006</v>
      </c>
      <c r="E24" s="118">
        <f>_xll.qlFuturesRateHelperConvexityAdjustment($B24,Trigger)</f>
        <v>0</v>
      </c>
      <c r="F24" s="119" t="b">
        <v>0</v>
      </c>
      <c r="G24" s="119">
        <v>10</v>
      </c>
      <c r="H24" s="119">
        <v>1</v>
      </c>
      <c r="I24" s="120">
        <f>_xll.qlRateHelperEarliestDate($B24,Trigger)</f>
        <v>42536</v>
      </c>
      <c r="J24" s="121">
        <f>_xll.qlRateHelperLatestDate($B24,Trigger)</f>
        <v>42628</v>
      </c>
    </row>
    <row r="25" spans="1:10" x14ac:dyDescent="0.2">
      <c r="A25" s="4"/>
      <c r="B25" s="116" t="str">
        <f>Futures!J16</f>
        <v>obj_0086d#0003</v>
      </c>
      <c r="C25" s="117" t="str">
        <f>_xll.qlRateHelperQuoteName(B25)</f>
        <v>EURFUT3MU6_Quote</v>
      </c>
      <c r="D25" s="129">
        <f>_xll.qlRateHelperQuoteValue($B25,Trigger)</f>
        <v>99.932500000000005</v>
      </c>
      <c r="E25" s="118">
        <f>_xll.qlFuturesRateHelperConvexityAdjustment($B25,Trigger)</f>
        <v>0</v>
      </c>
      <c r="F25" s="119" t="b">
        <v>0</v>
      </c>
      <c r="G25" s="119">
        <v>10</v>
      </c>
      <c r="H25" s="119">
        <v>1</v>
      </c>
      <c r="I25" s="120">
        <f>_xll.qlRateHelperEarliestDate($B25,Trigger)</f>
        <v>42634</v>
      </c>
      <c r="J25" s="121">
        <f>_xll.qlRateHelperLatestDate($B25,Trigger)</f>
        <v>42725</v>
      </c>
    </row>
    <row r="26" spans="1:10" x14ac:dyDescent="0.2">
      <c r="A26" s="4"/>
      <c r="B26" s="116" t="str">
        <f>Futures!J17</f>
        <v>obj_00874#0003</v>
      </c>
      <c r="C26" s="117" t="str">
        <f>_xll.qlRateHelperQuoteName(B26)</f>
        <v>EURFUT3MZ6_Quote</v>
      </c>
      <c r="D26" s="129">
        <f>_xll.qlRateHelperQuoteValue($B26,Trigger)</f>
        <v>99.892499999999998</v>
      </c>
      <c r="E26" s="118">
        <f>_xll.qlFuturesRateHelperConvexityAdjustment($B26,Trigger)</f>
        <v>0</v>
      </c>
      <c r="F26" s="119" t="b">
        <v>0</v>
      </c>
      <c r="G26" s="119">
        <v>10</v>
      </c>
      <c r="H26" s="119">
        <v>1</v>
      </c>
      <c r="I26" s="120">
        <f>_xll.qlRateHelperEarliestDate($B26,Trigger)</f>
        <v>42725</v>
      </c>
      <c r="J26" s="121">
        <f>_xll.qlRateHelperLatestDate($B26,Trigger)</f>
        <v>42815</v>
      </c>
    </row>
    <row r="27" spans="1:10" x14ac:dyDescent="0.2">
      <c r="A27" s="4"/>
      <c r="B27" s="116" t="str">
        <f>Futures!J18</f>
        <v>obj_00867#0003</v>
      </c>
      <c r="C27" s="117" t="str">
        <f>_xll.qlRateHelperQuoteName(B27)</f>
        <v>EURFUT3MH7_Quote</v>
      </c>
      <c r="D27" s="129">
        <f>_xll.qlRateHelperQuoteValue($B27,Trigger)</f>
        <v>99.847499999999997</v>
      </c>
      <c r="E27" s="118">
        <f>_xll.qlFuturesRateHelperConvexityAdjustment($B27,Trigger)</f>
        <v>0</v>
      </c>
      <c r="F27" s="119" t="b">
        <v>0</v>
      </c>
      <c r="G27" s="119">
        <v>10</v>
      </c>
      <c r="H27" s="119">
        <v>1</v>
      </c>
      <c r="I27" s="120">
        <f>_xll.qlRateHelperEarliestDate($B27,Trigger)</f>
        <v>42809</v>
      </c>
      <c r="J27" s="121">
        <f>_xll.qlRateHelperLatestDate($B27,Trigger)</f>
        <v>42901</v>
      </c>
    </row>
    <row r="28" spans="1:10" x14ac:dyDescent="0.2">
      <c r="A28" s="4"/>
      <c r="B28" s="116" t="str">
        <f>Futures!J19</f>
        <v>obj_0086e#0003</v>
      </c>
      <c r="C28" s="117" t="str">
        <f>_xll.qlRateHelperQuoteName(B28)</f>
        <v>EURFUT3MM7_Quote</v>
      </c>
      <c r="D28" s="129">
        <f>_xll.qlRateHelperQuoteValue($B28,Trigger)</f>
        <v>99.797499999999999</v>
      </c>
      <c r="E28" s="118">
        <f>_xll.qlFuturesRateHelperConvexityAdjustment($B28,Trigger)</f>
        <v>0</v>
      </c>
      <c r="F28" s="119" t="b">
        <v>0</v>
      </c>
      <c r="G28" s="119">
        <v>10</v>
      </c>
      <c r="H28" s="119">
        <v>1</v>
      </c>
      <c r="I28" s="120">
        <f>_xll.qlRateHelperEarliestDate($B28,Trigger)</f>
        <v>42907</v>
      </c>
      <c r="J28" s="121">
        <f>_xll.qlRateHelperLatestDate($B28,Trigger)</f>
        <v>42999</v>
      </c>
    </row>
    <row r="29" spans="1:10" x14ac:dyDescent="0.2">
      <c r="A29" s="4"/>
      <c r="B29" s="116" t="str">
        <f>Futures!J20</f>
        <v>obj_0088a#0003</v>
      </c>
      <c r="C29" s="117" t="str">
        <f>_xll.qlRateHelperQuoteName(B29)</f>
        <v>EURFUT3MU7_Quote</v>
      </c>
      <c r="D29" s="129">
        <f>_xll.qlRateHelperQuoteValue($B29,Trigger)</f>
        <v>99.742500000000007</v>
      </c>
      <c r="E29" s="118">
        <f>_xll.qlFuturesRateHelperConvexityAdjustment($B29,Trigger)</f>
        <v>0</v>
      </c>
      <c r="F29" s="119" t="b">
        <v>0</v>
      </c>
      <c r="G29" s="119">
        <v>10</v>
      </c>
      <c r="H29" s="119">
        <v>1</v>
      </c>
      <c r="I29" s="120">
        <f>_xll.qlRateHelperEarliestDate($B29,Trigger)</f>
        <v>42998</v>
      </c>
      <c r="J29" s="121">
        <f>_xll.qlRateHelperLatestDate($B29,Trigger)</f>
        <v>43089</v>
      </c>
    </row>
    <row r="30" spans="1:10" x14ac:dyDescent="0.2">
      <c r="A30" s="4"/>
      <c r="B30" s="116" t="str">
        <f>Futures!J21</f>
        <v>obj_0086a#0003</v>
      </c>
      <c r="C30" s="117" t="str">
        <f>_xll.qlRateHelperQuoteName(B30)</f>
        <v>EURFUT3MZ7_Quote</v>
      </c>
      <c r="D30" s="129">
        <f>_xll.qlRateHelperQuoteValue($B30,Trigger)</f>
        <v>99.682500000000005</v>
      </c>
      <c r="E30" s="118">
        <f>_xll.qlFuturesRateHelperConvexityAdjustment($B30,Trigger)</f>
        <v>0</v>
      </c>
      <c r="F30" s="119" t="b">
        <v>0</v>
      </c>
      <c r="G30" s="119">
        <v>10</v>
      </c>
      <c r="H30" s="119">
        <v>1</v>
      </c>
      <c r="I30" s="120">
        <f>_xll.qlRateHelperEarliestDate($B30,Trigger)</f>
        <v>43089</v>
      </c>
      <c r="J30" s="121">
        <f>_xll.qlRateHelperLatestDate($B30,Trigger)</f>
        <v>43179</v>
      </c>
    </row>
    <row r="31" spans="1:10" x14ac:dyDescent="0.2">
      <c r="A31" s="4"/>
      <c r="B31" s="116" t="str">
        <f>Futures!J22</f>
        <v>obj_00879#0003</v>
      </c>
      <c r="C31" s="117" t="str">
        <f>_xll.qlRateHelperQuoteName(B31)</f>
        <v>EURFUT3MH8_Quote</v>
      </c>
      <c r="D31" s="129">
        <f>_xll.qlRateHelperQuoteValue($B31,Trigger)</f>
        <v>99.617500000000007</v>
      </c>
      <c r="E31" s="118">
        <f>_xll.qlFuturesRateHelperConvexityAdjustment($B31,Trigger)</f>
        <v>0</v>
      </c>
      <c r="F31" s="119" t="b">
        <v>0</v>
      </c>
      <c r="G31" s="119">
        <v>10</v>
      </c>
      <c r="H31" s="119">
        <v>1</v>
      </c>
      <c r="I31" s="120">
        <f>_xll.qlRateHelperEarliestDate($B31,Trigger)</f>
        <v>43180</v>
      </c>
      <c r="J31" s="121">
        <f>_xll.qlRateHelperLatestDate($B31,Trigger)</f>
        <v>43272</v>
      </c>
    </row>
    <row r="32" spans="1:10" x14ac:dyDescent="0.2">
      <c r="A32" s="4"/>
      <c r="B32" s="116" t="str">
        <f>Futures!J23</f>
        <v>obj_00871#0003</v>
      </c>
      <c r="C32" s="117" t="str">
        <f>_xll.qlRateHelperQuoteName(B32)</f>
        <v>EURFUT3MM8_Quote</v>
      </c>
      <c r="D32" s="129">
        <f>_xll.qlRateHelperQuoteValue($B32,Trigger)</f>
        <v>99.547499999999999</v>
      </c>
      <c r="E32" s="118">
        <f>_xll.qlFuturesRateHelperConvexityAdjustment($B32,Trigger)</f>
        <v>0</v>
      </c>
      <c r="F32" s="119" t="b">
        <v>0</v>
      </c>
      <c r="G32" s="119">
        <v>10</v>
      </c>
      <c r="H32" s="119">
        <v>1</v>
      </c>
      <c r="I32" s="120">
        <f>_xll.qlRateHelperEarliestDate($B32,Trigger)</f>
        <v>43271</v>
      </c>
      <c r="J32" s="121">
        <f>_xll.qlRateHelperLatestDate($B32,Trigger)</f>
        <v>43363</v>
      </c>
    </row>
    <row r="33" spans="1:10" x14ac:dyDescent="0.2">
      <c r="A33" s="4"/>
      <c r="B33" s="116" t="str">
        <f>Futures!J24</f>
        <v>obj_00869#0003</v>
      </c>
      <c r="C33" s="117" t="str">
        <f>_xll.qlRateHelperQuoteName(B33)</f>
        <v>EURFUT3MU8_Quote</v>
      </c>
      <c r="D33" s="129">
        <f>_xll.qlRateHelperQuoteValue($B33,Trigger)</f>
        <v>99.477499999999992</v>
      </c>
      <c r="E33" s="118">
        <f>_xll.qlFuturesRateHelperConvexityAdjustment($B33,Trigger)</f>
        <v>0</v>
      </c>
      <c r="F33" s="119" t="b">
        <v>0</v>
      </c>
      <c r="G33" s="119">
        <v>10</v>
      </c>
      <c r="H33" s="119">
        <v>1</v>
      </c>
      <c r="I33" s="120">
        <f>_xll.qlRateHelperEarliestDate($B33,Trigger)</f>
        <v>43362</v>
      </c>
      <c r="J33" s="121">
        <f>_xll.qlRateHelperLatestDate($B33,Trigger)</f>
        <v>43453</v>
      </c>
    </row>
    <row r="34" spans="1:10" x14ac:dyDescent="0.2">
      <c r="A34" s="4"/>
      <c r="B34" s="116" t="str">
        <f>Futures!J25</f>
        <v>obj_00881#0003</v>
      </c>
      <c r="C34" s="117" t="str">
        <f>_xll.qlRateHelperQuoteName(B34)</f>
        <v>EURFUT3MZ8_Quote</v>
      </c>
      <c r="D34" s="129">
        <f>_xll.qlRateHelperQuoteValue($B34,Trigger)</f>
        <v>99.405000000000001</v>
      </c>
      <c r="E34" s="118">
        <f>_xll.qlFuturesRateHelperConvexityAdjustment($B34,Trigger)</f>
        <v>0</v>
      </c>
      <c r="F34" s="119" t="b">
        <v>0</v>
      </c>
      <c r="G34" s="119">
        <v>10</v>
      </c>
      <c r="H34" s="119">
        <v>1</v>
      </c>
      <c r="I34" s="120">
        <f>_xll.qlRateHelperEarliestDate($B34,Trigger)</f>
        <v>43453</v>
      </c>
      <c r="J34" s="121">
        <f>_xll.qlRateHelperLatestDate($B34,Trigger)</f>
        <v>43543</v>
      </c>
    </row>
    <row r="35" spans="1:10" x14ac:dyDescent="0.2">
      <c r="A35" s="4"/>
      <c r="B35" s="116" t="str">
        <f>Futures!J26</f>
        <v>obj_00878#0003</v>
      </c>
      <c r="C35" s="117" t="str">
        <f>_xll.qlRateHelperQuoteName(B35)</f>
        <v>EURFUT3MH9_Quote</v>
      </c>
      <c r="D35" s="129">
        <f>_xll.qlRateHelperQuoteValue($B35,Trigger)</f>
        <v>99.335000000000008</v>
      </c>
      <c r="E35" s="118">
        <f>_xll.qlFuturesRateHelperConvexityAdjustment($B35,Trigger)</f>
        <v>0</v>
      </c>
      <c r="F35" s="119" t="b">
        <v>0</v>
      </c>
      <c r="G35" s="119">
        <v>10</v>
      </c>
      <c r="H35" s="119">
        <v>1</v>
      </c>
      <c r="I35" s="120">
        <f>_xll.qlRateHelperEarliestDate($B35,Trigger)</f>
        <v>43544</v>
      </c>
      <c r="J35" s="121">
        <f>_xll.qlRateHelperLatestDate($B35,Trigger)</f>
        <v>43636</v>
      </c>
    </row>
    <row r="36" spans="1:10" x14ac:dyDescent="0.2">
      <c r="A36" s="4"/>
      <c r="B36" s="116" t="str">
        <f>Futures!J27</f>
        <v>obj_00880#0003</v>
      </c>
      <c r="C36" s="117" t="str">
        <f>_xll.qlRateHelperQuoteName(B36)</f>
        <v>EURFUT3MM9_Quote</v>
      </c>
      <c r="D36" s="129">
        <f>_xll.qlRateHelperQuoteValue($B36,Trigger)</f>
        <v>99.259999999999991</v>
      </c>
      <c r="E36" s="118">
        <f>_xll.qlFuturesRateHelperConvexityAdjustment($B36,Trigger)</f>
        <v>0</v>
      </c>
      <c r="F36" s="119" t="b">
        <v>0</v>
      </c>
      <c r="G36" s="119">
        <v>10</v>
      </c>
      <c r="H36" s="119">
        <v>1</v>
      </c>
      <c r="I36" s="120">
        <f>_xll.qlRateHelperEarliestDate($B36,Trigger)</f>
        <v>43635</v>
      </c>
      <c r="J36" s="121">
        <f>_xll.qlRateHelperLatestDate($B36,Trigger)</f>
        <v>43727</v>
      </c>
    </row>
    <row r="37" spans="1:10" x14ac:dyDescent="0.2">
      <c r="A37" s="4"/>
      <c r="B37" s="116" t="str">
        <f>Futures!J28</f>
        <v>obj_00868#0003</v>
      </c>
      <c r="C37" s="117" t="str">
        <f>_xll.qlRateHelperQuoteName(B37)</f>
        <v>EURFUT3MU9_Quote</v>
      </c>
      <c r="D37" s="129">
        <f>_xll.qlRateHelperQuoteValue($B37,Trigger)</f>
        <v>99.1875</v>
      </c>
      <c r="E37" s="118">
        <f>_xll.qlFuturesRateHelperConvexityAdjustment($B37,Trigger)</f>
        <v>0</v>
      </c>
      <c r="F37" s="119" t="b">
        <v>0</v>
      </c>
      <c r="G37" s="119">
        <v>10</v>
      </c>
      <c r="H37" s="119">
        <v>1</v>
      </c>
      <c r="I37" s="120">
        <f>_xll.qlRateHelperEarliestDate($B37,Trigger)</f>
        <v>43726</v>
      </c>
      <c r="J37" s="121">
        <f>_xll.qlRateHelperLatestDate($B37,Trigger)</f>
        <v>43817</v>
      </c>
    </row>
    <row r="38" spans="1:10" x14ac:dyDescent="0.2">
      <c r="A38" s="4"/>
      <c r="B38" s="116" t="str">
        <f>Futures!J29</f>
        <v>obj_00886#0003</v>
      </c>
      <c r="C38" s="117" t="str">
        <f>_xll.qlRateHelperQuoteName(B38)</f>
        <v>EURFUT3MZ9_Quote</v>
      </c>
      <c r="D38" s="129">
        <f>_xll.qlRateHelperQuoteValue($B38,Trigger)</f>
        <v>99.11</v>
      </c>
      <c r="E38" s="118">
        <f>_xll.qlFuturesRateHelperConvexityAdjustment($B38,Trigger)</f>
        <v>0</v>
      </c>
      <c r="F38" s="119" t="b">
        <v>0</v>
      </c>
      <c r="G38" s="119">
        <v>10</v>
      </c>
      <c r="H38" s="119">
        <v>1</v>
      </c>
      <c r="I38" s="120">
        <f>_xll.qlRateHelperEarliestDate($B38,Trigger)</f>
        <v>43817</v>
      </c>
      <c r="J38" s="121">
        <f>_xll.qlRateHelperLatestDate($B38,Trigger)</f>
        <v>43908</v>
      </c>
    </row>
    <row r="39" spans="1:10" x14ac:dyDescent="0.2">
      <c r="A39" s="4"/>
      <c r="B39" s="116" t="str">
        <f>Futures!J30</f>
        <v>obj_0087d#0003</v>
      </c>
      <c r="C39" s="117" t="str">
        <f>_xll.qlRateHelperQuoteName(B39)</f>
        <v>EURFUT3MH0_Quote</v>
      </c>
      <c r="D39" s="129">
        <f>_xll.qlRateHelperQuoteValue($B39,Trigger)</f>
        <v>99.034999999999997</v>
      </c>
      <c r="E39" s="118">
        <f>_xll.qlFuturesRateHelperConvexityAdjustment($B39,Trigger)</f>
        <v>0</v>
      </c>
      <c r="F39" s="119" t="b">
        <v>0</v>
      </c>
      <c r="G39" s="119">
        <v>10</v>
      </c>
      <c r="H39" s="119">
        <v>1</v>
      </c>
      <c r="I39" s="120">
        <f>_xll.qlRateHelperEarliestDate($B39,Trigger)</f>
        <v>43908</v>
      </c>
      <c r="J39" s="121">
        <f>_xll.qlRateHelperLatestDate($B39,Trigger)</f>
        <v>44000</v>
      </c>
    </row>
    <row r="40" spans="1:10" x14ac:dyDescent="0.2">
      <c r="A40" s="4"/>
      <c r="B40" s="116" t="str">
        <f>Futures!J31</f>
        <v>obj_0086b#0003</v>
      </c>
      <c r="C40" s="117" t="str">
        <f>_xll.qlRateHelperQuoteName(B40)</f>
        <v>EURFUT3MM0_Quote</v>
      </c>
      <c r="D40" s="129">
        <f>_xll.qlRateHelperQuoteValue($B40,Trigger)</f>
        <v>98.962500000000006</v>
      </c>
      <c r="E40" s="118">
        <f>_xll.qlFuturesRateHelperConvexityAdjustment($B40,Trigger)</f>
        <v>0</v>
      </c>
      <c r="F40" s="119" t="b">
        <v>0</v>
      </c>
      <c r="G40" s="119">
        <v>10</v>
      </c>
      <c r="H40" s="119">
        <v>1</v>
      </c>
      <c r="I40" s="120">
        <f>_xll.qlRateHelperEarliestDate($B40,Trigger)</f>
        <v>43999</v>
      </c>
      <c r="J40" s="121">
        <f>_xll.qlRateHelperLatestDate($B40,Trigger)</f>
        <v>44091</v>
      </c>
    </row>
    <row r="41" spans="1:10" x14ac:dyDescent="0.2">
      <c r="A41" s="4"/>
      <c r="B41" s="116" t="str">
        <f>Futures!J32</f>
        <v>obj_00863#0003</v>
      </c>
      <c r="C41" s="117" t="str">
        <f>_xll.qlRateHelperQuoteName(B41)</f>
        <v>EURFUT3MU0_Quote</v>
      </c>
      <c r="D41" s="129">
        <f>_xll.qlRateHelperQuoteValue($B41,Trigger)</f>
        <v>98.887500000000003</v>
      </c>
      <c r="E41" s="118">
        <f>_xll.qlFuturesRateHelperConvexityAdjustment($B41,Trigger)</f>
        <v>0</v>
      </c>
      <c r="F41" s="119" t="b">
        <v>0</v>
      </c>
      <c r="G41" s="119">
        <v>10</v>
      </c>
      <c r="H41" s="119">
        <v>1</v>
      </c>
      <c r="I41" s="120">
        <f>_xll.qlRateHelperEarliestDate($B41,Trigger)</f>
        <v>44090</v>
      </c>
      <c r="J41" s="121">
        <f>_xll.qlRateHelperLatestDate($B41,Trigger)</f>
        <v>44181</v>
      </c>
    </row>
    <row r="42" spans="1:10" x14ac:dyDescent="0.2">
      <c r="A42" s="4"/>
      <c r="B42" s="116" t="str">
        <f>Futures!J33</f>
        <v>obj_00888#0003</v>
      </c>
      <c r="C42" s="117" t="str">
        <f>_xll.qlRateHelperQuoteName(B42)</f>
        <v>EURFUT3MZ0_Quote</v>
      </c>
      <c r="D42" s="129">
        <f>_xll.qlRateHelperQuoteValue($B42,Trigger)</f>
        <v>98.817499999999995</v>
      </c>
      <c r="E42" s="118">
        <f>_xll.qlFuturesRateHelperConvexityAdjustment($B42,Trigger)</f>
        <v>0</v>
      </c>
      <c r="F42" s="119" t="b">
        <v>0</v>
      </c>
      <c r="G42" s="119">
        <v>10</v>
      </c>
      <c r="H42" s="119">
        <v>1</v>
      </c>
      <c r="I42" s="120">
        <f>_xll.qlRateHelperEarliestDate($B42,Trigger)</f>
        <v>44181</v>
      </c>
      <c r="J42" s="121">
        <f>_xll.qlRateHelperLatestDate($B42,Trigger)</f>
        <v>44271</v>
      </c>
    </row>
    <row r="43" spans="1:10" x14ac:dyDescent="0.2">
      <c r="A43" s="4"/>
      <c r="B43" s="116" t="str">
        <f>Futures!J34</f>
        <v>obj_00882#0003</v>
      </c>
      <c r="C43" s="117" t="str">
        <f>_xll.qlRateHelperQuoteName(B43)</f>
        <v>EURFUT3MH1_Quote</v>
      </c>
      <c r="D43" s="129">
        <f>_xll.qlRateHelperQuoteValue($B43,Trigger)</f>
        <v>98.75</v>
      </c>
      <c r="E43" s="118">
        <f>_xll.qlFuturesRateHelperConvexityAdjustment($B43,Trigger)</f>
        <v>0</v>
      </c>
      <c r="F43" s="119" t="b">
        <v>0</v>
      </c>
      <c r="G43" s="119">
        <v>10</v>
      </c>
      <c r="H43" s="119">
        <v>1</v>
      </c>
      <c r="I43" s="120">
        <f>_xll.qlRateHelperEarliestDate($B43,Trigger)</f>
        <v>44272</v>
      </c>
      <c r="J43" s="121">
        <f>_xll.qlRateHelperLatestDate($B43,Trigger)</f>
        <v>44364</v>
      </c>
    </row>
    <row r="44" spans="1:10" x14ac:dyDescent="0.2">
      <c r="A44" s="4"/>
      <c r="B44" s="116" t="str">
        <f>Futures!J35</f>
        <v>obj_00873#0003</v>
      </c>
      <c r="C44" s="117" t="str">
        <f>_xll.qlRateHelperQuoteName(B44)</f>
        <v>EURFUT3MM1_Quote</v>
      </c>
      <c r="D44" s="129" t="e">
        <f>_xll.qlRateHelperQuoteValue($B44,Trigger)</f>
        <v>#NUM!</v>
      </c>
      <c r="E44" s="118" t="e">
        <f>_xll.qlFuturesRateHelperConvexityAdjustment($B44,Trigger)</f>
        <v>#NUM!</v>
      </c>
      <c r="F44" s="119" t="b">
        <v>0</v>
      </c>
      <c r="G44" s="119">
        <v>10</v>
      </c>
      <c r="H44" s="119">
        <v>1</v>
      </c>
      <c r="I44" s="120">
        <f>_xll.qlRateHelperEarliestDate($B44,Trigger)</f>
        <v>44363</v>
      </c>
      <c r="J44" s="121">
        <f>_xll.qlRateHelperLatestDate($B44,Trigger)</f>
        <v>44455</v>
      </c>
    </row>
    <row r="45" spans="1:10" x14ac:dyDescent="0.2">
      <c r="A45" s="4"/>
      <c r="B45" s="116" t="str">
        <f>Futures!J36</f>
        <v>obj_00875#0003</v>
      </c>
      <c r="C45" s="117" t="str">
        <f>_xll.qlRateHelperQuoteName(B45)</f>
        <v>EURFUT3MU1_Quote</v>
      </c>
      <c r="D45" s="129" t="e">
        <f>_xll.qlRateHelperQuoteValue($B45,Trigger)</f>
        <v>#NUM!</v>
      </c>
      <c r="E45" s="118" t="e">
        <f>_xll.qlFuturesRateHelperConvexityAdjustment($B45,Trigger)</f>
        <v>#NUM!</v>
      </c>
      <c r="F45" s="119" t="b">
        <v>0</v>
      </c>
      <c r="G45" s="119">
        <v>10</v>
      </c>
      <c r="H45" s="119">
        <v>1</v>
      </c>
      <c r="I45" s="120">
        <f>_xll.qlRateHelperEarliestDate($B45,Trigger)</f>
        <v>44454</v>
      </c>
      <c r="J45" s="121">
        <f>_xll.qlRateHelperLatestDate($B45,Trigger)</f>
        <v>44545</v>
      </c>
    </row>
    <row r="46" spans="1:10" x14ac:dyDescent="0.2">
      <c r="A46" s="4"/>
      <c r="B46" s="116" t="str">
        <f>Futures!J37</f>
        <v>obj_0087a#0003</v>
      </c>
      <c r="C46" s="117" t="str">
        <f>_xll.qlRateHelperQuoteName(B46)</f>
        <v>EURFUT3MZ1_Quote</v>
      </c>
      <c r="D46" s="129" t="e">
        <f>_xll.qlRateHelperQuoteValue($B46,Trigger)</f>
        <v>#NUM!</v>
      </c>
      <c r="E46" s="118" t="e">
        <f>_xll.qlFuturesRateHelperConvexityAdjustment($B46,Trigger)</f>
        <v>#NUM!</v>
      </c>
      <c r="F46" s="119" t="b">
        <v>0</v>
      </c>
      <c r="G46" s="119">
        <v>10</v>
      </c>
      <c r="H46" s="119">
        <v>1</v>
      </c>
      <c r="I46" s="120">
        <f>_xll.qlRateHelperEarliestDate($B46,Trigger)</f>
        <v>44545</v>
      </c>
      <c r="J46" s="121">
        <f>_xll.qlRateHelperLatestDate($B46,Trigger)</f>
        <v>44635</v>
      </c>
    </row>
    <row r="47" spans="1:10" x14ac:dyDescent="0.2">
      <c r="A47" s="4"/>
      <c r="B47" s="116" t="str">
        <f>Futures!J38</f>
        <v>obj_00865#0003</v>
      </c>
      <c r="C47" s="117" t="str">
        <f>_xll.qlRateHelperQuoteName(B47)</f>
        <v>EURFUT3MH2_Quote</v>
      </c>
      <c r="D47" s="129" t="e">
        <f>_xll.qlRateHelperQuoteValue($B47,Trigger)</f>
        <v>#NUM!</v>
      </c>
      <c r="E47" s="118" t="e">
        <f>_xll.qlFuturesRateHelperConvexityAdjustment($B47,Trigger)</f>
        <v>#NUM!</v>
      </c>
      <c r="F47" s="119" t="b">
        <v>0</v>
      </c>
      <c r="G47" s="119">
        <v>10</v>
      </c>
      <c r="H47" s="119">
        <v>1</v>
      </c>
      <c r="I47" s="120">
        <f>_xll.qlRateHelperEarliestDate($B47,Trigger)</f>
        <v>44636</v>
      </c>
      <c r="J47" s="121">
        <f>_xll.qlRateHelperLatestDate($B47,Trigger)</f>
        <v>44728</v>
      </c>
    </row>
    <row r="48" spans="1:10" x14ac:dyDescent="0.2">
      <c r="A48" s="4"/>
      <c r="B48" s="116" t="str">
        <f>Futures!J39</f>
        <v>obj_00883#0003</v>
      </c>
      <c r="C48" s="117" t="str">
        <f>_xll.qlRateHelperQuoteName(B48)</f>
        <v>EURFUT3MM2_Quote</v>
      </c>
      <c r="D48" s="129" t="e">
        <f>_xll.qlRateHelperQuoteValue($B48,Trigger)</f>
        <v>#NUM!</v>
      </c>
      <c r="E48" s="118" t="e">
        <f>_xll.qlFuturesRateHelperConvexityAdjustment($B48,Trigger)</f>
        <v>#NUM!</v>
      </c>
      <c r="F48" s="119" t="b">
        <v>0</v>
      </c>
      <c r="G48" s="119">
        <v>10</v>
      </c>
      <c r="H48" s="119">
        <v>1</v>
      </c>
      <c r="I48" s="120">
        <f>_xll.qlRateHelperEarliestDate($B48,Trigger)</f>
        <v>44727</v>
      </c>
      <c r="J48" s="121">
        <f>_xll.qlRateHelperLatestDate($B48,Trigger)</f>
        <v>44819</v>
      </c>
    </row>
    <row r="49" spans="1:11" x14ac:dyDescent="0.2">
      <c r="A49" s="4"/>
      <c r="B49" s="116" t="str">
        <f>Futures!J40</f>
        <v>obj_0087c#0003</v>
      </c>
      <c r="C49" s="117" t="str">
        <f>_xll.qlRateHelperQuoteName(B49)</f>
        <v>EURFUT3MU2_Quote</v>
      </c>
      <c r="D49" s="129" t="e">
        <f>_xll.qlRateHelperQuoteValue($B49,Trigger)</f>
        <v>#NUM!</v>
      </c>
      <c r="E49" s="118" t="e">
        <f>_xll.qlFuturesRateHelperConvexityAdjustment($B49,Trigger)</f>
        <v>#NUM!</v>
      </c>
      <c r="F49" s="119" t="b">
        <v>0</v>
      </c>
      <c r="G49" s="119">
        <v>10</v>
      </c>
      <c r="H49" s="119">
        <v>1</v>
      </c>
      <c r="I49" s="120">
        <f>_xll.qlRateHelperEarliestDate($B49,Trigger)</f>
        <v>44825</v>
      </c>
      <c r="J49" s="121">
        <f>_xll.qlRateHelperLatestDate($B49,Trigger)</f>
        <v>44916</v>
      </c>
    </row>
    <row r="50" spans="1:11" x14ac:dyDescent="0.2">
      <c r="A50" s="4"/>
      <c r="B50" s="116" t="str">
        <f>Futures!J41</f>
        <v>obj_0087b#0003</v>
      </c>
      <c r="C50" s="117" t="str">
        <f>_xll.qlRateHelperQuoteName(B50)</f>
        <v>EURFUT3MZ2_Quote</v>
      </c>
      <c r="D50" s="129" t="e">
        <f>_xll.qlRateHelperQuoteValue($B50,Trigger)</f>
        <v>#NUM!</v>
      </c>
      <c r="E50" s="118" t="e">
        <f>_xll.qlFuturesRateHelperConvexityAdjustment($B50,Trigger)</f>
        <v>#NUM!</v>
      </c>
      <c r="F50" s="119" t="b">
        <v>0</v>
      </c>
      <c r="G50" s="119">
        <v>10</v>
      </c>
      <c r="H50" s="119">
        <v>1</v>
      </c>
      <c r="I50" s="120">
        <f>_xll.qlRateHelperEarliestDate($B50,Trigger)</f>
        <v>44916</v>
      </c>
      <c r="J50" s="121">
        <f>_xll.qlRateHelperLatestDate($B50,Trigger)</f>
        <v>45006</v>
      </c>
    </row>
    <row r="51" spans="1:11" x14ac:dyDescent="0.2">
      <c r="A51" s="4"/>
      <c r="B51" s="116" t="str">
        <f>Futures!J42</f>
        <v>obj_00876#0003</v>
      </c>
      <c r="C51" s="117" t="str">
        <f>_xll.qlRateHelperQuoteName(B51)</f>
        <v>EURFUT3MH3_Quote</v>
      </c>
      <c r="D51" s="129" t="e">
        <f>_xll.qlRateHelperQuoteValue($B51,Trigger)</f>
        <v>#NUM!</v>
      </c>
      <c r="E51" s="118" t="e">
        <f>_xll.qlFuturesRateHelperConvexityAdjustment($B51,Trigger)</f>
        <v>#NUM!</v>
      </c>
      <c r="F51" s="119" t="b">
        <v>0</v>
      </c>
      <c r="G51" s="119">
        <v>10</v>
      </c>
      <c r="H51" s="119">
        <v>1</v>
      </c>
      <c r="I51" s="120">
        <f>_xll.qlRateHelperEarliestDate($B51,Trigger)</f>
        <v>45000</v>
      </c>
      <c r="J51" s="121">
        <f>_xll.qlRateHelperLatestDate($B51,Trigger)</f>
        <v>45092</v>
      </c>
    </row>
    <row r="52" spans="1:11" x14ac:dyDescent="0.2">
      <c r="A52" s="4"/>
      <c r="B52" s="116" t="str">
        <f>Futures!J43</f>
        <v>obj_00864#0003</v>
      </c>
      <c r="C52" s="117" t="str">
        <f>_xll.qlRateHelperQuoteName(B52)</f>
        <v>EURFUT3MM3_Quote</v>
      </c>
      <c r="D52" s="129" t="e">
        <f>_xll.qlRateHelperQuoteValue($B52,Trigger)</f>
        <v>#NUM!</v>
      </c>
      <c r="E52" s="118" t="e">
        <f>_xll.qlFuturesRateHelperConvexityAdjustment($B52,Trigger)</f>
        <v>#NUM!</v>
      </c>
      <c r="F52" s="119" t="b">
        <v>0</v>
      </c>
      <c r="G52" s="119">
        <v>10</v>
      </c>
      <c r="H52" s="119">
        <v>1</v>
      </c>
      <c r="I52" s="120">
        <f>_xll.qlRateHelperEarliestDate($B52,Trigger)</f>
        <v>45098</v>
      </c>
      <c r="J52" s="121">
        <f>_xll.qlRateHelperLatestDate($B52,Trigger)</f>
        <v>45190</v>
      </c>
    </row>
    <row r="53" spans="1:11" x14ac:dyDescent="0.2">
      <c r="A53" s="3"/>
      <c r="B53" s="116" t="str">
        <f>Futures!J44</f>
        <v>obj_00887#0003</v>
      </c>
      <c r="C53" s="117" t="str">
        <f>_xll.qlRateHelperQuoteName(B53)</f>
        <v>EURFUT3MU3_Quote</v>
      </c>
      <c r="D53" s="129" t="e">
        <f>_xll.qlRateHelperQuoteValue($B53,Trigger)</f>
        <v>#NUM!</v>
      </c>
      <c r="E53" s="118" t="e">
        <f>_xll.qlFuturesRateHelperConvexityAdjustment($B53,Trigger)</f>
        <v>#NUM!</v>
      </c>
      <c r="F53" s="119" t="b">
        <v>0</v>
      </c>
      <c r="G53" s="119">
        <v>10</v>
      </c>
      <c r="H53" s="119">
        <v>1</v>
      </c>
      <c r="I53" s="120">
        <f>_xll.qlRateHelperEarliestDate($B53,Trigger)</f>
        <v>45189</v>
      </c>
      <c r="J53" s="121">
        <f>_xll.qlRateHelperLatestDate($B53,Trigger)</f>
        <v>45280</v>
      </c>
      <c r="K53" s="7"/>
    </row>
    <row r="54" spans="1:11" s="138" customFormat="1" x14ac:dyDescent="0.2">
      <c r="A54" s="4"/>
      <c r="B54" s="110" t="str">
        <f>FRAs!H3</f>
        <v>obj_00896#0003</v>
      </c>
      <c r="C54" s="111" t="str">
        <f>_xll.qlRateHelperQuoteName(B54)</f>
        <v>EUR1x7F_Quote</v>
      </c>
      <c r="D54" s="135">
        <f>_xll.qlRateHelperQuoteValue($B54,Trigger)</f>
        <v>6.4000000000000005E-4</v>
      </c>
      <c r="E54" s="112"/>
      <c r="F54" s="113" t="b">
        <v>0</v>
      </c>
      <c r="G54" s="113">
        <v>10</v>
      </c>
      <c r="H54" s="113">
        <v>1</v>
      </c>
      <c r="I54" s="114">
        <f>_xll.qlRateHelperEarliestDate($B54,Trigger)</f>
        <v>42173</v>
      </c>
      <c r="J54" s="115">
        <f>_xll.qlRateHelperLatestDate($B54,Trigger)</f>
        <v>42356</v>
      </c>
      <c r="K54" s="7"/>
    </row>
    <row r="55" spans="1:11" s="138" customFormat="1" x14ac:dyDescent="0.2">
      <c r="A55" s="4"/>
      <c r="B55" s="116" t="str">
        <f>FRAs!H4</f>
        <v>obj_00890#0003</v>
      </c>
      <c r="C55" s="117" t="str">
        <f>_xll.qlRateHelperQuoteName(B55)</f>
        <v>EUR2x8F_Quote</v>
      </c>
      <c r="D55" s="130">
        <f>_xll.qlRateHelperQuoteValue($B55,Trigger)</f>
        <v>6.7000000000000002E-4</v>
      </c>
      <c r="E55" s="118"/>
      <c r="F55" s="119" t="b">
        <v>0</v>
      </c>
      <c r="G55" s="119">
        <v>10</v>
      </c>
      <c r="H55" s="119">
        <v>1</v>
      </c>
      <c r="I55" s="120">
        <f>_xll.qlRateHelperEarliestDate($B55,Trigger)</f>
        <v>42205</v>
      </c>
      <c r="J55" s="121">
        <f>_xll.qlRateHelperLatestDate($B55,Trigger)</f>
        <v>42389</v>
      </c>
      <c r="K55" s="7"/>
    </row>
    <row r="56" spans="1:11" s="138" customFormat="1" x14ac:dyDescent="0.2">
      <c r="A56" s="4"/>
      <c r="B56" s="116" t="str">
        <f>FRAs!H5</f>
        <v>obj_0089d#0003</v>
      </c>
      <c r="C56" s="117" t="str">
        <f>_xll.qlRateHelperQuoteName(B56)</f>
        <v>EUR3x9F_Quote</v>
      </c>
      <c r="D56" s="130">
        <f>_xll.qlRateHelperQuoteValue($B56,Trigger)</f>
        <v>7.000000000000001E-4</v>
      </c>
      <c r="E56" s="118"/>
      <c r="F56" s="119" t="b">
        <v>0</v>
      </c>
      <c r="G56" s="119">
        <v>10</v>
      </c>
      <c r="H56" s="119">
        <v>1</v>
      </c>
      <c r="I56" s="120">
        <f>_xll.qlRateHelperEarliestDate($B56,Trigger)</f>
        <v>42234</v>
      </c>
      <c r="J56" s="121">
        <f>_xll.qlRateHelperLatestDate($B56,Trigger)</f>
        <v>42418</v>
      </c>
      <c r="K56" s="7"/>
    </row>
    <row r="57" spans="1:11" s="138" customFormat="1" x14ac:dyDescent="0.2">
      <c r="A57" s="4"/>
      <c r="B57" s="116" t="str">
        <f>FRAs!H6</f>
        <v>obj_0089b#0003</v>
      </c>
      <c r="C57" s="117" t="str">
        <f>_xll.qlRateHelperQuoteName(B57)</f>
        <v>EUR4x10F_Quote</v>
      </c>
      <c r="D57" s="130">
        <f>_xll.qlRateHelperQuoteValue($B57,Trigger)</f>
        <v>7.400000000000001E-4</v>
      </c>
      <c r="E57" s="118"/>
      <c r="F57" s="119" t="b">
        <v>0</v>
      </c>
      <c r="G57" s="119">
        <v>10</v>
      </c>
      <c r="H57" s="119">
        <v>1</v>
      </c>
      <c r="I57" s="120">
        <f>_xll.qlRateHelperEarliestDate($B57,Trigger)</f>
        <v>42265</v>
      </c>
      <c r="J57" s="121">
        <f>_xll.qlRateHelperLatestDate($B57,Trigger)</f>
        <v>42447</v>
      </c>
      <c r="K57" s="7"/>
    </row>
    <row r="58" spans="1:11" s="138" customFormat="1" x14ac:dyDescent="0.2">
      <c r="A58" s="4"/>
      <c r="B58" s="116" t="str">
        <f>FRAs!H7</f>
        <v>obj_00894#0003</v>
      </c>
      <c r="C58" s="117" t="str">
        <f>_xll.qlRateHelperQuoteName(B58)</f>
        <v>EUR5x11F_Quote</v>
      </c>
      <c r="D58" s="130">
        <f>_xll.qlRateHelperQuoteValue($B58,Trigger)</f>
        <v>7.8000000000000009E-4</v>
      </c>
      <c r="E58" s="118"/>
      <c r="F58" s="119" t="b">
        <v>0</v>
      </c>
      <c r="G58" s="119">
        <v>10</v>
      </c>
      <c r="H58" s="119">
        <v>1</v>
      </c>
      <c r="I58" s="120">
        <f>_xll.qlRateHelperEarliestDate($B58,Trigger)</f>
        <v>42296</v>
      </c>
      <c r="J58" s="121">
        <f>_xll.qlRateHelperLatestDate($B58,Trigger)</f>
        <v>42479</v>
      </c>
      <c r="K58" s="7"/>
    </row>
    <row r="59" spans="1:11" s="138" customFormat="1" x14ac:dyDescent="0.2">
      <c r="A59" s="4"/>
      <c r="B59" s="116" t="str">
        <f>FRAs!H8</f>
        <v>obj_0088d#0003</v>
      </c>
      <c r="C59" s="117" t="str">
        <f>_xll.qlRateHelperQuoteName(B59)</f>
        <v>EUR6x12F_Quote</v>
      </c>
      <c r="D59" s="130">
        <f>_xll.qlRateHelperQuoteValue($B59,Trigger)</f>
        <v>8.1000000000000006E-4</v>
      </c>
      <c r="E59" s="118"/>
      <c r="F59" s="119" t="b">
        <v>1</v>
      </c>
      <c r="G59" s="119">
        <v>10</v>
      </c>
      <c r="H59" s="119">
        <v>1</v>
      </c>
      <c r="I59" s="120">
        <f>_xll.qlRateHelperEarliestDate($B59,Trigger)</f>
        <v>42326</v>
      </c>
      <c r="J59" s="121">
        <f>_xll.qlRateHelperLatestDate($B59,Trigger)</f>
        <v>42508</v>
      </c>
      <c r="K59" s="7"/>
    </row>
    <row r="60" spans="1:11" s="138" customFormat="1" x14ac:dyDescent="0.2">
      <c r="A60" s="4"/>
      <c r="B60" s="116" t="str">
        <f>FRAs!H9</f>
        <v>obj_00897#0003</v>
      </c>
      <c r="C60" s="117" t="str">
        <f>_xll.qlRateHelperQuoteName(B60)</f>
        <v>EUR7x13F_Quote</v>
      </c>
      <c r="D60" s="130">
        <f>_xll.qlRateHelperQuoteValue($B60,Trigger)</f>
        <v>8.6000000000000009E-4</v>
      </c>
      <c r="E60" s="118"/>
      <c r="F60" s="119" t="b">
        <v>1</v>
      </c>
      <c r="G60" s="119">
        <v>10</v>
      </c>
      <c r="H60" s="119">
        <v>1</v>
      </c>
      <c r="I60" s="120">
        <f>_xll.qlRateHelperEarliestDate($B60,Trigger)</f>
        <v>42356</v>
      </c>
      <c r="J60" s="121">
        <f>_xll.qlRateHelperLatestDate($B60,Trigger)</f>
        <v>42541</v>
      </c>
      <c r="K60" s="7"/>
    </row>
    <row r="61" spans="1:11" s="138" customFormat="1" x14ac:dyDescent="0.2">
      <c r="A61" s="4"/>
      <c r="B61" s="116" t="str">
        <f>FRAs!H10</f>
        <v>obj_00899#0003</v>
      </c>
      <c r="C61" s="117" t="str">
        <f>_xll.qlRateHelperQuoteName(B61)</f>
        <v>EUR8x14F_Quote</v>
      </c>
      <c r="D61" s="130">
        <f>_xll.qlRateHelperQuoteValue($B61,Trigger)</f>
        <v>9.1E-4</v>
      </c>
      <c r="E61" s="118"/>
      <c r="F61" s="119" t="b">
        <v>1</v>
      </c>
      <c r="G61" s="119">
        <v>10</v>
      </c>
      <c r="H61" s="119">
        <v>1</v>
      </c>
      <c r="I61" s="120">
        <f>_xll.qlRateHelperEarliestDate($B61,Trigger)</f>
        <v>42387</v>
      </c>
      <c r="J61" s="121">
        <f>_xll.qlRateHelperLatestDate($B61,Trigger)</f>
        <v>42569</v>
      </c>
      <c r="K61" s="7"/>
    </row>
    <row r="62" spans="1:11" s="138" customFormat="1" x14ac:dyDescent="0.2">
      <c r="A62" s="4"/>
      <c r="B62" s="116" t="str">
        <f>FRAs!H11</f>
        <v>obj_00892#0003</v>
      </c>
      <c r="C62" s="117" t="str">
        <f>_xll.qlRateHelperQuoteName(B62)</f>
        <v>EUR9x15F_Quote</v>
      </c>
      <c r="D62" s="130">
        <f>_xll.qlRateHelperQuoteValue($B62,Trigger)</f>
        <v>9.7000000000000005E-4</v>
      </c>
      <c r="E62" s="118"/>
      <c r="F62" s="119" t="b">
        <v>1</v>
      </c>
      <c r="G62" s="119">
        <v>10</v>
      </c>
      <c r="H62" s="119">
        <v>1</v>
      </c>
      <c r="I62" s="120">
        <f>_xll.qlRateHelperEarliestDate($B62,Trigger)</f>
        <v>42418</v>
      </c>
      <c r="J62" s="121">
        <f>_xll.qlRateHelperLatestDate($B62,Trigger)</f>
        <v>42600</v>
      </c>
      <c r="K62" s="7"/>
    </row>
    <row r="63" spans="1:11" s="138" customFormat="1" x14ac:dyDescent="0.2">
      <c r="A63" s="4"/>
      <c r="B63" s="116" t="str">
        <f>FRAs!H12</f>
        <v>obj_0089c#0003</v>
      </c>
      <c r="C63" s="117" t="str">
        <f>_xll.qlRateHelperQuoteName(B63)</f>
        <v>EUR10x16F_Quote</v>
      </c>
      <c r="D63" s="130">
        <f>_xll.qlRateHelperQuoteValue($B63,Trigger)</f>
        <v>1.0400000000000001E-3</v>
      </c>
      <c r="E63" s="118"/>
      <c r="F63" s="119" t="b">
        <v>1</v>
      </c>
      <c r="G63" s="119">
        <v>10</v>
      </c>
      <c r="H63" s="119">
        <v>1</v>
      </c>
      <c r="I63" s="120">
        <f>_xll.qlRateHelperEarliestDate($B63,Trigger)</f>
        <v>42447</v>
      </c>
      <c r="J63" s="121">
        <f>_xll.qlRateHelperLatestDate($B63,Trigger)</f>
        <v>42632</v>
      </c>
      <c r="K63" s="7"/>
    </row>
    <row r="64" spans="1:11" s="138" customFormat="1" x14ac:dyDescent="0.2">
      <c r="A64" s="4"/>
      <c r="B64" s="116" t="str">
        <f>FRAs!H13</f>
        <v>obj_00895#0003</v>
      </c>
      <c r="C64" s="117" t="str">
        <f>_xll.qlRateHelperQuoteName(B64)</f>
        <v>EUR11x17F_Quote</v>
      </c>
      <c r="D64" s="130">
        <f>_xll.qlRateHelperQuoteValue($B64,Trigger)</f>
        <v>1.1099999999999999E-3</v>
      </c>
      <c r="E64" s="118"/>
      <c r="F64" s="119" t="b">
        <v>1</v>
      </c>
      <c r="G64" s="119">
        <v>10</v>
      </c>
      <c r="H64" s="119">
        <v>1</v>
      </c>
      <c r="I64" s="120">
        <f>_xll.qlRateHelperEarliestDate($B64,Trigger)</f>
        <v>42478</v>
      </c>
      <c r="J64" s="121">
        <f>_xll.qlRateHelperLatestDate($B64,Trigger)</f>
        <v>42661</v>
      </c>
      <c r="K64" s="7"/>
    </row>
    <row r="65" spans="1:12" s="138" customFormat="1" x14ac:dyDescent="0.2">
      <c r="A65" s="4"/>
      <c r="B65" s="116" t="str">
        <f>FRAs!H14</f>
        <v>obj_00891#0003</v>
      </c>
      <c r="C65" s="117" t="str">
        <f>_xll.qlRateHelperQuoteName(B65)</f>
        <v>EUR12x18F_Quote</v>
      </c>
      <c r="D65" s="130">
        <f>_xll.qlRateHelperQuoteValue($B65,Trigger)</f>
        <v>1.1999999999999999E-3</v>
      </c>
      <c r="E65" s="118"/>
      <c r="F65" s="119" t="b">
        <v>1</v>
      </c>
      <c r="G65" s="119">
        <v>10</v>
      </c>
      <c r="H65" s="119">
        <v>1</v>
      </c>
      <c r="I65" s="120">
        <f>_xll.qlRateHelperEarliestDate($B65,Trigger)</f>
        <v>42508</v>
      </c>
      <c r="J65" s="121">
        <f>_xll.qlRateHelperLatestDate($B65,Trigger)</f>
        <v>42692</v>
      </c>
      <c r="K65" s="7"/>
    </row>
    <row r="66" spans="1:12" s="138" customFormat="1" x14ac:dyDescent="0.2">
      <c r="A66" s="4"/>
      <c r="B66" s="116" t="str">
        <f>FRAs!H15</f>
        <v>obj_0088f#0003</v>
      </c>
      <c r="C66" s="117" t="str">
        <f>_xll.qlRateHelperQuoteName(B66)</f>
        <v>EUR13x19F_Quote</v>
      </c>
      <c r="D66" s="130">
        <f>_xll.qlRateHelperQuoteValue($B66,Trigger)</f>
        <v>1.2900000000000001E-3</v>
      </c>
      <c r="E66" s="118"/>
      <c r="F66" s="119" t="b">
        <v>0</v>
      </c>
      <c r="G66" s="119">
        <v>10</v>
      </c>
      <c r="H66" s="119">
        <v>1</v>
      </c>
      <c r="I66" s="120">
        <f>_xll.qlRateHelperEarliestDate($B66,Trigger)</f>
        <v>42541</v>
      </c>
      <c r="J66" s="121">
        <f>_xll.qlRateHelperLatestDate($B66,Trigger)</f>
        <v>42724</v>
      </c>
      <c r="K66" s="7"/>
    </row>
    <row r="67" spans="1:12" s="138" customFormat="1" x14ac:dyDescent="0.2">
      <c r="A67" s="4"/>
      <c r="B67" s="116" t="str">
        <f>FRAs!H16</f>
        <v>obj_0089a#0003</v>
      </c>
      <c r="C67" s="117" t="str">
        <f>_xll.qlRateHelperQuoteName(B67)</f>
        <v>EUR14x20F_Quote</v>
      </c>
      <c r="D67" s="130">
        <f>_xll.qlRateHelperQuoteValue($B67,Trigger)</f>
        <v>1.3999999999999998E-3</v>
      </c>
      <c r="E67" s="118"/>
      <c r="F67" s="119" t="b">
        <v>0</v>
      </c>
      <c r="G67" s="119">
        <v>10</v>
      </c>
      <c r="H67" s="119">
        <v>1</v>
      </c>
      <c r="I67" s="120">
        <f>_xll.qlRateHelperEarliestDate($B67,Trigger)</f>
        <v>42569</v>
      </c>
      <c r="J67" s="121">
        <f>_xll.qlRateHelperLatestDate($B67,Trigger)</f>
        <v>42753</v>
      </c>
      <c r="K67" s="7"/>
    </row>
    <row r="68" spans="1:12" s="138" customFormat="1" x14ac:dyDescent="0.2">
      <c r="A68" s="4"/>
      <c r="B68" s="116" t="str">
        <f>FRAs!H17</f>
        <v>obj_00893#0003</v>
      </c>
      <c r="C68" s="117" t="str">
        <f>_xll.qlRateHelperQuoteName(B68)</f>
        <v>EUR15x21F_Quote</v>
      </c>
      <c r="D68" s="130">
        <f>_xll.qlRateHelperQuoteValue($B68,Trigger)</f>
        <v>1.5199999999999999E-3</v>
      </c>
      <c r="E68" s="118"/>
      <c r="F68" s="119" t="b">
        <v>1</v>
      </c>
      <c r="G68" s="119">
        <v>10</v>
      </c>
      <c r="H68" s="119">
        <v>1</v>
      </c>
      <c r="I68" s="120">
        <f>_xll.qlRateHelperEarliestDate($B68,Trigger)</f>
        <v>42600</v>
      </c>
      <c r="J68" s="121">
        <f>_xll.qlRateHelperLatestDate($B68,Trigger)</f>
        <v>42786</v>
      </c>
      <c r="K68" s="7"/>
    </row>
    <row r="69" spans="1:12" s="138" customFormat="1" x14ac:dyDescent="0.2">
      <c r="A69" s="4"/>
      <c r="B69" s="116" t="str">
        <f>FRAs!H18</f>
        <v>obj_0088e#0003</v>
      </c>
      <c r="C69" s="117" t="str">
        <f>_xll.qlRateHelperQuoteName(B69)</f>
        <v>EUR16x22F_Quote</v>
      </c>
      <c r="D69" s="130">
        <f>_xll.qlRateHelperQuoteValue($B69,Trigger)</f>
        <v>1.6299999999999997E-3</v>
      </c>
      <c r="E69" s="118"/>
      <c r="F69" s="119" t="b">
        <v>0</v>
      </c>
      <c r="G69" s="119">
        <v>10</v>
      </c>
      <c r="H69" s="119">
        <v>1</v>
      </c>
      <c r="I69" s="120">
        <f>_xll.qlRateHelperEarliestDate($B69,Trigger)</f>
        <v>42632</v>
      </c>
      <c r="J69" s="121">
        <f>_xll.qlRateHelperLatestDate($B69,Trigger)</f>
        <v>42814</v>
      </c>
      <c r="K69" s="7"/>
    </row>
    <row r="70" spans="1:12" s="138" customFormat="1" x14ac:dyDescent="0.2">
      <c r="A70" s="4"/>
      <c r="B70" s="116" t="str">
        <f>FRAs!H19</f>
        <v>obj_0088c#0003</v>
      </c>
      <c r="C70" s="117" t="str">
        <f>_xll.qlRateHelperQuoteName(B70)</f>
        <v>EUR17x23F_Quote</v>
      </c>
      <c r="D70" s="130">
        <f>_xll.qlRateHelperQuoteValue($B70,Trigger)</f>
        <v>1.7699999999999999E-3</v>
      </c>
      <c r="E70" s="118"/>
      <c r="F70" s="119" t="b">
        <v>0</v>
      </c>
      <c r="G70" s="119">
        <v>10</v>
      </c>
      <c r="H70" s="119">
        <v>1</v>
      </c>
      <c r="I70" s="120">
        <f>_xll.qlRateHelperEarliestDate($B70,Trigger)</f>
        <v>42661</v>
      </c>
      <c r="J70" s="121">
        <f>_xll.qlRateHelperLatestDate($B70,Trigger)</f>
        <v>42843</v>
      </c>
      <c r="K70" s="7"/>
    </row>
    <row r="71" spans="1:12" s="138" customFormat="1" x14ac:dyDescent="0.2">
      <c r="A71" s="4"/>
      <c r="B71" s="122" t="str">
        <f>FRAs!H20</f>
        <v>obj_00898#0003</v>
      </c>
      <c r="C71" s="123" t="str">
        <f>_xll.qlRateHelperQuoteName(B71)</f>
        <v>EUR18x24F_Quote</v>
      </c>
      <c r="D71" s="131">
        <f>_xll.qlRateHelperQuoteValue($B71,Trigger)</f>
        <v>1.92E-3</v>
      </c>
      <c r="E71" s="124"/>
      <c r="F71" s="125" t="b">
        <v>0</v>
      </c>
      <c r="G71" s="125">
        <v>10</v>
      </c>
      <c r="H71" s="125">
        <v>1</v>
      </c>
      <c r="I71" s="126">
        <f>_xll.qlRateHelperEarliestDate($B71,Trigger)</f>
        <v>42692</v>
      </c>
      <c r="J71" s="127">
        <f>_xll.qlRateHelperLatestDate($B71,Trigger)</f>
        <v>42873</v>
      </c>
      <c r="K71" s="7"/>
    </row>
    <row r="72" spans="1:12" x14ac:dyDescent="0.2">
      <c r="B72" s="116" t="str">
        <f>Swaps!L5</f>
        <v>obj_00856#0003</v>
      </c>
      <c r="C72" s="117" t="str">
        <f>_xll.qlRateHelperQuoteName(B72)</f>
        <v>EURAB6E1Y_Quote</v>
      </c>
      <c r="D72" s="130">
        <f>_xll.qlRateHelperQuoteValue($B72,Trigger)</f>
        <v>7.2000000000000005E-4</v>
      </c>
      <c r="E72" s="118">
        <f>_xll.qlSwapRateHelperSpread($B72,Trigger)</f>
        <v>0</v>
      </c>
      <c r="F72" s="119" t="b">
        <v>0</v>
      </c>
      <c r="G72" s="119">
        <v>50</v>
      </c>
      <c r="H72" s="119">
        <v>1</v>
      </c>
      <c r="I72" s="120">
        <f>_xll.qlRateHelperEarliestDate($B72,Trigger)</f>
        <v>42142</v>
      </c>
      <c r="J72" s="121">
        <f>_xll.qlRateHelperLatestDate($B72,Trigger)</f>
        <v>42508</v>
      </c>
      <c r="L72" s="5"/>
    </row>
    <row r="73" spans="1:12" x14ac:dyDescent="0.2">
      <c r="B73" s="116" t="str">
        <f>Swaps!L6</f>
        <v>obj_0084f#0003</v>
      </c>
      <c r="C73" s="117" t="str">
        <f>_xll.qlRateHelperQuoteName(B73)</f>
        <v>EURAB6E15M_Quote</v>
      </c>
      <c r="D73" s="130">
        <f>_xll.qlRateHelperQuoteValue($B73,Trigger)</f>
        <v>6.6E-4</v>
      </c>
      <c r="E73" s="118">
        <f>_xll.qlSwapRateHelperSpread($B73,Trigger)</f>
        <v>0</v>
      </c>
      <c r="F73" s="119" t="b">
        <v>0</v>
      </c>
      <c r="G73" s="119">
        <v>50</v>
      </c>
      <c r="H73" s="119">
        <v>1</v>
      </c>
      <c r="I73" s="120">
        <f>_xll.qlRateHelperEarliestDate($B73,Trigger)</f>
        <v>42142</v>
      </c>
      <c r="J73" s="121">
        <f>_xll.qlRateHelperLatestDate($B73,Trigger)</f>
        <v>42600</v>
      </c>
      <c r="L73" s="5"/>
    </row>
    <row r="74" spans="1:12" x14ac:dyDescent="0.2">
      <c r="B74" s="116" t="str">
        <f>Swaps!L7</f>
        <v>obj_00844#0003</v>
      </c>
      <c r="C74" s="117" t="str">
        <f>_xll.qlRateHelperQuoteName(B74)</f>
        <v>EURAB6E18M_Quote</v>
      </c>
      <c r="D74" s="130">
        <f>_xll.qlRateHelperQuoteValue($B74,Trigger)</f>
        <v>8.8999999999999995E-4</v>
      </c>
      <c r="E74" s="118">
        <f>_xll.qlSwapRateHelperSpread($B74,Trigger)</f>
        <v>0</v>
      </c>
      <c r="F74" s="119" t="b">
        <v>0</v>
      </c>
      <c r="G74" s="119">
        <v>50</v>
      </c>
      <c r="H74" s="119">
        <v>1</v>
      </c>
      <c r="I74" s="120">
        <f>_xll.qlRateHelperEarliestDate($B74,Trigger)</f>
        <v>42142</v>
      </c>
      <c r="J74" s="121">
        <f>_xll.qlRateHelperLatestDate($B74,Trigger)</f>
        <v>42692</v>
      </c>
      <c r="L74" s="5"/>
    </row>
    <row r="75" spans="1:12" x14ac:dyDescent="0.2">
      <c r="B75" s="116" t="str">
        <f>Swaps!L8</f>
        <v>obj_0082d#0003</v>
      </c>
      <c r="C75" s="117" t="str">
        <f>_xll.qlRateHelperQuoteName(B75)</f>
        <v>EURAB6E21M_Quote</v>
      </c>
      <c r="D75" s="130">
        <f>_xll.qlRateHelperQuoteValue($B75,Trigger)</f>
        <v>9.2000000000000003E-4</v>
      </c>
      <c r="E75" s="118">
        <f>_xll.qlSwapRateHelperSpread($B75,Trigger)</f>
        <v>0</v>
      </c>
      <c r="F75" s="119" t="b">
        <v>0</v>
      </c>
      <c r="G75" s="119">
        <v>50</v>
      </c>
      <c r="H75" s="119">
        <v>1</v>
      </c>
      <c r="I75" s="120">
        <f>_xll.qlRateHelperEarliestDate($B75,Trigger)</f>
        <v>42142</v>
      </c>
      <c r="J75" s="121">
        <f>_xll.qlRateHelperLatestDate($B75,Trigger)</f>
        <v>42786</v>
      </c>
      <c r="L75" s="5"/>
    </row>
    <row r="76" spans="1:12" x14ac:dyDescent="0.2">
      <c r="B76" s="116" t="str">
        <f>Swaps!L9</f>
        <v>obj_00852#0003</v>
      </c>
      <c r="C76" s="117" t="str">
        <f>_xll.qlRateHelperQuoteName(B76)</f>
        <v>EURAB6E2Y_Quote</v>
      </c>
      <c r="D76" s="130">
        <f>_xll.qlRateHelperQuoteValue($B76,Trigger)</f>
        <v>1.15E-3</v>
      </c>
      <c r="E76" s="118">
        <f>_xll.qlSwapRateHelperSpread($B76,Trigger)</f>
        <v>0</v>
      </c>
      <c r="F76" s="119" t="b">
        <v>1</v>
      </c>
      <c r="G76" s="119">
        <v>50</v>
      </c>
      <c r="H76" s="119">
        <v>1</v>
      </c>
      <c r="I76" s="120">
        <f>_xll.qlRateHelperEarliestDate($B76,Trigger)</f>
        <v>42142</v>
      </c>
      <c r="J76" s="121">
        <f>_xll.qlRateHelperLatestDate($B76,Trigger)</f>
        <v>42873</v>
      </c>
      <c r="L76" s="5"/>
    </row>
    <row r="77" spans="1:12" x14ac:dyDescent="0.2">
      <c r="B77" s="116" t="str">
        <f>Swaps!L10</f>
        <v>obj_00851#0003</v>
      </c>
      <c r="C77" s="117" t="str">
        <f>_xll.qlRateHelperQuoteName(B77)</f>
        <v>EURAB6E3Y_Quote</v>
      </c>
      <c r="D77" s="130">
        <f>_xll.qlRateHelperQuoteValue($B77,Trigger)</f>
        <v>1.9500000000000001E-3</v>
      </c>
      <c r="E77" s="118">
        <f>_xll.qlSwapRateHelperSpread($B77,Trigger)</f>
        <v>0</v>
      </c>
      <c r="F77" s="119" t="b">
        <v>1</v>
      </c>
      <c r="G77" s="119">
        <v>50</v>
      </c>
      <c r="H77" s="119">
        <v>1</v>
      </c>
      <c r="I77" s="120">
        <f>_xll.qlRateHelperEarliestDate($B77,Trigger)</f>
        <v>42142</v>
      </c>
      <c r="J77" s="121">
        <f>_xll.qlRateHelperLatestDate($B77,Trigger)</f>
        <v>43238</v>
      </c>
      <c r="L77" s="5"/>
    </row>
    <row r="78" spans="1:12" x14ac:dyDescent="0.2">
      <c r="B78" s="116" t="str">
        <f>Swaps!L11</f>
        <v>obj_00836#0003</v>
      </c>
      <c r="C78" s="117" t="str">
        <f>_xll.qlRateHelperQuoteName(B78)</f>
        <v>EURAB6E4Y_Quote</v>
      </c>
      <c r="D78" s="130">
        <f>_xll.qlRateHelperQuoteValue($B78,Trigger)</f>
        <v>2.9800000000000004E-3</v>
      </c>
      <c r="E78" s="118">
        <f>_xll.qlSwapRateHelperSpread($B78,Trigger)</f>
        <v>0</v>
      </c>
      <c r="F78" s="119" t="b">
        <v>1</v>
      </c>
      <c r="G78" s="119">
        <v>50</v>
      </c>
      <c r="H78" s="119">
        <v>1</v>
      </c>
      <c r="I78" s="120">
        <f>_xll.qlRateHelperEarliestDate($B78,Trigger)</f>
        <v>42142</v>
      </c>
      <c r="J78" s="121">
        <f>_xll.qlRateHelperLatestDate($B78,Trigger)</f>
        <v>43605</v>
      </c>
      <c r="L78" s="5"/>
    </row>
    <row r="79" spans="1:12" x14ac:dyDescent="0.2">
      <c r="B79" s="116" t="str">
        <f>Swaps!L12</f>
        <v>obj_00850#0003</v>
      </c>
      <c r="C79" s="117" t="str">
        <f>_xll.qlRateHelperQuoteName(B79)</f>
        <v>EURAB6E5Y_Quote</v>
      </c>
      <c r="D79" s="130">
        <f>_xll.qlRateHelperQuoteValue($B79,Trigger)</f>
        <v>4.1700000000000001E-3</v>
      </c>
      <c r="E79" s="118">
        <f>_xll.qlSwapRateHelperSpread($B79,Trigger)</f>
        <v>0</v>
      </c>
      <c r="F79" s="119" t="b">
        <v>1</v>
      </c>
      <c r="G79" s="119">
        <v>50</v>
      </c>
      <c r="H79" s="119">
        <v>1</v>
      </c>
      <c r="I79" s="120">
        <f>_xll.qlRateHelperEarliestDate($B79,Trigger)</f>
        <v>42142</v>
      </c>
      <c r="J79" s="121">
        <f>_xll.qlRateHelperLatestDate($B79,Trigger)</f>
        <v>43969</v>
      </c>
      <c r="L79" s="5"/>
    </row>
    <row r="80" spans="1:12" x14ac:dyDescent="0.2">
      <c r="B80" s="116" t="str">
        <f>Swaps!L13</f>
        <v>obj_00840#0003</v>
      </c>
      <c r="C80" s="117" t="str">
        <f>_xll.qlRateHelperQuoteName(B80)</f>
        <v>EURAB6E6Y_Quote</v>
      </c>
      <c r="D80" s="130">
        <f>_xll.qlRateHelperQuoteValue($B80,Trigger)</f>
        <v>5.45E-3</v>
      </c>
      <c r="E80" s="118">
        <f>_xll.qlSwapRateHelperSpread($B80,Trigger)</f>
        <v>0</v>
      </c>
      <c r="F80" s="119" t="b">
        <v>1</v>
      </c>
      <c r="G80" s="119">
        <v>50</v>
      </c>
      <c r="H80" s="119">
        <v>1</v>
      </c>
      <c r="I80" s="120">
        <f>_xll.qlRateHelperEarliestDate($B80,Trigger)</f>
        <v>42142</v>
      </c>
      <c r="J80" s="121">
        <f>_xll.qlRateHelperLatestDate($B80,Trigger)</f>
        <v>44334</v>
      </c>
      <c r="L80" s="5"/>
    </row>
    <row r="81" spans="2:12" x14ac:dyDescent="0.2">
      <c r="B81" s="116" t="str">
        <f>Swaps!L14</f>
        <v>obj_0084a#0003</v>
      </c>
      <c r="C81" s="117" t="str">
        <f>_xll.qlRateHelperQuoteName(B81)</f>
        <v>EURAB6E7Y_Quote</v>
      </c>
      <c r="D81" s="130">
        <f>_xll.qlRateHelperQuoteValue($B81,Trigger)</f>
        <v>6.7300000000000007E-3</v>
      </c>
      <c r="E81" s="118">
        <f>_xll.qlSwapRateHelperSpread($B81,Trigger)</f>
        <v>0</v>
      </c>
      <c r="F81" s="119" t="b">
        <v>1</v>
      </c>
      <c r="G81" s="119">
        <v>50</v>
      </c>
      <c r="H81" s="119">
        <v>1</v>
      </c>
      <c r="I81" s="120">
        <f>_xll.qlRateHelperEarliestDate($B81,Trigger)</f>
        <v>42142</v>
      </c>
      <c r="J81" s="121">
        <f>_xll.qlRateHelperLatestDate($B81,Trigger)</f>
        <v>44699</v>
      </c>
      <c r="L81" s="5"/>
    </row>
    <row r="82" spans="2:12" x14ac:dyDescent="0.2">
      <c r="B82" s="116" t="str">
        <f>Swaps!L15</f>
        <v>obj_00847#0003</v>
      </c>
      <c r="C82" s="117" t="str">
        <f>_xll.qlRateHelperQuoteName(B82)</f>
        <v>EURAB6E8Y_Quote</v>
      </c>
      <c r="D82" s="130">
        <f>_xll.qlRateHelperQuoteValue($B82,Trigger)</f>
        <v>7.9099999999999986E-3</v>
      </c>
      <c r="E82" s="118">
        <f>_xll.qlSwapRateHelperSpread($B82,Trigger)</f>
        <v>0</v>
      </c>
      <c r="F82" s="119" t="b">
        <v>1</v>
      </c>
      <c r="G82" s="119">
        <v>50</v>
      </c>
      <c r="H82" s="119">
        <v>1</v>
      </c>
      <c r="I82" s="120">
        <f>_xll.qlRateHelperEarliestDate($B82,Trigger)</f>
        <v>42142</v>
      </c>
      <c r="J82" s="121">
        <f>_xll.qlRateHelperLatestDate($B82,Trigger)</f>
        <v>45064</v>
      </c>
      <c r="L82" s="5"/>
    </row>
    <row r="83" spans="2:12" x14ac:dyDescent="0.2">
      <c r="B83" s="116" t="str">
        <f>Swaps!L16</f>
        <v>obj_00834#0003</v>
      </c>
      <c r="C83" s="117" t="str">
        <f>_xll.qlRateHelperQuoteName(B83)</f>
        <v>EURAB6E9Y_Quote</v>
      </c>
      <c r="D83" s="130">
        <f>_xll.qlRateHelperQuoteValue($B83,Trigger)</f>
        <v>8.9499999999999996E-3</v>
      </c>
      <c r="E83" s="118">
        <f>_xll.qlSwapRateHelperSpread($B83,Trigger)</f>
        <v>0</v>
      </c>
      <c r="F83" s="119" t="b">
        <v>1</v>
      </c>
      <c r="G83" s="119">
        <v>50</v>
      </c>
      <c r="H83" s="119">
        <v>1</v>
      </c>
      <c r="I83" s="120">
        <f>_xll.qlRateHelperEarliestDate($B83,Trigger)</f>
        <v>42142</v>
      </c>
      <c r="J83" s="121">
        <f>_xll.qlRateHelperLatestDate($B83,Trigger)</f>
        <v>45432</v>
      </c>
      <c r="L83" s="5"/>
    </row>
    <row r="84" spans="2:12" x14ac:dyDescent="0.2">
      <c r="B84" s="116" t="str">
        <f>Swaps!L17</f>
        <v>obj_0084d#0003</v>
      </c>
      <c r="C84" s="117" t="str">
        <f>_xll.qlRateHelperQuoteName(B84)</f>
        <v>EURAB6E10Y_Quote</v>
      </c>
      <c r="D84" s="130">
        <f>_xll.qlRateHelperQuoteValue($B84,Trigger)</f>
        <v>9.8200000000000006E-3</v>
      </c>
      <c r="E84" s="118">
        <f>_xll.qlSwapRateHelperSpread($B84,Trigger)</f>
        <v>0</v>
      </c>
      <c r="F84" s="119" t="b">
        <v>1</v>
      </c>
      <c r="G84" s="119">
        <v>50</v>
      </c>
      <c r="H84" s="119">
        <v>1</v>
      </c>
      <c r="I84" s="120">
        <f>_xll.qlRateHelperEarliestDate($B84,Trigger)</f>
        <v>42142</v>
      </c>
      <c r="J84" s="121">
        <f>_xll.qlRateHelperLatestDate($B84,Trigger)</f>
        <v>45796</v>
      </c>
      <c r="L84" s="5"/>
    </row>
    <row r="85" spans="2:12" x14ac:dyDescent="0.2">
      <c r="B85" s="116" t="str">
        <f>Swaps!L18</f>
        <v>obj_0084c#0003</v>
      </c>
      <c r="C85" s="117" t="str">
        <f>_xll.qlRateHelperQuoteName(B85)</f>
        <v>EURAB6E11Y_Quote</v>
      </c>
      <c r="D85" s="130">
        <f>_xll.qlRateHelperQuoteValue($B85,Trigger)</f>
        <v>1.057E-2</v>
      </c>
      <c r="E85" s="118">
        <f>_xll.qlSwapRateHelperSpread($B85,Trigger)</f>
        <v>0</v>
      </c>
      <c r="F85" s="119" t="b">
        <v>1</v>
      </c>
      <c r="G85" s="119">
        <v>50</v>
      </c>
      <c r="H85" s="119">
        <v>1</v>
      </c>
      <c r="I85" s="120">
        <f>_xll.qlRateHelperEarliestDate($B85,Trigger)</f>
        <v>42142</v>
      </c>
      <c r="J85" s="121">
        <f>_xll.qlRateHelperLatestDate($B85,Trigger)</f>
        <v>46160</v>
      </c>
      <c r="L85" s="5"/>
    </row>
    <row r="86" spans="2:12" x14ac:dyDescent="0.2">
      <c r="B86" s="116" t="str">
        <f>Swaps!L19</f>
        <v>obj_00843#0003</v>
      </c>
      <c r="C86" s="117" t="str">
        <f>_xll.qlRateHelperQuoteName(B86)</f>
        <v>EURAB6E12Y_Quote</v>
      </c>
      <c r="D86" s="130">
        <f>_xll.qlRateHelperQuoteValue($B86,Trigger)</f>
        <v>1.1240000000000002E-2</v>
      </c>
      <c r="E86" s="118">
        <f>_xll.qlSwapRateHelperSpread($B86,Trigger)</f>
        <v>0</v>
      </c>
      <c r="F86" s="119" t="b">
        <v>1</v>
      </c>
      <c r="G86" s="119">
        <v>50</v>
      </c>
      <c r="H86" s="119">
        <v>1</v>
      </c>
      <c r="I86" s="120">
        <f>_xll.qlRateHelperEarliestDate($B86,Trigger)</f>
        <v>42142</v>
      </c>
      <c r="J86" s="121">
        <f>_xll.qlRateHelperLatestDate($B86,Trigger)</f>
        <v>46525</v>
      </c>
      <c r="L86" s="5"/>
    </row>
    <row r="87" spans="2:12" x14ac:dyDescent="0.2">
      <c r="B87" s="116" t="str">
        <f>Swaps!L20</f>
        <v>obj_0084b#0003</v>
      </c>
      <c r="C87" s="117" t="str">
        <f>_xll.qlRateHelperQuoteName(B87)</f>
        <v>EURAB6E13Y_Quote</v>
      </c>
      <c r="D87" s="130">
        <f>_xll.qlRateHelperQuoteValue($B87,Trigger)</f>
        <v>1.1779999999999999E-2</v>
      </c>
      <c r="E87" s="118">
        <f>_xll.qlSwapRateHelperSpread($B87,Trigger)</f>
        <v>0</v>
      </c>
      <c r="F87" s="119" t="b">
        <v>1</v>
      </c>
      <c r="G87" s="119">
        <v>50</v>
      </c>
      <c r="H87" s="119">
        <v>1</v>
      </c>
      <c r="I87" s="120">
        <f>_xll.qlRateHelperEarliestDate($B87,Trigger)</f>
        <v>42142</v>
      </c>
      <c r="J87" s="121">
        <f>_xll.qlRateHelperLatestDate($B87,Trigger)</f>
        <v>46891</v>
      </c>
      <c r="L87" s="5"/>
    </row>
    <row r="88" spans="2:12" x14ac:dyDescent="0.2">
      <c r="B88" s="116" t="str">
        <f>Swaps!L21</f>
        <v>obj_00839#0003</v>
      </c>
      <c r="C88" s="117" t="str">
        <f>_xll.qlRateHelperQuoteName(B88)</f>
        <v>EURAB6E14Y_Quote</v>
      </c>
      <c r="D88" s="130">
        <f>_xll.qlRateHelperQuoteValue($B88,Trigger)</f>
        <v>1.225E-2</v>
      </c>
      <c r="E88" s="118">
        <f>_xll.qlSwapRateHelperSpread($B88,Trigger)</f>
        <v>0</v>
      </c>
      <c r="F88" s="119" t="b">
        <v>1</v>
      </c>
      <c r="G88" s="119">
        <v>50</v>
      </c>
      <c r="H88" s="119">
        <v>1</v>
      </c>
      <c r="I88" s="120">
        <f>_xll.qlRateHelperEarliestDate($B88,Trigger)</f>
        <v>42142</v>
      </c>
      <c r="J88" s="121">
        <f>_xll.qlRateHelperLatestDate($B88,Trigger)</f>
        <v>47256</v>
      </c>
      <c r="L88" s="5"/>
    </row>
    <row r="89" spans="2:12" x14ac:dyDescent="0.2">
      <c r="B89" s="116" t="str">
        <f>Swaps!L22</f>
        <v>obj_0082c#0003</v>
      </c>
      <c r="C89" s="117" t="str">
        <f>_xll.qlRateHelperQuoteName(B89)</f>
        <v>EURAB6E15Y_Quote</v>
      </c>
      <c r="D89" s="130">
        <f>_xll.qlRateHelperQuoteValue($B89,Trigger)</f>
        <v>1.2659999999999999E-2</v>
      </c>
      <c r="E89" s="118">
        <f>_xll.qlSwapRateHelperSpread($B89,Trigger)</f>
        <v>0</v>
      </c>
      <c r="F89" s="119" t="b">
        <v>1</v>
      </c>
      <c r="G89" s="119">
        <v>50</v>
      </c>
      <c r="H89" s="119">
        <v>1</v>
      </c>
      <c r="I89" s="120">
        <f>_xll.qlRateHelperEarliestDate($B89,Trigger)</f>
        <v>42142</v>
      </c>
      <c r="J89" s="121">
        <f>_xll.qlRateHelperLatestDate($B89,Trigger)</f>
        <v>47623</v>
      </c>
      <c r="L89" s="5"/>
    </row>
    <row r="90" spans="2:12" x14ac:dyDescent="0.2">
      <c r="B90" s="116" t="str">
        <f>Swaps!L23</f>
        <v>obj_00853#0003</v>
      </c>
      <c r="C90" s="117" t="str">
        <f>_xll.qlRateHelperQuoteName(B90)</f>
        <v>EURAB6E16Y_Quote</v>
      </c>
      <c r="D90" s="130">
        <f>_xll.qlRateHelperQuoteValue($B90,Trigger)</f>
        <v>1.299E-2</v>
      </c>
      <c r="E90" s="118">
        <f>_xll.qlSwapRateHelperSpread($B90,Trigger)</f>
        <v>0</v>
      </c>
      <c r="F90" s="119" t="b">
        <v>1</v>
      </c>
      <c r="G90" s="119">
        <v>50</v>
      </c>
      <c r="H90" s="119">
        <v>1</v>
      </c>
      <c r="I90" s="120">
        <f>_xll.qlRateHelperEarliestDate($B90,Trigger)</f>
        <v>42142</v>
      </c>
      <c r="J90" s="121">
        <f>_xll.qlRateHelperLatestDate($B90,Trigger)</f>
        <v>47987</v>
      </c>
      <c r="L90" s="5"/>
    </row>
    <row r="91" spans="2:12" x14ac:dyDescent="0.2">
      <c r="B91" s="116" t="str">
        <f>Swaps!L24</f>
        <v>obj_00841#0003</v>
      </c>
      <c r="C91" s="117" t="str">
        <f>_xll.qlRateHelperQuoteName(B91)</f>
        <v>EURAB6E17Y_Quote</v>
      </c>
      <c r="D91" s="130">
        <f>_xll.qlRateHelperQuoteValue($B91,Trigger)</f>
        <v>1.3269999999999999E-2</v>
      </c>
      <c r="E91" s="118">
        <f>_xll.qlSwapRateHelperSpread($B91,Trigger)</f>
        <v>0</v>
      </c>
      <c r="F91" s="119" t="b">
        <v>1</v>
      </c>
      <c r="G91" s="119">
        <v>50</v>
      </c>
      <c r="H91" s="119">
        <v>1</v>
      </c>
      <c r="I91" s="120">
        <f>_xll.qlRateHelperEarliestDate($B91,Trigger)</f>
        <v>42142</v>
      </c>
      <c r="J91" s="121">
        <f>_xll.qlRateHelperLatestDate($B91,Trigger)</f>
        <v>48352</v>
      </c>
      <c r="L91" s="5"/>
    </row>
    <row r="92" spans="2:12" x14ac:dyDescent="0.2">
      <c r="B92" s="116" t="str">
        <f>Swaps!L25</f>
        <v>obj_00848#0003</v>
      </c>
      <c r="C92" s="117" t="str">
        <f>_xll.qlRateHelperQuoteName(B92)</f>
        <v>EURAB6E18Y_Quote</v>
      </c>
      <c r="D92" s="130">
        <f>_xll.qlRateHelperQuoteValue($B92,Trigger)</f>
        <v>1.349E-2</v>
      </c>
      <c r="E92" s="118">
        <f>_xll.qlSwapRateHelperSpread($B92,Trigger)</f>
        <v>0</v>
      </c>
      <c r="F92" s="119" t="b">
        <v>1</v>
      </c>
      <c r="G92" s="119">
        <v>50</v>
      </c>
      <c r="H92" s="119">
        <v>1</v>
      </c>
      <c r="I92" s="120">
        <f>_xll.qlRateHelperEarliestDate($B92,Trigger)</f>
        <v>42142</v>
      </c>
      <c r="J92" s="121">
        <f>_xll.qlRateHelperLatestDate($B92,Trigger)</f>
        <v>48717</v>
      </c>
      <c r="L92" s="5"/>
    </row>
    <row r="93" spans="2:12" x14ac:dyDescent="0.2">
      <c r="B93" s="116" t="str">
        <f>Swaps!L26</f>
        <v>obj_0082a#0003</v>
      </c>
      <c r="C93" s="117" t="str">
        <f>_xll.qlRateHelperQuoteName(B93)</f>
        <v>EURAB6E19Y_Quote</v>
      </c>
      <c r="D93" s="130">
        <f>_xll.qlRateHelperQuoteValue($B93,Trigger)</f>
        <v>1.367E-2</v>
      </c>
      <c r="E93" s="118">
        <f>_xll.qlSwapRateHelperSpread($B93,Trigger)</f>
        <v>0</v>
      </c>
      <c r="F93" s="119" t="b">
        <v>1</v>
      </c>
      <c r="G93" s="119">
        <v>50</v>
      </c>
      <c r="H93" s="119">
        <v>1</v>
      </c>
      <c r="I93" s="120">
        <f>_xll.qlRateHelperEarliestDate($B93,Trigger)</f>
        <v>42142</v>
      </c>
      <c r="J93" s="121">
        <f>_xll.qlRateHelperLatestDate($B93,Trigger)</f>
        <v>49082</v>
      </c>
      <c r="L93" s="5"/>
    </row>
    <row r="94" spans="2:12" x14ac:dyDescent="0.2">
      <c r="B94" s="116" t="str">
        <f>Swaps!L27</f>
        <v>obj_00846#0003</v>
      </c>
      <c r="C94" s="117" t="str">
        <f>_xll.qlRateHelperQuoteName(B94)</f>
        <v>EURAB6E20Y_Quote</v>
      </c>
      <c r="D94" s="130">
        <f>_xll.qlRateHelperQuoteValue($B94,Trigger)</f>
        <v>1.3809999999999999E-2</v>
      </c>
      <c r="E94" s="118">
        <f>_xll.qlSwapRateHelperSpread($B94,Trigger)</f>
        <v>0</v>
      </c>
      <c r="F94" s="119" t="b">
        <v>1</v>
      </c>
      <c r="G94" s="119">
        <v>50</v>
      </c>
      <c r="H94" s="119">
        <v>1</v>
      </c>
      <c r="I94" s="120">
        <f>_xll.qlRateHelperEarliestDate($B94,Trigger)</f>
        <v>42142</v>
      </c>
      <c r="J94" s="121">
        <f>_xll.qlRateHelperLatestDate($B94,Trigger)</f>
        <v>49447</v>
      </c>
      <c r="L94" s="5"/>
    </row>
    <row r="95" spans="2:12" x14ac:dyDescent="0.2">
      <c r="B95" s="116" t="str">
        <f>Swaps!L28</f>
        <v>obj_0082b#0003</v>
      </c>
      <c r="C95" s="117" t="str">
        <f>_xll.qlRateHelperQuoteName(B95)</f>
        <v>EURAB6E21Y_Quote</v>
      </c>
      <c r="D95" s="130">
        <f>_xll.qlRateHelperQuoteValue($B95,Trigger)</f>
        <v>1.3919999999999998E-2</v>
      </c>
      <c r="E95" s="118">
        <f>_xll.qlSwapRateHelperSpread($B95,Trigger)</f>
        <v>0</v>
      </c>
      <c r="F95" s="119" t="b">
        <v>1</v>
      </c>
      <c r="G95" s="119">
        <v>50</v>
      </c>
      <c r="H95" s="119">
        <v>1</v>
      </c>
      <c r="I95" s="120">
        <f>_xll.qlRateHelperEarliestDate($B95,Trigger)</f>
        <v>42142</v>
      </c>
      <c r="J95" s="121">
        <f>_xll.qlRateHelperLatestDate($B95,Trigger)</f>
        <v>49814</v>
      </c>
      <c r="L95" s="5"/>
    </row>
    <row r="96" spans="2:12" x14ac:dyDescent="0.2">
      <c r="B96" s="116" t="str">
        <f>Swaps!L29</f>
        <v>obj_0083c#0003</v>
      </c>
      <c r="C96" s="117" t="str">
        <f>_xll.qlRateHelperQuoteName(B96)</f>
        <v>EURAB6E22Y_Quote</v>
      </c>
      <c r="D96" s="130">
        <f>_xll.qlRateHelperQuoteValue($B96,Trigger)</f>
        <v>1.3990000000000001E-2</v>
      </c>
      <c r="E96" s="118">
        <f>_xll.qlSwapRateHelperSpread($B96,Trigger)</f>
        <v>0</v>
      </c>
      <c r="F96" s="119" t="b">
        <v>1</v>
      </c>
      <c r="G96" s="119">
        <v>50</v>
      </c>
      <c r="H96" s="119">
        <v>1</v>
      </c>
      <c r="I96" s="120">
        <f>_xll.qlRateHelperEarliestDate($B96,Trigger)</f>
        <v>42142</v>
      </c>
      <c r="J96" s="121">
        <f>_xll.qlRateHelperLatestDate($B96,Trigger)</f>
        <v>50178</v>
      </c>
      <c r="L96" s="5"/>
    </row>
    <row r="97" spans="2:12" x14ac:dyDescent="0.2">
      <c r="B97" s="116" t="str">
        <f>Swaps!L30</f>
        <v>obj_00833#0003</v>
      </c>
      <c r="C97" s="117" t="str">
        <f>_xll.qlRateHelperQuoteName(B97)</f>
        <v>EURAB6E23Y_Quote</v>
      </c>
      <c r="D97" s="130">
        <f>_xll.qlRateHelperQuoteValue($B97,Trigger)</f>
        <v>1.405E-2</v>
      </c>
      <c r="E97" s="118">
        <f>_xll.qlSwapRateHelperSpread($B97,Trigger)</f>
        <v>0</v>
      </c>
      <c r="F97" s="119" t="b">
        <v>1</v>
      </c>
      <c r="G97" s="119">
        <v>50</v>
      </c>
      <c r="H97" s="119">
        <v>1</v>
      </c>
      <c r="I97" s="120">
        <f>_xll.qlRateHelperEarliestDate($B97,Trigger)</f>
        <v>42142</v>
      </c>
      <c r="J97" s="121">
        <f>_xll.qlRateHelperLatestDate($B97,Trigger)</f>
        <v>50543</v>
      </c>
      <c r="L97" s="5"/>
    </row>
    <row r="98" spans="2:12" x14ac:dyDescent="0.2">
      <c r="B98" s="116" t="str">
        <f>Swaps!L31</f>
        <v>obj_0084e#0003</v>
      </c>
      <c r="C98" s="117" t="str">
        <f>_xll.qlRateHelperQuoteName(B98)</f>
        <v>EURAB6E24Y_Quote</v>
      </c>
      <c r="D98" s="130">
        <f>_xll.qlRateHelperQuoteValue($B98,Trigger)</f>
        <v>1.4100000000000001E-2</v>
      </c>
      <c r="E98" s="118">
        <f>_xll.qlSwapRateHelperSpread($B98,Trigger)</f>
        <v>0</v>
      </c>
      <c r="F98" s="119" t="b">
        <v>1</v>
      </c>
      <c r="G98" s="119">
        <v>50</v>
      </c>
      <c r="H98" s="119">
        <v>1</v>
      </c>
      <c r="I98" s="120">
        <f>_xll.qlRateHelperEarliestDate($B98,Trigger)</f>
        <v>42142</v>
      </c>
      <c r="J98" s="121">
        <f>_xll.qlRateHelperLatestDate($B98,Trigger)</f>
        <v>50908</v>
      </c>
      <c r="L98" s="5"/>
    </row>
    <row r="99" spans="2:12" x14ac:dyDescent="0.2">
      <c r="B99" s="116" t="str">
        <f>Swaps!L32</f>
        <v>obj_0083a#0003</v>
      </c>
      <c r="C99" s="117" t="str">
        <f>_xll.qlRateHelperQuoteName(B99)</f>
        <v>EURAB6E25Y_Quote</v>
      </c>
      <c r="D99" s="130">
        <f>_xll.qlRateHelperQuoteValue($B99,Trigger)</f>
        <v>1.4140000000000002E-2</v>
      </c>
      <c r="E99" s="118">
        <f>_xll.qlSwapRateHelperSpread($B99,Trigger)</f>
        <v>0</v>
      </c>
      <c r="F99" s="119" t="b">
        <v>1</v>
      </c>
      <c r="G99" s="119">
        <v>50</v>
      </c>
      <c r="H99" s="119">
        <v>1</v>
      </c>
      <c r="I99" s="120">
        <f>_xll.qlRateHelperEarliestDate($B99,Trigger)</f>
        <v>42142</v>
      </c>
      <c r="J99" s="121">
        <f>_xll.qlRateHelperLatestDate($B99,Trigger)</f>
        <v>51274</v>
      </c>
      <c r="L99" s="5"/>
    </row>
    <row r="100" spans="2:12" x14ac:dyDescent="0.2">
      <c r="B100" s="116" t="str">
        <f>Swaps!L33</f>
        <v>obj_0082e#0003</v>
      </c>
      <c r="C100" s="117" t="str">
        <f>_xll.qlRateHelperQuoteName(B100)</f>
        <v>EURAB6E26Y_Quote</v>
      </c>
      <c r="D100" s="130">
        <f>_xll.qlRateHelperQuoteValue($B100,Trigger)</f>
        <v>1.4180000000000002E-2</v>
      </c>
      <c r="E100" s="118">
        <f>_xll.qlSwapRateHelperSpread($B100,Trigger)</f>
        <v>0</v>
      </c>
      <c r="F100" s="119" t="b">
        <v>1</v>
      </c>
      <c r="G100" s="119">
        <v>50</v>
      </c>
      <c r="H100" s="119">
        <v>1</v>
      </c>
      <c r="I100" s="120">
        <f>_xll.qlRateHelperEarliestDate($B100,Trigger)</f>
        <v>42142</v>
      </c>
      <c r="J100" s="121">
        <f>_xll.qlRateHelperLatestDate($B100,Trigger)</f>
        <v>51641</v>
      </c>
      <c r="L100" s="5"/>
    </row>
    <row r="101" spans="2:12" x14ac:dyDescent="0.2">
      <c r="B101" s="116" t="str">
        <f>Swaps!L34</f>
        <v>obj_00831#0003</v>
      </c>
      <c r="C101" s="117" t="str">
        <f>_xll.qlRateHelperQuoteName(B101)</f>
        <v>EURAB6E27Y_Quote</v>
      </c>
      <c r="D101" s="130">
        <f>_xll.qlRateHelperQuoteValue($B101,Trigger)</f>
        <v>1.423E-2</v>
      </c>
      <c r="E101" s="118">
        <f>_xll.qlSwapRateHelperSpread($B101,Trigger)</f>
        <v>0</v>
      </c>
      <c r="F101" s="119" t="b">
        <v>1</v>
      </c>
      <c r="G101" s="119">
        <v>50</v>
      </c>
      <c r="H101" s="119">
        <v>1</v>
      </c>
      <c r="I101" s="120">
        <f>_xll.qlRateHelperEarliestDate($B101,Trigger)</f>
        <v>42142</v>
      </c>
      <c r="J101" s="121">
        <f>_xll.qlRateHelperLatestDate($B101,Trigger)</f>
        <v>52005</v>
      </c>
      <c r="L101" s="5"/>
    </row>
    <row r="102" spans="2:12" x14ac:dyDescent="0.2">
      <c r="B102" s="116" t="str">
        <f>Swaps!L35</f>
        <v>obj_00855#0003</v>
      </c>
      <c r="C102" s="117" t="str">
        <f>_xll.qlRateHelperQuoteName(B102)</f>
        <v>EURAB6E28Y_Quote</v>
      </c>
      <c r="D102" s="130">
        <f>_xll.qlRateHelperQuoteValue($B102,Trigger)</f>
        <v>1.427E-2</v>
      </c>
      <c r="E102" s="118">
        <f>_xll.qlSwapRateHelperSpread($B102,Trigger)</f>
        <v>0</v>
      </c>
      <c r="F102" s="119" t="b">
        <v>1</v>
      </c>
      <c r="G102" s="119">
        <v>50</v>
      </c>
      <c r="H102" s="119">
        <v>1</v>
      </c>
      <c r="I102" s="120">
        <f>_xll.qlRateHelperEarliestDate($B102,Trigger)</f>
        <v>42142</v>
      </c>
      <c r="J102" s="121">
        <f>_xll.qlRateHelperLatestDate($B102,Trigger)</f>
        <v>52369</v>
      </c>
      <c r="L102" s="5"/>
    </row>
    <row r="103" spans="2:12" x14ac:dyDescent="0.2">
      <c r="B103" s="116" t="str">
        <f>Swaps!L36</f>
        <v>obj_00832#0003</v>
      </c>
      <c r="C103" s="117" t="str">
        <f>_xll.qlRateHelperQuoteName(B103)</f>
        <v>EURAB6E29Y_Quote</v>
      </c>
      <c r="D103" s="130">
        <f>_xll.qlRateHelperQuoteValue($B103,Trigger)</f>
        <v>1.431E-2</v>
      </c>
      <c r="E103" s="118">
        <f>_xll.qlSwapRateHelperSpread($B103,Trigger)</f>
        <v>0</v>
      </c>
      <c r="F103" s="119" t="b">
        <v>1</v>
      </c>
      <c r="G103" s="119">
        <v>50</v>
      </c>
      <c r="H103" s="119">
        <v>1</v>
      </c>
      <c r="I103" s="120">
        <f>_xll.qlRateHelperEarliestDate($B103,Trigger)</f>
        <v>42142</v>
      </c>
      <c r="J103" s="121">
        <f>_xll.qlRateHelperLatestDate($B103,Trigger)</f>
        <v>52735</v>
      </c>
      <c r="L103" s="5"/>
    </row>
    <row r="104" spans="2:12" x14ac:dyDescent="0.2">
      <c r="B104" s="116" t="str">
        <f>Swaps!L37</f>
        <v>obj_00854#0003</v>
      </c>
      <c r="C104" s="117" t="str">
        <f>_xll.qlRateHelperQuoteName(B104)</f>
        <v>EURAB6E30Y_Quote</v>
      </c>
      <c r="D104" s="130">
        <f>_xll.qlRateHelperQuoteValue($B104,Trigger)</f>
        <v>1.4339999999999999E-2</v>
      </c>
      <c r="E104" s="118">
        <f>_xll.qlSwapRateHelperSpread($B104,Trigger)</f>
        <v>0</v>
      </c>
      <c r="F104" s="119" t="b">
        <v>1</v>
      </c>
      <c r="G104" s="119">
        <v>50</v>
      </c>
      <c r="H104" s="119">
        <v>1</v>
      </c>
      <c r="I104" s="120">
        <f>_xll.qlRateHelperEarliestDate($B104,Trigger)</f>
        <v>42142</v>
      </c>
      <c r="J104" s="121">
        <f>_xll.qlRateHelperLatestDate($B104,Trigger)</f>
        <v>53100</v>
      </c>
      <c r="L104" s="5"/>
    </row>
    <row r="105" spans="2:12" x14ac:dyDescent="0.2">
      <c r="B105" s="116" t="str">
        <f>Swaps!L38</f>
        <v>obj_00837#0003</v>
      </c>
      <c r="C105" s="117" t="str">
        <f>_xll.qlRateHelperQuoteName(B105)</f>
        <v>EURAB6E35Y_Quote</v>
      </c>
      <c r="D105" s="130">
        <f>_xll.qlRateHelperQuoteValue($B105,Trigger)</f>
        <v>1.4419999999999999E-2</v>
      </c>
      <c r="E105" s="118">
        <f>_xll.qlSwapRateHelperSpread($B105,Trigger)</f>
        <v>0</v>
      </c>
      <c r="F105" s="119" t="b">
        <v>1</v>
      </c>
      <c r="G105" s="119">
        <v>50</v>
      </c>
      <c r="H105" s="119">
        <v>1</v>
      </c>
      <c r="I105" s="120">
        <f>_xll.qlRateHelperEarliestDate($B105,Trigger)</f>
        <v>42142</v>
      </c>
      <c r="J105" s="121">
        <f>_xll.qlRateHelperLatestDate($B105,Trigger)</f>
        <v>54926</v>
      </c>
      <c r="L105" s="5"/>
    </row>
    <row r="106" spans="2:12" x14ac:dyDescent="0.2">
      <c r="B106" s="116" t="str">
        <f>Swaps!L39</f>
        <v>obj_00849#0003</v>
      </c>
      <c r="C106" s="117" t="str">
        <f>_xll.qlRateHelperQuoteName(B106)</f>
        <v>EURAB6E40Y_Quote</v>
      </c>
      <c r="D106" s="130">
        <f>_xll.qlRateHelperQuoteValue($B106,Trigger)</f>
        <v>1.439E-2</v>
      </c>
      <c r="E106" s="118">
        <f>_xll.qlSwapRateHelperSpread($B106,Trigger)</f>
        <v>0</v>
      </c>
      <c r="F106" s="119" t="b">
        <v>1</v>
      </c>
      <c r="G106" s="119">
        <v>50</v>
      </c>
      <c r="H106" s="119">
        <v>1</v>
      </c>
      <c r="I106" s="120">
        <f>_xll.qlRateHelperEarliestDate($B106,Trigger)</f>
        <v>42142</v>
      </c>
      <c r="J106" s="121">
        <f>_xll.qlRateHelperLatestDate($B106,Trigger)</f>
        <v>56752</v>
      </c>
      <c r="L106" s="5"/>
    </row>
    <row r="107" spans="2:12" x14ac:dyDescent="0.2">
      <c r="B107" s="116" t="str">
        <f>Swaps!L40</f>
        <v>obj_0083d#0003</v>
      </c>
      <c r="C107" s="117" t="str">
        <f>_xll.qlRateHelperQuoteName(B107)</f>
        <v>EURAB6E50Y_Quote</v>
      </c>
      <c r="D107" s="130">
        <f>_xll.qlRateHelperQuoteValue($B107,Trigger)</f>
        <v>1.391E-2</v>
      </c>
      <c r="E107" s="118">
        <f>_xll.qlSwapRateHelperSpread($B107,Trigger)</f>
        <v>0</v>
      </c>
      <c r="F107" s="119" t="b">
        <v>1</v>
      </c>
      <c r="G107" s="119">
        <v>50</v>
      </c>
      <c r="H107" s="119">
        <v>1</v>
      </c>
      <c r="I107" s="120">
        <f>_xll.qlRateHelperEarliestDate($B107,Trigger)</f>
        <v>42142</v>
      </c>
      <c r="J107" s="121">
        <f>_xll.qlRateHelperLatestDate($B107,Trigger)</f>
        <v>60405</v>
      </c>
      <c r="L107" s="5"/>
    </row>
    <row r="108" spans="2:12" x14ac:dyDescent="0.2">
      <c r="B108" s="122" t="str">
        <f>Swaps!L41</f>
        <v>obj_0083f#0003</v>
      </c>
      <c r="C108" s="123" t="str">
        <f>_xll.qlRateHelperQuoteName(B108)</f>
        <v>EURAB6E60Y_Quote</v>
      </c>
      <c r="D108" s="131">
        <f>_xll.qlRateHelperQuoteValue($B108,Trigger)</f>
        <v>1.376E-2</v>
      </c>
      <c r="E108" s="124">
        <f>_xll.qlSwapRateHelperSpread($B108,Trigger)</f>
        <v>0</v>
      </c>
      <c r="F108" s="119" t="b">
        <v>1</v>
      </c>
      <c r="G108" s="125">
        <v>50</v>
      </c>
      <c r="H108" s="125">
        <v>1</v>
      </c>
      <c r="I108" s="126">
        <f>_xll.qlRateHelperEarliestDate($B108,Trigger)</f>
        <v>42142</v>
      </c>
      <c r="J108" s="127">
        <f>_xll.qlRateHelperLatestDate($B108,Trigger)</f>
        <v>64059</v>
      </c>
      <c r="L108" s="5"/>
    </row>
  </sheetData>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W126"/>
  <sheetViews>
    <sheetView tabSelected="1" zoomScaleNormal="100" workbookViewId="0">
      <selection activeCell="G1" sqref="G1"/>
    </sheetView>
  </sheetViews>
  <sheetFormatPr defaultRowHeight="11.25" x14ac:dyDescent="0.2"/>
  <cols>
    <col min="1" max="1" width="25.140625" style="1" customWidth="1"/>
    <col min="2" max="2" width="9" style="1" bestFit="1" customWidth="1"/>
    <col min="3" max="3" width="2.7109375" style="1" customWidth="1"/>
    <col min="4" max="4" width="20.28515625" style="2" hidden="1" customWidth="1"/>
    <col min="5" max="5" width="20.28515625" style="2" customWidth="1"/>
    <col min="6" max="6" width="9" style="2" bestFit="1" customWidth="1"/>
    <col min="7" max="7" width="8" style="2" bestFit="1" customWidth="1"/>
    <col min="8" max="9" width="17.28515625" style="2" bestFit="1" customWidth="1"/>
    <col min="10" max="10" width="9" style="1" bestFit="1" customWidth="1"/>
    <col min="11" max="11" width="9.140625" style="1"/>
    <col min="12" max="12" width="26.5703125" style="1" bestFit="1" customWidth="1"/>
    <col min="13" max="13" width="21.42578125" style="1" bestFit="1" customWidth="1"/>
    <col min="14" max="14" width="23.42578125" style="1" bestFit="1" customWidth="1"/>
    <col min="15" max="16384" width="9.140625" style="1"/>
  </cols>
  <sheetData>
    <row r="1" spans="1:23" ht="23.25" thickBot="1" x14ac:dyDescent="0.25">
      <c r="A1" s="203" t="s">
        <v>51</v>
      </c>
      <c r="B1" s="204"/>
      <c r="D1" s="109" t="s">
        <v>50</v>
      </c>
      <c r="E1" s="27" t="s">
        <v>117</v>
      </c>
      <c r="F1" s="26" t="s">
        <v>49</v>
      </c>
      <c r="G1" s="26"/>
      <c r="H1" s="26" t="s">
        <v>38</v>
      </c>
      <c r="I1" s="25" t="s">
        <v>37</v>
      </c>
      <c r="J1" s="5">
        <f t="array" ref="J1:J126">_xll.qlPiecewiseYieldCurveData(YieldCurve)</f>
        <v>-1.0138902970521684E-3</v>
      </c>
      <c r="L1" s="61"/>
      <c r="M1" s="62"/>
      <c r="N1" s="134"/>
      <c r="O1" s="62"/>
      <c r="P1" s="62"/>
      <c r="Q1" s="62"/>
      <c r="R1" s="62"/>
      <c r="S1" s="62"/>
      <c r="T1" s="62"/>
      <c r="U1" s="62"/>
      <c r="V1" s="62"/>
      <c r="W1" s="62"/>
    </row>
    <row r="2" spans="1:23" x14ac:dyDescent="0.2">
      <c r="A2" s="24" t="s">
        <v>48</v>
      </c>
      <c r="B2" s="23">
        <v>0</v>
      </c>
      <c r="D2" s="18" t="str">
        <f t="array" ref="D2:D126">_xll.qlRateHelperSelection(_xll.ohFilter(RateHelpers,RateHelpersIncluded),_xll.ohFilter(RateHelpersPriority,RateHelpersIncluded),nIMMFutures,nSerialFutures,FrontFuturesRollingDays,DepoInclusionCriteria,_xll.ohFilter(MinDistance,RateHelpersIncluded),Trigger)</f>
        <v>obj_0085f</v>
      </c>
      <c r="E2" s="18" t="str">
        <f>_xll.qlRateHelperQuoteName(D2)</f>
        <v>EUROND_Quote</v>
      </c>
      <c r="F2" s="17">
        <f>_xll.qlRateHelperRate($D2)</f>
        <v>-1E-3</v>
      </c>
      <c r="G2" s="17" t="str">
        <f>IF(ISERROR(_xll.qlSwapRateHelperSpread($D2)),IF(ISERROR(_xll.qlFuturesRateHelperConvexityAdjustment($D2)),"--",_xll.qlFuturesRateHelperConvexityAdjustment($D2)),_xll.qlSwapRateHelperSpread($D2))</f>
        <v>--</v>
      </c>
      <c r="H2" s="16">
        <f>_xll.qlRateHelperEarliestDate($D2)</f>
        <v>42138</v>
      </c>
      <c r="I2" s="15">
        <f>_xll.qlRateHelperLatestDate($D2)</f>
        <v>42139</v>
      </c>
      <c r="J2" s="5">
        <v>-1.0138902970521684E-3</v>
      </c>
      <c r="L2" s="61"/>
      <c r="M2" s="62"/>
      <c r="N2" s="134"/>
      <c r="O2" s="62"/>
      <c r="P2" s="62"/>
      <c r="Q2" s="62"/>
      <c r="R2" s="62"/>
      <c r="S2" s="62"/>
      <c r="T2" s="62"/>
      <c r="U2" s="62"/>
      <c r="V2" s="62"/>
      <c r="W2" s="5"/>
    </row>
    <row r="3" spans="1:23" x14ac:dyDescent="0.2">
      <c r="A3" s="20" t="s">
        <v>47</v>
      </c>
      <c r="B3" s="22">
        <v>0</v>
      </c>
      <c r="D3" s="18" t="str">
        <v>obj_0082f</v>
      </c>
      <c r="E3" s="18" t="str">
        <f>_xll.qlRateHelperQuoteName(D3)</f>
        <v>EURTND_Quote</v>
      </c>
      <c r="F3" s="17">
        <f>_xll.qlRateHelperRate($D3)</f>
        <v>-1E-3</v>
      </c>
      <c r="G3" s="17" t="str">
        <f>IF(ISERROR(_xll.qlSwapRateHelperSpread($D3)),IF(ISERROR(_xll.qlFuturesRateHelperConvexityAdjustment($D3)),"--",_xll.qlFuturesRateHelperConvexityAdjustment($D3)),_xll.qlSwapRateHelperSpread($D3))</f>
        <v>--</v>
      </c>
      <c r="H3" s="16">
        <f>_xll.qlRateHelperEarliestDate($D3)</f>
        <v>42139</v>
      </c>
      <c r="I3" s="15">
        <f>_xll.qlRateHelperLatestDate($D3)</f>
        <v>42142</v>
      </c>
      <c r="J3" s="5">
        <v>-1.0138924093492942E-3</v>
      </c>
      <c r="L3" s="61"/>
      <c r="M3" s="62"/>
      <c r="N3" s="134"/>
      <c r="O3" s="62"/>
      <c r="P3" s="62"/>
      <c r="Q3" s="62"/>
      <c r="R3" s="62"/>
      <c r="S3" s="62"/>
      <c r="T3" s="62"/>
      <c r="U3" s="62"/>
      <c r="V3" s="62"/>
      <c r="W3" s="5"/>
    </row>
    <row r="4" spans="1:23" x14ac:dyDescent="0.2">
      <c r="A4" s="20" t="s">
        <v>46</v>
      </c>
      <c r="B4" s="22">
        <v>5</v>
      </c>
      <c r="D4" s="18" t="str">
        <v>obj_0083b</v>
      </c>
      <c r="E4" s="18" t="str">
        <f>_xll.qlRateHelperQuoteName(D4)</f>
        <v>EURSND_Quote</v>
      </c>
      <c r="F4" s="17">
        <f>_xll.qlRateHelperRate($D4)</f>
        <v>-1E-3</v>
      </c>
      <c r="G4" s="17" t="str">
        <f>IF(ISERROR(_xll.qlSwapRateHelperSpread($D4)),IF(ISERROR(_xll.qlFuturesRateHelperConvexityAdjustment($D4)),"--",_xll.qlFuturesRateHelperConvexityAdjustment($D4)),_xll.qlSwapRateHelperSpread($D4))</f>
        <v>--</v>
      </c>
      <c r="H4" s="16">
        <f>_xll.qlRateHelperEarliestDate($D4)</f>
        <v>42142</v>
      </c>
      <c r="I4" s="15">
        <f>_xll.qlRateHelperLatestDate($D4)</f>
        <v>42143</v>
      </c>
      <c r="J4" s="5">
        <v>-1.0138919868919369E-3</v>
      </c>
      <c r="L4" s="61"/>
      <c r="M4" s="62"/>
      <c r="N4" s="134"/>
      <c r="O4" s="62"/>
      <c r="P4" s="62"/>
      <c r="Q4" s="62"/>
      <c r="R4" s="62"/>
      <c r="S4" s="62"/>
      <c r="T4" s="62"/>
      <c r="U4" s="62"/>
      <c r="V4" s="62"/>
      <c r="W4" s="5"/>
    </row>
    <row r="5" spans="1:23" x14ac:dyDescent="0.2">
      <c r="A5" s="20" t="s">
        <v>45</v>
      </c>
      <c r="B5" s="21" t="s">
        <v>123</v>
      </c>
      <c r="D5" s="18" t="str">
        <v>obj_0083e</v>
      </c>
      <c r="E5" s="18" t="str">
        <f>_xll.qlRateHelperQuoteName(D5)</f>
        <v>EURSWD_Quote</v>
      </c>
      <c r="F5" s="17">
        <f>_xll.qlRateHelperRate($D5)</f>
        <v>-1.1100000000000001E-3</v>
      </c>
      <c r="G5" s="17" t="str">
        <f>IF(ISERROR(_xll.qlSwapRateHelperSpread($D5)),IF(ISERROR(_xll.qlFuturesRateHelperConvexityAdjustment($D5)),"--",_xll.qlFuturesRateHelperConvexityAdjustment($D5)),_xll.qlSwapRateHelperSpread($D5))</f>
        <v>--</v>
      </c>
      <c r="H5" s="16">
        <f>_xll.qlRateHelperEarliestDate($D5)</f>
        <v>42142</v>
      </c>
      <c r="I5" s="15">
        <f>_xll.qlRateHelperLatestDate($D5)</f>
        <v>42149</v>
      </c>
      <c r="J5" s="5">
        <v>-1.084870120100389E-3</v>
      </c>
      <c r="L5" s="61"/>
      <c r="M5" s="62"/>
      <c r="N5" s="134"/>
      <c r="O5" s="62"/>
      <c r="P5" s="62"/>
      <c r="Q5" s="62"/>
      <c r="R5" s="62"/>
      <c r="S5" s="62"/>
      <c r="T5" s="62"/>
      <c r="U5" s="62"/>
      <c r="V5" s="62"/>
      <c r="W5" s="5"/>
    </row>
    <row r="6" spans="1:23" x14ac:dyDescent="0.2">
      <c r="A6" s="20" t="s">
        <v>44</v>
      </c>
      <c r="B6" s="19" t="str">
        <f>_xll.ohRangeRetrieveError(Selected!D2)</f>
        <v/>
      </c>
      <c r="D6" s="18" t="str">
        <v>obj_00823</v>
      </c>
      <c r="E6" s="18" t="str">
        <f>_xll.qlRateHelperQuoteName(D6)</f>
        <v>EUR1MD_Quote</v>
      </c>
      <c r="F6" s="17">
        <f>_xll.qlRateHelperRate($D6)</f>
        <v>-4.8000000000000001E-4</v>
      </c>
      <c r="G6" s="17" t="str">
        <f>IF(ISERROR(_xll.qlSwapRateHelperSpread($D6)),IF(ISERROR(_xll.qlFuturesRateHelperConvexityAdjustment($D6)),"--",_xll.qlFuturesRateHelperConvexityAdjustment($D6)),_xll.qlSwapRateHelperSpread($D6))</f>
        <v>--</v>
      </c>
      <c r="H6" s="16">
        <f>_xll.qlRateHelperEarliestDate($D6)</f>
        <v>42142</v>
      </c>
      <c r="I6" s="15">
        <f>_xll.qlRateHelperLatestDate($D6)</f>
        <v>42173</v>
      </c>
      <c r="J6" s="5">
        <v>-5.4692994582133437E-4</v>
      </c>
      <c r="L6" s="61"/>
      <c r="M6" s="62"/>
      <c r="N6" s="134"/>
      <c r="O6" s="62"/>
      <c r="P6" s="62"/>
      <c r="Q6" s="62"/>
      <c r="R6" s="62"/>
      <c r="S6" s="62"/>
      <c r="T6" s="62"/>
      <c r="U6" s="62"/>
      <c r="V6" s="62"/>
      <c r="W6" s="5"/>
    </row>
    <row r="7" spans="1:23" x14ac:dyDescent="0.2">
      <c r="A7" s="62"/>
      <c r="B7" s="62"/>
      <c r="D7" s="18" t="str">
        <v>obj_00835</v>
      </c>
      <c r="E7" s="18" t="str">
        <f>_xll.qlRateHelperQuoteName(D7)</f>
        <v>EUR2MD_Quote</v>
      </c>
      <c r="F7" s="17">
        <f>_xll.qlRateHelperRate($D7)</f>
        <v>-2.7999999999999998E-4</v>
      </c>
      <c r="G7" s="17" t="str">
        <f>IF(ISERROR(_xll.qlSwapRateHelperSpread($D7)),IF(ISERROR(_xll.qlFuturesRateHelperConvexityAdjustment($D7)),"--",_xll.qlFuturesRateHelperConvexityAdjustment($D7)),_xll.qlSwapRateHelperSpread($D7))</f>
        <v>--</v>
      </c>
      <c r="H7" s="16">
        <f>_xll.qlRateHelperEarliestDate($D7)</f>
        <v>42142</v>
      </c>
      <c r="I7" s="15">
        <f>_xll.qlRateHelperLatestDate($D7)</f>
        <v>42205</v>
      </c>
      <c r="J7" s="5">
        <v>-3.274777288688185E-4</v>
      </c>
      <c r="L7" s="61"/>
      <c r="M7" s="62"/>
      <c r="N7" s="134"/>
      <c r="O7" s="62"/>
      <c r="P7" s="62"/>
      <c r="Q7" s="62"/>
      <c r="R7" s="62"/>
      <c r="S7" s="62"/>
      <c r="T7" s="62"/>
      <c r="U7" s="62"/>
      <c r="V7" s="62"/>
      <c r="W7" s="5"/>
    </row>
    <row r="8" spans="1:23" x14ac:dyDescent="0.2">
      <c r="A8" s="62"/>
      <c r="B8" s="62"/>
      <c r="D8" s="18" t="str">
        <v>obj_00838</v>
      </c>
      <c r="E8" s="18" t="str">
        <f>_xll.qlRateHelperQuoteName(D8)</f>
        <v>EUR3MD_Quote</v>
      </c>
      <c r="F8" s="17">
        <f>_xll.qlRateHelperRate($D8)</f>
        <v>-8.9999999999999992E-5</v>
      </c>
      <c r="G8" s="17" t="str">
        <f>IF(ISERROR(_xll.qlSwapRateHelperSpread($D8)),IF(ISERROR(_xll.qlFuturesRateHelperConvexityAdjustment($D8)),"--",_xll.qlFuturesRateHelperConvexityAdjustment($D8)),_xll.qlSwapRateHelperSpread($D8))</f>
        <v>--</v>
      </c>
      <c r="H8" s="16">
        <f>_xll.qlRateHelperEarliestDate($D8)</f>
        <v>42142</v>
      </c>
      <c r="I8" s="15">
        <f>_xll.qlRateHelperLatestDate($D8)</f>
        <v>42234</v>
      </c>
      <c r="J8" s="5">
        <v>-1.2969443941065537E-4</v>
      </c>
      <c r="L8" s="61"/>
      <c r="M8" s="62"/>
      <c r="N8" s="134"/>
      <c r="O8" s="62"/>
      <c r="P8" s="62"/>
      <c r="Q8" s="62"/>
      <c r="R8" s="62"/>
      <c r="S8" s="62"/>
      <c r="T8" s="62"/>
      <c r="U8" s="62"/>
      <c r="V8" s="62"/>
      <c r="W8" s="5"/>
    </row>
    <row r="9" spans="1:23" x14ac:dyDescent="0.2">
      <c r="D9" s="18" t="str">
        <v>obj_00858</v>
      </c>
      <c r="E9" s="18" t="str">
        <f>_xll.qlRateHelperQuoteName(D9)</f>
        <v>EUR4MD_Quote</v>
      </c>
      <c r="F9" s="17">
        <f>_xll.qlRateHelperRate($D9)</f>
        <v>0</v>
      </c>
      <c r="G9" s="17" t="str">
        <f>IF(ISERROR(_xll.qlSwapRateHelperSpread($D9)),IF(ISERROR(_xll.qlFuturesRateHelperConvexityAdjustment($D9)),"--",_xll.qlFuturesRateHelperConvexityAdjustment($D9)),_xll.qlSwapRateHelperSpread($D9))</f>
        <v>--</v>
      </c>
      <c r="H9" s="16">
        <f>_xll.qlRateHelperEarliestDate($D9)</f>
        <v>42142</v>
      </c>
      <c r="I9" s="15">
        <f>_xll.qlRateHelperLatestDate($D9)</f>
        <v>42265</v>
      </c>
      <c r="J9" s="5">
        <v>-3.1933619191908576E-5</v>
      </c>
      <c r="L9" s="61"/>
      <c r="M9" s="62"/>
      <c r="N9" s="134"/>
      <c r="O9" s="62"/>
      <c r="P9" s="62"/>
      <c r="Q9" s="62"/>
      <c r="R9" s="62"/>
      <c r="S9" s="62"/>
      <c r="T9" s="62"/>
      <c r="U9" s="62"/>
      <c r="V9" s="62"/>
      <c r="W9" s="5"/>
    </row>
    <row r="10" spans="1:23" x14ac:dyDescent="0.2">
      <c r="D10" s="18" t="str">
        <v>obj_0085c</v>
      </c>
      <c r="E10" s="18" t="str">
        <f>_xll.qlRateHelperQuoteName(D10)</f>
        <v>EUR5MD_Quote</v>
      </c>
      <c r="F10" s="17">
        <f>_xll.qlRateHelperRate($D10)</f>
        <v>0</v>
      </c>
      <c r="G10" s="17" t="str">
        <f>IF(ISERROR(_xll.qlSwapRateHelperSpread($D10)),IF(ISERROR(_xll.qlFuturesRateHelperConvexityAdjustment($D10)),"--",_xll.qlFuturesRateHelperConvexityAdjustment($D10)),_xll.qlSwapRateHelperSpread($D10))</f>
        <v>--</v>
      </c>
      <c r="H10" s="16">
        <f>_xll.qlRateHelperEarliestDate($D10)</f>
        <v>42142</v>
      </c>
      <c r="I10" s="15">
        <f>_xll.qlRateHelperLatestDate($D10)</f>
        <v>42296</v>
      </c>
      <c r="J10" s="5">
        <v>-2.5668162262044223E-5</v>
      </c>
      <c r="L10" s="61"/>
      <c r="M10" s="62"/>
      <c r="N10" s="134"/>
      <c r="O10" s="62"/>
      <c r="P10" s="62"/>
      <c r="Q10" s="62"/>
      <c r="R10" s="62"/>
      <c r="S10" s="62"/>
      <c r="T10" s="62"/>
      <c r="U10" s="62"/>
      <c r="V10" s="62"/>
      <c r="W10" s="5"/>
    </row>
    <row r="11" spans="1:23" x14ac:dyDescent="0.2">
      <c r="D11" s="18" t="str">
        <v>obj_00825</v>
      </c>
      <c r="E11" s="18" t="str">
        <f>_xll.qlRateHelperQuoteName(D11)</f>
        <v>EUR6MD_Quote</v>
      </c>
      <c r="F11" s="17">
        <f>_xll.qlRateHelperRate($D11)</f>
        <v>5.9999999999999995E-4</v>
      </c>
      <c r="G11" s="17" t="str">
        <f>IF(ISERROR(_xll.qlSwapRateHelperSpread($D11)),IF(ISERROR(_xll.qlFuturesRateHelperConvexityAdjustment($D11)),"--",_xll.qlFuturesRateHelperConvexityAdjustment($D11)),_xll.qlSwapRateHelperSpread($D11))</f>
        <v>--</v>
      </c>
      <c r="H11" s="16">
        <f>_xll.qlRateHelperEarliestDate($D11)</f>
        <v>42142</v>
      </c>
      <c r="I11" s="15">
        <f>_xll.qlRateHelperLatestDate($D11)</f>
        <v>42326</v>
      </c>
      <c r="J11" s="5">
        <v>5.737266172847462E-4</v>
      </c>
      <c r="L11" s="61"/>
      <c r="M11" s="62"/>
      <c r="N11" s="134"/>
      <c r="O11" s="62"/>
      <c r="P11" s="62"/>
      <c r="Q11" s="62"/>
      <c r="R11" s="62"/>
      <c r="S11" s="62"/>
      <c r="T11" s="62"/>
      <c r="U11" s="62"/>
      <c r="V11" s="62"/>
      <c r="W11" s="5"/>
    </row>
    <row r="12" spans="1:23" x14ac:dyDescent="0.2">
      <c r="D12" s="18" t="str">
        <v>obj_0088d</v>
      </c>
      <c r="E12" s="18" t="str">
        <f>_xll.qlRateHelperQuoteName(D12)</f>
        <v>EUR6x12F_Quote</v>
      </c>
      <c r="F12" s="17">
        <f>_xll.qlRateHelperRate($D12)</f>
        <v>8.1000000000000006E-4</v>
      </c>
      <c r="G12" s="17" t="str">
        <f>IF(ISERROR(_xll.qlSwapRateHelperSpread($D12)),IF(ISERROR(_xll.qlFuturesRateHelperConvexityAdjustment($D12)),"--",_xll.qlFuturesRateHelperConvexityAdjustment($D12)),_xll.qlSwapRateHelperSpread($D12))</f>
        <v>--</v>
      </c>
      <c r="H12" s="16">
        <f>_xll.qlRateHelperEarliestDate($D12)</f>
        <v>42326</v>
      </c>
      <c r="I12" s="15">
        <f>_xll.qlRateHelperLatestDate($D12)</f>
        <v>42508</v>
      </c>
      <c r="J12" s="5">
        <v>6.953986727865415E-4</v>
      </c>
      <c r="L12" s="61"/>
      <c r="M12" s="62"/>
      <c r="N12" s="134"/>
      <c r="O12" s="62"/>
      <c r="P12" s="62"/>
      <c r="Q12" s="62"/>
      <c r="R12" s="62"/>
      <c r="S12" s="62"/>
      <c r="T12" s="62"/>
      <c r="U12" s="62"/>
      <c r="V12" s="62"/>
      <c r="W12" s="5"/>
    </row>
    <row r="13" spans="1:23" x14ac:dyDescent="0.2">
      <c r="D13" s="18" t="str">
        <v>obj_00897</v>
      </c>
      <c r="E13" s="18" t="str">
        <f>_xll.qlRateHelperQuoteName(D13)</f>
        <v>EUR7x13F_Quote</v>
      </c>
      <c r="F13" s="17">
        <f>_xll.qlRateHelperRate($D13)</f>
        <v>8.6000000000000009E-4</v>
      </c>
      <c r="G13" s="17" t="str">
        <f>IF(ISERROR(_xll.qlSwapRateHelperSpread($D13)),IF(ISERROR(_xll.qlFuturesRateHelperConvexityAdjustment($D13)),"--",_xll.qlFuturesRateHelperConvexityAdjustment($D13)),_xll.qlSwapRateHelperSpread($D13))</f>
        <v>--</v>
      </c>
      <c r="H13" s="16">
        <f>_xll.qlRateHelperEarliestDate($D13)</f>
        <v>42356</v>
      </c>
      <c r="I13" s="15">
        <f>_xll.qlRateHelperLatestDate($D13)</f>
        <v>42541</v>
      </c>
      <c r="J13" s="5">
        <v>7.2138625802934178E-4</v>
      </c>
      <c r="L13" s="61"/>
      <c r="M13" s="62"/>
      <c r="N13" s="134"/>
      <c r="O13" s="62"/>
      <c r="P13" s="62"/>
      <c r="Q13" s="62"/>
      <c r="R13" s="62"/>
      <c r="S13" s="62"/>
      <c r="T13" s="62"/>
      <c r="U13" s="62"/>
      <c r="V13" s="62"/>
      <c r="W13" s="5"/>
    </row>
    <row r="14" spans="1:23" x14ac:dyDescent="0.2">
      <c r="D14" s="18" t="str">
        <v>obj_00899</v>
      </c>
      <c r="E14" s="18" t="str">
        <f>_xll.qlRateHelperQuoteName(D14)</f>
        <v>EUR8x14F_Quote</v>
      </c>
      <c r="F14" s="17">
        <f>_xll.qlRateHelperRate($D14)</f>
        <v>9.1E-4</v>
      </c>
      <c r="G14" s="17" t="str">
        <f>IF(ISERROR(_xll.qlSwapRateHelperSpread($D14)),IF(ISERROR(_xll.qlFuturesRateHelperConvexityAdjustment($D14)),"--",_xll.qlFuturesRateHelperConvexityAdjustment($D14)),_xll.qlSwapRateHelperSpread($D14))</f>
        <v>--</v>
      </c>
      <c r="H14" s="16">
        <f>_xll.qlRateHelperEarliestDate($D14)</f>
        <v>42387</v>
      </c>
      <c r="I14" s="15">
        <f>_xll.qlRateHelperLatestDate($D14)</f>
        <v>42569</v>
      </c>
      <c r="J14" s="5">
        <v>7.4453331668790216E-4</v>
      </c>
      <c r="L14" s="61"/>
      <c r="M14" s="62"/>
      <c r="N14" s="134"/>
      <c r="O14" s="62"/>
      <c r="P14" s="62"/>
      <c r="Q14" s="62"/>
      <c r="R14" s="62"/>
      <c r="S14" s="62"/>
      <c r="T14" s="62"/>
      <c r="U14" s="62"/>
      <c r="V14" s="62"/>
      <c r="W14" s="5"/>
    </row>
    <row r="15" spans="1:23" x14ac:dyDescent="0.2">
      <c r="D15" s="18" t="str">
        <v>obj_00892</v>
      </c>
      <c r="E15" s="18" t="str">
        <f>_xll.qlRateHelperQuoteName(D15)</f>
        <v>EUR9x15F_Quote</v>
      </c>
      <c r="F15" s="17">
        <f>_xll.qlRateHelperRate($D15)</f>
        <v>9.7000000000000005E-4</v>
      </c>
      <c r="G15" s="17" t="str">
        <f>IF(ISERROR(_xll.qlSwapRateHelperSpread($D15)),IF(ISERROR(_xll.qlFuturesRateHelperConvexityAdjustment($D15)),"--",_xll.qlFuturesRateHelperConvexityAdjustment($D15)),_xll.qlSwapRateHelperSpread($D15))</f>
        <v>--</v>
      </c>
      <c r="H15" s="16">
        <f>_xll.qlRateHelperEarliestDate($D15)</f>
        <v>42418</v>
      </c>
      <c r="I15" s="15">
        <f>_xll.qlRateHelperLatestDate($D15)</f>
        <v>42600</v>
      </c>
      <c r="J15" s="5">
        <v>7.7232207650342771E-4</v>
      </c>
      <c r="L15" s="61"/>
      <c r="M15" s="62"/>
      <c r="N15" s="134"/>
      <c r="O15" s="62"/>
      <c r="P15" s="62"/>
      <c r="Q15" s="62"/>
      <c r="R15" s="62"/>
      <c r="S15" s="62"/>
      <c r="T15" s="62"/>
      <c r="U15" s="62"/>
      <c r="V15" s="62"/>
      <c r="W15" s="5"/>
    </row>
    <row r="16" spans="1:23" x14ac:dyDescent="0.2">
      <c r="D16" s="18" t="str">
        <v>obj_0089c</v>
      </c>
      <c r="E16" s="18" t="str">
        <f>_xll.qlRateHelperQuoteName(D16)</f>
        <v>EUR10x16F_Quote</v>
      </c>
      <c r="F16" s="17">
        <f>_xll.qlRateHelperRate($D16)</f>
        <v>1.0400000000000001E-3</v>
      </c>
      <c r="G16" s="17" t="str">
        <f>IF(ISERROR(_xll.qlSwapRateHelperSpread($D16)),IF(ISERROR(_xll.qlFuturesRateHelperConvexityAdjustment($D16)),"--",_xll.qlFuturesRateHelperConvexityAdjustment($D16)),_xll.qlSwapRateHelperSpread($D16))</f>
        <v>--</v>
      </c>
      <c r="H16" s="16">
        <f>_xll.qlRateHelperEarliestDate($D16)</f>
        <v>42447</v>
      </c>
      <c r="I16" s="15">
        <f>_xll.qlRateHelperLatestDate($D16)</f>
        <v>42632</v>
      </c>
      <c r="J16" s="5">
        <v>8.0424539062395601E-4</v>
      </c>
      <c r="L16" s="61"/>
      <c r="M16" s="62"/>
      <c r="N16" s="134"/>
      <c r="O16" s="136"/>
      <c r="P16" s="62"/>
      <c r="Q16" s="62"/>
      <c r="R16" s="62"/>
      <c r="S16" s="62"/>
      <c r="T16" s="62"/>
      <c r="U16" s="62"/>
      <c r="V16" s="62"/>
      <c r="W16" s="5"/>
    </row>
    <row r="17" spans="4:23" x14ac:dyDescent="0.2">
      <c r="D17" s="18" t="str">
        <v>obj_00895</v>
      </c>
      <c r="E17" s="18" t="str">
        <f>_xll.qlRateHelperQuoteName(D17)</f>
        <v>EUR11x17F_Quote</v>
      </c>
      <c r="F17" s="17">
        <f>_xll.qlRateHelperRate($D17)</f>
        <v>1.1099999999999999E-3</v>
      </c>
      <c r="G17" s="17" t="str">
        <f>IF(ISERROR(_xll.qlSwapRateHelperSpread($D17)),IF(ISERROR(_xll.qlFuturesRateHelperConvexityAdjustment($D17)),"--",_xll.qlFuturesRateHelperConvexityAdjustment($D17)),_xll.qlSwapRateHelperSpread($D17))</f>
        <v>--</v>
      </c>
      <c r="H17" s="16">
        <f>_xll.qlRateHelperEarliestDate($D17)</f>
        <v>42478</v>
      </c>
      <c r="I17" s="15">
        <f>_xll.qlRateHelperLatestDate($D17)</f>
        <v>42661</v>
      </c>
      <c r="J17" s="5">
        <v>8.3271459502455309E-4</v>
      </c>
      <c r="L17" s="132"/>
      <c r="M17" s="62"/>
      <c r="N17" s="134"/>
      <c r="O17" s="136"/>
      <c r="P17" s="62"/>
      <c r="Q17" s="62"/>
      <c r="R17" s="62"/>
      <c r="S17" s="62"/>
      <c r="T17" s="62"/>
      <c r="U17" s="62"/>
      <c r="V17" s="62"/>
      <c r="W17" s="5"/>
    </row>
    <row r="18" spans="4:23" x14ac:dyDescent="0.2">
      <c r="D18" s="18" t="str">
        <v>obj_00891</v>
      </c>
      <c r="E18" s="18" t="str">
        <f>_xll.qlRateHelperQuoteName(D18)</f>
        <v>EUR12x18F_Quote</v>
      </c>
      <c r="F18" s="17">
        <f>_xll.qlRateHelperRate($D18)</f>
        <v>1.1999999999999999E-3</v>
      </c>
      <c r="G18" s="17" t="str">
        <f>IF(ISERROR(_xll.qlSwapRateHelperSpread($D18)),IF(ISERROR(_xll.qlFuturesRateHelperConvexityAdjustment($D18)),"--",_xll.qlFuturesRateHelperConvexityAdjustment($D18)),_xll.qlSwapRateHelperSpread($D18))</f>
        <v>--</v>
      </c>
      <c r="H18" s="16">
        <f>_xll.qlRateHelperEarliestDate($D18)</f>
        <v>42508</v>
      </c>
      <c r="I18" s="15">
        <f>_xll.qlRateHelperLatestDate($D18)</f>
        <v>42692</v>
      </c>
      <c r="J18" s="5">
        <v>8.6840352204252944E-4</v>
      </c>
      <c r="L18" s="132"/>
      <c r="M18" s="62"/>
      <c r="N18" s="134"/>
      <c r="O18" s="136"/>
      <c r="P18" s="62"/>
      <c r="Q18" s="62"/>
      <c r="R18" s="62"/>
      <c r="S18" s="62"/>
      <c r="T18" s="62"/>
      <c r="U18" s="62"/>
      <c r="V18" s="62"/>
      <c r="W18" s="5"/>
    </row>
    <row r="19" spans="4:23" x14ac:dyDescent="0.2">
      <c r="D19" s="18" t="str">
        <v>obj_00893</v>
      </c>
      <c r="E19" s="18" t="str">
        <f>_xll.qlRateHelperQuoteName(D19)</f>
        <v>EUR15x21F_Quote</v>
      </c>
      <c r="F19" s="17">
        <f>_xll.qlRateHelperRate($D19)</f>
        <v>1.5199999999999999E-3</v>
      </c>
      <c r="G19" s="17" t="str">
        <f>IF(ISERROR(_xll.qlSwapRateHelperSpread($D19)),IF(ISERROR(_xll.qlFuturesRateHelperConvexityAdjustment($D19)),"--",_xll.qlFuturesRateHelperConvexityAdjustment($D19)),_xll.qlSwapRateHelperSpread($D19))</f>
        <v>--</v>
      </c>
      <c r="H19" s="16">
        <f>_xll.qlRateHelperEarliestDate($D19)</f>
        <v>42600</v>
      </c>
      <c r="I19" s="15">
        <f>_xll.qlRateHelperLatestDate($D19)</f>
        <v>42786</v>
      </c>
      <c r="J19" s="5">
        <v>9.9281939554692077E-4</v>
      </c>
      <c r="L19" s="132"/>
      <c r="M19" s="62"/>
      <c r="N19" s="134"/>
      <c r="O19" s="136"/>
      <c r="P19" s="62"/>
      <c r="Q19" s="62"/>
      <c r="R19" s="62"/>
      <c r="S19" s="62"/>
      <c r="T19" s="62"/>
      <c r="U19" s="62"/>
      <c r="V19" s="62"/>
      <c r="W19" s="5"/>
    </row>
    <row r="20" spans="4:23" x14ac:dyDescent="0.2">
      <c r="D20" s="18" t="str">
        <v>obj_00852</v>
      </c>
      <c r="E20" s="18" t="str">
        <f>_xll.qlRateHelperQuoteName(D20)</f>
        <v>EURAB6E2Y_Quote</v>
      </c>
      <c r="F20" s="17">
        <f>_xll.qlRateHelperRate($D20)</f>
        <v>1.15E-3</v>
      </c>
      <c r="G20" s="17">
        <f>IF(ISERROR(_xll.qlSwapRateHelperSpread($D20)),IF(ISERROR(_xll.qlFuturesRateHelperConvexityAdjustment($D20)),"--",_xll.qlFuturesRateHelperConvexityAdjustment($D20)),_xll.qlSwapRateHelperSpread($D20))</f>
        <v>0</v>
      </c>
      <c r="H20" s="16">
        <f>_xll.qlRateHelperEarliestDate($D20)</f>
        <v>42142</v>
      </c>
      <c r="I20" s="15">
        <f>_xll.qlRateHelperLatestDate($D20)</f>
        <v>42873</v>
      </c>
      <c r="J20" s="5">
        <v>1.1362503487600908E-3</v>
      </c>
      <c r="L20" s="61"/>
      <c r="M20" s="62"/>
      <c r="N20" s="137"/>
      <c r="O20" s="136"/>
      <c r="P20" s="62"/>
      <c r="Q20" s="62"/>
      <c r="R20" s="62"/>
      <c r="S20" s="62"/>
      <c r="T20" s="62"/>
      <c r="U20" s="62"/>
      <c r="V20" s="62"/>
      <c r="W20" s="5"/>
    </row>
    <row r="21" spans="4:23" x14ac:dyDescent="0.2">
      <c r="D21" s="18" t="str">
        <v>obj_00851</v>
      </c>
      <c r="E21" s="18" t="str">
        <f>_xll.qlRateHelperQuoteName(D21)</f>
        <v>EURAB6E3Y_Quote</v>
      </c>
      <c r="F21" s="17">
        <f>_xll.qlRateHelperRate($D21)</f>
        <v>1.9500000000000001E-3</v>
      </c>
      <c r="G21" s="17">
        <f>IF(ISERROR(_xll.qlSwapRateHelperSpread($D21)),IF(ISERROR(_xll.qlFuturesRateHelperConvexityAdjustment($D21)),"--",_xll.qlFuturesRateHelperConvexityAdjustment($D21)),_xll.qlSwapRateHelperSpread($D21))</f>
        <v>0</v>
      </c>
      <c r="H21" s="16">
        <f>_xll.qlRateHelperEarliestDate($D21)</f>
        <v>42142</v>
      </c>
      <c r="I21" s="15">
        <f>_xll.qlRateHelperLatestDate($D21)</f>
        <v>43238</v>
      </c>
      <c r="J21" s="5">
        <v>1.9373927588527307E-3</v>
      </c>
      <c r="L21" s="61"/>
      <c r="M21" s="62"/>
      <c r="N21" s="134"/>
      <c r="O21" s="136"/>
      <c r="P21" s="62"/>
      <c r="Q21" s="62"/>
      <c r="R21" s="62"/>
      <c r="S21" s="62"/>
      <c r="T21" s="62"/>
      <c r="U21" s="62"/>
      <c r="V21" s="62"/>
      <c r="W21" s="5"/>
    </row>
    <row r="22" spans="4:23" x14ac:dyDescent="0.2">
      <c r="D22" s="18" t="str">
        <v>obj_00836</v>
      </c>
      <c r="E22" s="18" t="str">
        <f>_xll.qlRateHelperQuoteName(D22)</f>
        <v>EURAB6E4Y_Quote</v>
      </c>
      <c r="F22" s="17">
        <f>_xll.qlRateHelperRate($D22)</f>
        <v>2.9800000000000004E-3</v>
      </c>
      <c r="G22" s="17">
        <f>IF(ISERROR(_xll.qlSwapRateHelperSpread($D22)),IF(ISERROR(_xll.qlFuturesRateHelperConvexityAdjustment($D22)),"--",_xll.qlFuturesRateHelperConvexityAdjustment($D22)),_xll.qlSwapRateHelperSpread($D22))</f>
        <v>0</v>
      </c>
      <c r="H22" s="16">
        <f>_xll.qlRateHelperEarliestDate($D22)</f>
        <v>42142</v>
      </c>
      <c r="I22" s="15">
        <f>_xll.qlRateHelperLatestDate($D22)</f>
        <v>43605</v>
      </c>
      <c r="J22" s="5">
        <v>2.9694055109226961E-3</v>
      </c>
      <c r="L22" s="61"/>
      <c r="M22" s="62"/>
      <c r="N22" s="137"/>
      <c r="O22" s="62"/>
      <c r="P22" s="62"/>
      <c r="Q22" s="62"/>
      <c r="R22" s="62"/>
      <c r="S22" s="62"/>
      <c r="T22" s="62"/>
      <c r="U22" s="62"/>
      <c r="V22" s="62"/>
      <c r="W22" s="5"/>
    </row>
    <row r="23" spans="4:23" x14ac:dyDescent="0.2">
      <c r="D23" s="18" t="str">
        <v>obj_00850</v>
      </c>
      <c r="E23" s="18" t="str">
        <f>_xll.qlRateHelperQuoteName(D23)</f>
        <v>EURAB6E5Y_Quote</v>
      </c>
      <c r="F23" s="17">
        <f>_xll.qlRateHelperRate($D23)</f>
        <v>4.1700000000000001E-3</v>
      </c>
      <c r="G23" s="17">
        <f>IF(ISERROR(_xll.qlSwapRateHelperSpread($D23)),IF(ISERROR(_xll.qlFuturesRateHelperConvexityAdjustment($D23)),"--",_xll.qlFuturesRateHelperConvexityAdjustment($D23)),_xll.qlSwapRateHelperSpread($D23))</f>
        <v>0</v>
      </c>
      <c r="H23" s="16">
        <f>_xll.qlRateHelperEarliestDate($D23)</f>
        <v>42142</v>
      </c>
      <c r="I23" s="15">
        <f>_xll.qlRateHelperLatestDate($D23)</f>
        <v>43969</v>
      </c>
      <c r="J23" s="5">
        <v>4.1629617051313194E-3</v>
      </c>
      <c r="L23" s="61"/>
      <c r="M23" s="62"/>
      <c r="N23" s="137"/>
      <c r="O23" s="62"/>
      <c r="P23" s="62"/>
      <c r="Q23" s="62"/>
      <c r="R23" s="62"/>
      <c r="S23" s="62"/>
      <c r="T23" s="62"/>
      <c r="U23" s="62"/>
      <c r="V23" s="62"/>
      <c r="W23" s="5"/>
    </row>
    <row r="24" spans="4:23" x14ac:dyDescent="0.2">
      <c r="D24" s="18" t="str">
        <v>obj_00840</v>
      </c>
      <c r="E24" s="18" t="str">
        <f>_xll.qlRateHelperQuoteName(D24)</f>
        <v>EURAB6E6Y_Quote</v>
      </c>
      <c r="F24" s="17">
        <f>_xll.qlRateHelperRate($D24)</f>
        <v>5.45E-3</v>
      </c>
      <c r="G24" s="17">
        <f>IF(ISERROR(_xll.qlSwapRateHelperSpread($D24)),IF(ISERROR(_xll.qlFuturesRateHelperConvexityAdjustment($D24)),"--",_xll.qlFuturesRateHelperConvexityAdjustment($D24)),_xll.qlSwapRateHelperSpread($D24))</f>
        <v>0</v>
      </c>
      <c r="H24" s="16">
        <f>_xll.qlRateHelperEarliestDate($D24)</f>
        <v>42142</v>
      </c>
      <c r="I24" s="15">
        <f>_xll.qlRateHelperLatestDate($D24)</f>
        <v>44334</v>
      </c>
      <c r="J24" s="5">
        <v>5.4551583587167454E-3</v>
      </c>
      <c r="L24" s="61"/>
      <c r="M24" s="62"/>
      <c r="N24" s="137"/>
      <c r="O24" s="62"/>
      <c r="P24" s="62"/>
      <c r="Q24" s="62"/>
      <c r="R24" s="62"/>
      <c r="S24" s="62"/>
      <c r="T24" s="62"/>
      <c r="U24" s="62"/>
      <c r="V24" s="62"/>
      <c r="W24" s="5"/>
    </row>
    <row r="25" spans="4:23" x14ac:dyDescent="0.2">
      <c r="D25" s="18" t="str">
        <v>obj_0084a</v>
      </c>
      <c r="E25" s="18" t="str">
        <f>_xll.qlRateHelperQuoteName(D25)</f>
        <v>EURAB6E7Y_Quote</v>
      </c>
      <c r="F25" s="17">
        <f>_xll.qlRateHelperRate($D25)</f>
        <v>6.7300000000000007E-3</v>
      </c>
      <c r="G25" s="17">
        <f>IF(ISERROR(_xll.qlSwapRateHelperSpread($D25)),IF(ISERROR(_xll.qlFuturesRateHelperConvexityAdjustment($D25)),"--",_xll.qlFuturesRateHelperConvexityAdjustment($D25)),_xll.qlSwapRateHelperSpread($D25))</f>
        <v>0</v>
      </c>
      <c r="H25" s="16">
        <f>_xll.qlRateHelperEarliestDate($D25)</f>
        <v>42142</v>
      </c>
      <c r="I25" s="15">
        <f>_xll.qlRateHelperLatestDate($D25)</f>
        <v>44699</v>
      </c>
      <c r="J25" s="5">
        <v>6.755262456456166E-3</v>
      </c>
      <c r="L25" s="61"/>
      <c r="M25" s="62"/>
      <c r="N25" s="137"/>
      <c r="O25" s="62"/>
      <c r="P25" s="62"/>
      <c r="Q25" s="62"/>
      <c r="R25" s="62"/>
      <c r="S25" s="62"/>
      <c r="T25" s="62"/>
      <c r="U25" s="62"/>
      <c r="V25" s="62"/>
      <c r="W25" s="5"/>
    </row>
    <row r="26" spans="4:23" x14ac:dyDescent="0.2">
      <c r="D26" s="18" t="str">
        <v>obj_00847</v>
      </c>
      <c r="E26" s="18" t="str">
        <f>_xll.qlRateHelperQuoteName(D26)</f>
        <v>EURAB6E8Y_Quote</v>
      </c>
      <c r="F26" s="17">
        <f>_xll.qlRateHelperRate($D26)</f>
        <v>7.9099999999999986E-3</v>
      </c>
      <c r="G26" s="17">
        <f>IF(ISERROR(_xll.qlSwapRateHelperSpread($D26)),IF(ISERROR(_xll.qlFuturesRateHelperConvexityAdjustment($D26)),"--",_xll.qlFuturesRateHelperConvexityAdjustment($D26)),_xll.qlSwapRateHelperSpread($D26))</f>
        <v>0</v>
      </c>
      <c r="H26" s="16">
        <f>_xll.qlRateHelperEarliestDate($D26)</f>
        <v>42142</v>
      </c>
      <c r="I26" s="15">
        <f>_xll.qlRateHelperLatestDate($D26)</f>
        <v>45064</v>
      </c>
      <c r="J26" s="5">
        <v>7.961867326575783E-3</v>
      </c>
      <c r="L26" s="61"/>
      <c r="M26" s="62"/>
      <c r="N26" s="137"/>
      <c r="O26" s="62"/>
      <c r="P26" s="62"/>
      <c r="Q26" s="62"/>
      <c r="R26" s="62"/>
      <c r="S26" s="62"/>
      <c r="T26" s="62"/>
      <c r="U26" s="62"/>
      <c r="V26" s="62"/>
      <c r="W26" s="5"/>
    </row>
    <row r="27" spans="4:23" x14ac:dyDescent="0.2">
      <c r="D27" s="18" t="str">
        <v>obj_00834</v>
      </c>
      <c r="E27" s="18" t="str">
        <f>_xll.qlRateHelperQuoteName(D27)</f>
        <v>EURAB6E9Y_Quote</v>
      </c>
      <c r="F27" s="17">
        <f>_xll.qlRateHelperRate($D27)</f>
        <v>8.9499999999999996E-3</v>
      </c>
      <c r="G27" s="17">
        <f>IF(ISERROR(_xll.qlSwapRateHelperSpread($D27)),IF(ISERROR(_xll.qlFuturesRateHelperConvexityAdjustment($D27)),"--",_xll.qlFuturesRateHelperConvexityAdjustment($D27)),_xll.qlSwapRateHelperSpread($D27))</f>
        <v>0</v>
      </c>
      <c r="H27" s="16">
        <f>_xll.qlRateHelperEarliestDate($D27)</f>
        <v>42142</v>
      </c>
      <c r="I27" s="15">
        <f>_xll.qlRateHelperLatestDate($D27)</f>
        <v>45432</v>
      </c>
      <c r="J27" s="5">
        <v>9.0297029876446767E-3</v>
      </c>
      <c r="L27" s="61"/>
      <c r="M27" s="62"/>
      <c r="N27" s="137"/>
      <c r="O27" s="62"/>
      <c r="P27" s="62"/>
      <c r="Q27" s="62"/>
      <c r="R27" s="62"/>
      <c r="S27" s="62"/>
      <c r="T27" s="62"/>
      <c r="U27" s="62"/>
      <c r="V27" s="62"/>
      <c r="W27" s="5"/>
    </row>
    <row r="28" spans="4:23" x14ac:dyDescent="0.2">
      <c r="D28" s="18" t="str">
        <v>obj_0084d</v>
      </c>
      <c r="E28" s="18" t="str">
        <f>_xll.qlRateHelperQuoteName(D28)</f>
        <v>EURAB6E10Y_Quote</v>
      </c>
      <c r="F28" s="17">
        <f>_xll.qlRateHelperRate($D28)</f>
        <v>9.8200000000000006E-3</v>
      </c>
      <c r="G28" s="17">
        <f>IF(ISERROR(_xll.qlSwapRateHelperSpread($D28)),IF(ISERROR(_xll.qlFuturesRateHelperConvexityAdjustment($D28)),"--",_xll.qlFuturesRateHelperConvexityAdjustment($D28)),_xll.qlSwapRateHelperSpread($D28))</f>
        <v>0</v>
      </c>
      <c r="H28" s="16">
        <f>_xll.qlRateHelperEarliestDate($D28)</f>
        <v>42142</v>
      </c>
      <c r="I28" s="15">
        <f>_xll.qlRateHelperLatestDate($D28)</f>
        <v>45796</v>
      </c>
      <c r="J28" s="5">
        <v>9.9305908292690176E-3</v>
      </c>
      <c r="L28" s="61"/>
      <c r="M28" s="62"/>
      <c r="N28" s="137"/>
      <c r="O28" s="62"/>
      <c r="P28" s="62"/>
      <c r="Q28" s="62"/>
      <c r="R28" s="62"/>
      <c r="S28" s="62"/>
      <c r="T28" s="62"/>
      <c r="U28" s="62"/>
      <c r="V28" s="62"/>
      <c r="W28" s="5"/>
    </row>
    <row r="29" spans="4:23" x14ac:dyDescent="0.2">
      <c r="D29" s="18" t="str">
        <v>obj_0084c</v>
      </c>
      <c r="E29" s="18" t="str">
        <f>_xll.qlRateHelperQuoteName(D29)</f>
        <v>EURAB6E11Y_Quote</v>
      </c>
      <c r="F29" s="17">
        <f>_xll.qlRateHelperRate($D29)</f>
        <v>1.057E-2</v>
      </c>
      <c r="G29" s="17">
        <f>IF(ISERROR(_xll.qlSwapRateHelperSpread($D29)),IF(ISERROR(_xll.qlFuturesRateHelperConvexityAdjustment($D29)),"--",_xll.qlFuturesRateHelperConvexityAdjustment($D29)),_xll.qlSwapRateHelperSpread($D29))</f>
        <v>0</v>
      </c>
      <c r="H29" s="16">
        <f>_xll.qlRateHelperEarliestDate($D29)</f>
        <v>42142</v>
      </c>
      <c r="I29" s="15">
        <f>_xll.qlRateHelperLatestDate($D29)</f>
        <v>46160</v>
      </c>
      <c r="J29" s="5">
        <v>1.0711714503322227E-2</v>
      </c>
      <c r="L29" s="61"/>
      <c r="M29" s="62"/>
      <c r="N29" s="137"/>
      <c r="O29" s="62"/>
      <c r="P29" s="62"/>
      <c r="Q29" s="62"/>
      <c r="R29" s="62"/>
      <c r="S29" s="62"/>
      <c r="T29" s="62"/>
      <c r="U29" s="62"/>
      <c r="V29" s="62"/>
      <c r="W29" s="5"/>
    </row>
    <row r="30" spans="4:23" x14ac:dyDescent="0.2">
      <c r="D30" s="18" t="str">
        <v>obj_00843</v>
      </c>
      <c r="E30" s="18" t="str">
        <f>_xll.qlRateHelperQuoteName(D30)</f>
        <v>EURAB6E12Y_Quote</v>
      </c>
      <c r="F30" s="17">
        <f>_xll.qlRateHelperRate($D30)</f>
        <v>1.1240000000000002E-2</v>
      </c>
      <c r="G30" s="17">
        <f>IF(ISERROR(_xll.qlSwapRateHelperSpread($D30)),IF(ISERROR(_xll.qlFuturesRateHelperConvexityAdjustment($D30)),"--",_xll.qlFuturesRateHelperConvexityAdjustment($D30)),_xll.qlSwapRateHelperSpread($D30))</f>
        <v>0</v>
      </c>
      <c r="H30" s="16">
        <f>_xll.qlRateHelperEarliestDate($D30)</f>
        <v>42142</v>
      </c>
      <c r="I30" s="15">
        <f>_xll.qlRateHelperLatestDate($D30)</f>
        <v>46525</v>
      </c>
      <c r="J30" s="5">
        <v>1.1413873349063139E-2</v>
      </c>
      <c r="L30" s="61"/>
      <c r="M30" s="62"/>
      <c r="N30" s="137"/>
      <c r="O30" s="62"/>
      <c r="P30" s="62"/>
      <c r="Q30" s="62"/>
      <c r="R30" s="62"/>
      <c r="S30" s="62"/>
      <c r="T30" s="62"/>
      <c r="U30" s="62"/>
      <c r="V30" s="62"/>
      <c r="W30" s="5"/>
    </row>
    <row r="31" spans="4:23" x14ac:dyDescent="0.2">
      <c r="D31" s="18" t="str">
        <v>obj_0084b</v>
      </c>
      <c r="E31" s="18" t="str">
        <f>_xll.qlRateHelperQuoteName(D31)</f>
        <v>EURAB6E13Y_Quote</v>
      </c>
      <c r="F31" s="17">
        <f>_xll.qlRateHelperRate($D31)</f>
        <v>1.1779999999999999E-2</v>
      </c>
      <c r="G31" s="17">
        <f>IF(ISERROR(_xll.qlSwapRateHelperSpread($D31)),IF(ISERROR(_xll.qlFuturesRateHelperConvexityAdjustment($D31)),"--",_xll.qlFuturesRateHelperConvexityAdjustment($D31)),_xll.qlSwapRateHelperSpread($D31))</f>
        <v>0</v>
      </c>
      <c r="H31" s="16">
        <f>_xll.qlRateHelperEarliestDate($D31)</f>
        <v>42142</v>
      </c>
      <c r="I31" s="15">
        <f>_xll.qlRateHelperLatestDate($D31)</f>
        <v>46891</v>
      </c>
      <c r="J31" s="5">
        <v>1.1978762043775803E-2</v>
      </c>
      <c r="L31" s="61"/>
      <c r="M31" s="62"/>
      <c r="N31" s="137"/>
      <c r="O31" s="62"/>
      <c r="P31" s="62"/>
      <c r="Q31" s="62"/>
      <c r="R31" s="62"/>
      <c r="S31" s="62"/>
      <c r="T31" s="62"/>
      <c r="U31" s="62"/>
      <c r="V31" s="62"/>
      <c r="W31" s="5"/>
    </row>
    <row r="32" spans="4:23" x14ac:dyDescent="0.2">
      <c r="D32" s="18" t="str">
        <v>obj_00839</v>
      </c>
      <c r="E32" s="18" t="str">
        <f>_xll.qlRateHelperQuoteName(D32)</f>
        <v>EURAB6E14Y_Quote</v>
      </c>
      <c r="F32" s="17">
        <f>_xll.qlRateHelperRate($D32)</f>
        <v>1.225E-2</v>
      </c>
      <c r="G32" s="17">
        <f>IF(ISERROR(_xll.qlSwapRateHelperSpread($D32)),IF(ISERROR(_xll.qlFuturesRateHelperConvexityAdjustment($D32)),"--",_xll.qlFuturesRateHelperConvexityAdjustment($D32)),_xll.qlSwapRateHelperSpread($D32))</f>
        <v>0</v>
      </c>
      <c r="H32" s="16">
        <f>_xll.qlRateHelperEarliestDate($D32)</f>
        <v>42142</v>
      </c>
      <c r="I32" s="15">
        <f>_xll.qlRateHelperLatestDate($D32)</f>
        <v>47256</v>
      </c>
      <c r="J32" s="5">
        <v>1.2474795335339375E-2</v>
      </c>
      <c r="L32" s="61"/>
      <c r="M32" s="62"/>
      <c r="N32" s="137"/>
      <c r="O32" s="62"/>
      <c r="P32" s="62"/>
      <c r="Q32" s="62"/>
      <c r="R32" s="62"/>
      <c r="S32" s="62"/>
      <c r="T32" s="62"/>
      <c r="U32" s="62"/>
      <c r="V32" s="62"/>
      <c r="W32" s="5"/>
    </row>
    <row r="33" spans="4:23" x14ac:dyDescent="0.2">
      <c r="D33" s="18" t="str">
        <v>obj_0082c</v>
      </c>
      <c r="E33" s="18" t="str">
        <f>_xll.qlRateHelperQuoteName(D33)</f>
        <v>EURAB6E15Y_Quote</v>
      </c>
      <c r="F33" s="17">
        <f>_xll.qlRateHelperRate($D33)</f>
        <v>1.2659999999999999E-2</v>
      </c>
      <c r="G33" s="17">
        <f>IF(ISERROR(_xll.qlSwapRateHelperSpread($D33)),IF(ISERROR(_xll.qlFuturesRateHelperConvexityAdjustment($D33)),"--",_xll.qlFuturesRateHelperConvexityAdjustment($D33)),_xll.qlSwapRateHelperSpread($D33))</f>
        <v>0</v>
      </c>
      <c r="H33" s="16">
        <f>_xll.qlRateHelperEarliestDate($D33)</f>
        <v>42142</v>
      </c>
      <c r="I33" s="15">
        <f>_xll.qlRateHelperLatestDate($D33)</f>
        <v>47623</v>
      </c>
      <c r="J33" s="5">
        <v>1.2909039452210816E-2</v>
      </c>
      <c r="L33" s="61"/>
      <c r="M33" s="62"/>
      <c r="N33" s="137"/>
      <c r="O33" s="62"/>
      <c r="P33" s="62"/>
      <c r="Q33" s="62"/>
      <c r="R33" s="62"/>
      <c r="S33" s="62"/>
      <c r="T33" s="62"/>
      <c r="U33" s="62"/>
      <c r="V33" s="62"/>
      <c r="W33" s="5"/>
    </row>
    <row r="34" spans="4:23" x14ac:dyDescent="0.2">
      <c r="D34" s="18" t="str">
        <v>obj_00853</v>
      </c>
      <c r="E34" s="18" t="str">
        <f>_xll.qlRateHelperQuoteName(D34)</f>
        <v>EURAB6E16Y_Quote</v>
      </c>
      <c r="F34" s="17">
        <f>_xll.qlRateHelperRate($D34)</f>
        <v>1.299E-2</v>
      </c>
      <c r="G34" s="17">
        <f>IF(ISERROR(_xll.qlSwapRateHelperSpread($D34)),IF(ISERROR(_xll.qlFuturesRateHelperConvexityAdjustment($D34)),"--",_xll.qlFuturesRateHelperConvexityAdjustment($D34)),_xll.qlSwapRateHelperSpread($D34))</f>
        <v>0</v>
      </c>
      <c r="H34" s="16">
        <f>_xll.qlRateHelperEarliestDate($D34)</f>
        <v>42142</v>
      </c>
      <c r="I34" s="15">
        <f>_xll.qlRateHelperLatestDate($D34)</f>
        <v>47987</v>
      </c>
      <c r="J34" s="5">
        <v>1.3258089728691885E-2</v>
      </c>
      <c r="L34" s="61"/>
      <c r="M34" s="62"/>
      <c r="N34" s="137"/>
      <c r="O34" s="62"/>
      <c r="P34" s="62"/>
      <c r="Q34" s="62"/>
      <c r="R34" s="62"/>
      <c r="S34" s="62"/>
      <c r="T34" s="62"/>
      <c r="U34" s="62"/>
      <c r="V34" s="62"/>
      <c r="W34" s="5"/>
    </row>
    <row r="35" spans="4:23" x14ac:dyDescent="0.2">
      <c r="D35" s="18" t="str">
        <v>obj_00841</v>
      </c>
      <c r="E35" s="18" t="str">
        <f>_xll.qlRateHelperQuoteName(D35)</f>
        <v>EURAB6E17Y_Quote</v>
      </c>
      <c r="F35" s="17">
        <f>_xll.qlRateHelperRate($D35)</f>
        <v>1.3269999999999999E-2</v>
      </c>
      <c r="G35" s="17">
        <f>IF(ISERROR(_xll.qlSwapRateHelperSpread($D35)),IF(ISERROR(_xll.qlFuturesRateHelperConvexityAdjustment($D35)),"--",_xll.qlFuturesRateHelperConvexityAdjustment($D35)),_xll.qlSwapRateHelperSpread($D35))</f>
        <v>0</v>
      </c>
      <c r="H35" s="16">
        <f>_xll.qlRateHelperEarliestDate($D35)</f>
        <v>42142</v>
      </c>
      <c r="I35" s="15">
        <f>_xll.qlRateHelperLatestDate($D35)</f>
        <v>48352</v>
      </c>
      <c r="J35" s="5">
        <v>1.3552013706039262E-2</v>
      </c>
      <c r="L35" s="61"/>
      <c r="M35" s="62"/>
      <c r="N35" s="137"/>
      <c r="O35" s="62"/>
      <c r="P35" s="62"/>
      <c r="Q35" s="62"/>
      <c r="R35" s="62"/>
      <c r="S35" s="62"/>
      <c r="T35" s="62"/>
      <c r="U35" s="62"/>
      <c r="V35" s="62"/>
      <c r="W35" s="5"/>
    </row>
    <row r="36" spans="4:23" x14ac:dyDescent="0.2">
      <c r="D36" s="18" t="str">
        <v>obj_00848</v>
      </c>
      <c r="E36" s="18" t="str">
        <f>_xll.qlRateHelperQuoteName(D36)</f>
        <v>EURAB6E18Y_Quote</v>
      </c>
      <c r="F36" s="17">
        <f>_xll.qlRateHelperRate($D36)</f>
        <v>1.349E-2</v>
      </c>
      <c r="G36" s="17">
        <f>IF(ISERROR(_xll.qlSwapRateHelperSpread($D36)),IF(ISERROR(_xll.qlFuturesRateHelperConvexityAdjustment($D36)),"--",_xll.qlFuturesRateHelperConvexityAdjustment($D36)),_xll.qlSwapRateHelperSpread($D36))</f>
        <v>0</v>
      </c>
      <c r="H36" s="16">
        <f>_xll.qlRateHelperEarliestDate($D36)</f>
        <v>42142</v>
      </c>
      <c r="I36" s="15">
        <f>_xll.qlRateHelperLatestDate($D36)</f>
        <v>48717</v>
      </c>
      <c r="J36" s="5">
        <v>1.378278540020062E-2</v>
      </c>
      <c r="L36" s="61"/>
      <c r="M36" s="62"/>
      <c r="N36" s="137"/>
      <c r="O36" s="62"/>
      <c r="P36" s="62"/>
      <c r="Q36" s="62"/>
      <c r="R36" s="62"/>
      <c r="S36" s="62"/>
      <c r="T36" s="62"/>
      <c r="U36" s="62"/>
      <c r="V36" s="62"/>
      <c r="W36" s="5"/>
    </row>
    <row r="37" spans="4:23" x14ac:dyDescent="0.2">
      <c r="D37" s="18" t="str">
        <v>obj_0082a</v>
      </c>
      <c r="E37" s="18" t="str">
        <f>_xll.qlRateHelperQuoteName(D37)</f>
        <v>EURAB6E19Y_Quote</v>
      </c>
      <c r="F37" s="17">
        <f>_xll.qlRateHelperRate($D37)</f>
        <v>1.367E-2</v>
      </c>
      <c r="G37" s="17">
        <f>IF(ISERROR(_xll.qlSwapRateHelperSpread($D37)),IF(ISERROR(_xll.qlFuturesRateHelperConvexityAdjustment($D37)),"--",_xll.qlFuturesRateHelperConvexityAdjustment($D37)),_xll.qlSwapRateHelperSpread($D37))</f>
        <v>0</v>
      </c>
      <c r="H37" s="16">
        <f>_xll.qlRateHelperEarliestDate($D37)</f>
        <v>42142</v>
      </c>
      <c r="I37" s="15">
        <f>_xll.qlRateHelperLatestDate($D37)</f>
        <v>49082</v>
      </c>
      <c r="J37" s="5">
        <v>1.3970165714217258E-2</v>
      </c>
      <c r="L37" s="61"/>
      <c r="M37" s="62"/>
      <c r="N37" s="137"/>
      <c r="O37" s="62"/>
      <c r="P37" s="62"/>
      <c r="Q37" s="62"/>
      <c r="R37" s="62"/>
      <c r="S37" s="62"/>
      <c r="T37" s="62"/>
      <c r="U37" s="62"/>
      <c r="V37" s="62"/>
      <c r="W37" s="5"/>
    </row>
    <row r="38" spans="4:23" x14ac:dyDescent="0.2">
      <c r="D38" s="18" t="str">
        <v>obj_00846</v>
      </c>
      <c r="E38" s="18" t="str">
        <f>_xll.qlRateHelperQuoteName(D38)</f>
        <v>EURAB6E20Y_Quote</v>
      </c>
      <c r="F38" s="17">
        <f>_xll.qlRateHelperRate($D38)</f>
        <v>1.3809999999999999E-2</v>
      </c>
      <c r="G38" s="17">
        <f>IF(ISERROR(_xll.qlSwapRateHelperSpread($D38)),IF(ISERROR(_xll.qlFuturesRateHelperConvexityAdjustment($D38)),"--",_xll.qlFuturesRateHelperConvexityAdjustment($D38)),_xll.qlSwapRateHelperSpread($D38))</f>
        <v>0</v>
      </c>
      <c r="H38" s="16">
        <f>_xll.qlRateHelperEarliestDate($D38)</f>
        <v>42142</v>
      </c>
      <c r="I38" s="15">
        <f>_xll.qlRateHelperLatestDate($D38)</f>
        <v>49447</v>
      </c>
      <c r="J38" s="5">
        <v>1.4113404558292766E-2</v>
      </c>
      <c r="L38" s="61"/>
      <c r="M38" s="62"/>
      <c r="N38" s="137"/>
      <c r="O38" s="62"/>
      <c r="P38" s="62"/>
      <c r="Q38" s="62"/>
      <c r="R38" s="62"/>
      <c r="S38" s="62"/>
      <c r="T38" s="62"/>
      <c r="U38" s="62"/>
      <c r="V38" s="62"/>
      <c r="W38" s="5"/>
    </row>
    <row r="39" spans="4:23" x14ac:dyDescent="0.2">
      <c r="D39" s="18" t="str">
        <v>obj_0082b</v>
      </c>
      <c r="E39" s="18" t="str">
        <f>_xll.qlRateHelperQuoteName(D39)</f>
        <v>EURAB6E21Y_Quote</v>
      </c>
      <c r="F39" s="17">
        <f>_xll.qlRateHelperRate($D39)</f>
        <v>1.3919999999999998E-2</v>
      </c>
      <c r="G39" s="17">
        <f>IF(ISERROR(_xll.qlSwapRateHelperSpread($D39)),IF(ISERROR(_xll.qlFuturesRateHelperConvexityAdjustment($D39)),"--",_xll.qlFuturesRateHelperConvexityAdjustment($D39)),_xll.qlSwapRateHelperSpread($D39))</f>
        <v>0</v>
      </c>
      <c r="H39" s="16">
        <f>_xll.qlRateHelperEarliestDate($D39)</f>
        <v>42142</v>
      </c>
      <c r="I39" s="15">
        <f>_xll.qlRateHelperLatestDate($D39)</f>
        <v>49814</v>
      </c>
      <c r="J39" s="5">
        <v>1.4221645662135513E-2</v>
      </c>
      <c r="L39" s="61"/>
      <c r="M39" s="62"/>
      <c r="N39" s="137"/>
      <c r="O39" s="62"/>
      <c r="P39" s="62"/>
      <c r="Q39" s="62"/>
      <c r="R39" s="62"/>
      <c r="S39" s="62"/>
      <c r="T39" s="62"/>
      <c r="U39" s="62"/>
      <c r="V39" s="62"/>
      <c r="W39" s="5"/>
    </row>
    <row r="40" spans="4:23" x14ac:dyDescent="0.2">
      <c r="D40" s="18" t="str">
        <v>obj_0083c</v>
      </c>
      <c r="E40" s="18" t="str">
        <f>_xll.qlRateHelperQuoteName(D40)</f>
        <v>EURAB6E22Y_Quote</v>
      </c>
      <c r="F40" s="17">
        <f>_xll.qlRateHelperRate($D40)</f>
        <v>1.3990000000000001E-2</v>
      </c>
      <c r="G40" s="17">
        <f>IF(ISERROR(_xll.qlSwapRateHelperSpread($D40)),IF(ISERROR(_xll.qlFuturesRateHelperConvexityAdjustment($D40)),"--",_xll.qlFuturesRateHelperConvexityAdjustment($D40)),_xll.qlSwapRateHelperSpread($D40))</f>
        <v>0</v>
      </c>
      <c r="H40" s="16">
        <f>_xll.qlRateHelperEarliestDate($D40)</f>
        <v>42142</v>
      </c>
      <c r="I40" s="15">
        <f>_xll.qlRateHelperLatestDate($D40)</f>
        <v>50178</v>
      </c>
      <c r="J40" s="5">
        <v>1.4286418451672681E-2</v>
      </c>
      <c r="L40" s="61"/>
      <c r="M40" s="62"/>
      <c r="N40" s="137"/>
      <c r="O40" s="62"/>
      <c r="P40" s="62"/>
      <c r="Q40" s="62"/>
      <c r="R40" s="62"/>
      <c r="S40" s="62"/>
      <c r="T40" s="62"/>
      <c r="U40" s="62"/>
      <c r="V40" s="62"/>
      <c r="W40" s="5"/>
    </row>
    <row r="41" spans="4:23" x14ac:dyDescent="0.2">
      <c r="D41" s="18" t="str">
        <v>obj_00833</v>
      </c>
      <c r="E41" s="18" t="str">
        <f>_xll.qlRateHelperQuoteName(D41)</f>
        <v>EURAB6E23Y_Quote</v>
      </c>
      <c r="F41" s="17">
        <f>_xll.qlRateHelperRate($D41)</f>
        <v>1.405E-2</v>
      </c>
      <c r="G41" s="17">
        <f>IF(ISERROR(_xll.qlSwapRateHelperSpread($D41)),IF(ISERROR(_xll.qlFuturesRateHelperConvexityAdjustment($D41)),"--",_xll.qlFuturesRateHelperConvexityAdjustment($D41)),_xll.qlSwapRateHelperSpread($D41))</f>
        <v>0</v>
      </c>
      <c r="H41" s="16">
        <f>_xll.qlRateHelperEarliestDate($D41)</f>
        <v>42142</v>
      </c>
      <c r="I41" s="15">
        <f>_xll.qlRateHelperLatestDate($D41)</f>
        <v>50543</v>
      </c>
      <c r="J41" s="5">
        <v>1.4340843775248288E-2</v>
      </c>
      <c r="L41" s="61"/>
      <c r="M41" s="62"/>
      <c r="N41" s="137"/>
      <c r="O41" s="62"/>
      <c r="P41" s="62"/>
      <c r="Q41" s="62"/>
      <c r="R41" s="62"/>
      <c r="S41" s="62"/>
      <c r="T41" s="62"/>
      <c r="U41" s="62"/>
      <c r="V41" s="62"/>
      <c r="W41" s="5"/>
    </row>
    <row r="42" spans="4:23" x14ac:dyDescent="0.2">
      <c r="D42" s="18" t="str">
        <v>obj_0084e</v>
      </c>
      <c r="E42" s="18" t="str">
        <f>_xll.qlRateHelperQuoteName(D42)</f>
        <v>EURAB6E24Y_Quote</v>
      </c>
      <c r="F42" s="17">
        <f>_xll.qlRateHelperRate($D42)</f>
        <v>1.4100000000000001E-2</v>
      </c>
      <c r="G42" s="17">
        <f>IF(ISERROR(_xll.qlSwapRateHelperSpread($D42)),IF(ISERROR(_xll.qlFuturesRateHelperConvexityAdjustment($D42)),"--",_xll.qlFuturesRateHelperConvexityAdjustment($D42)),_xll.qlSwapRateHelperSpread($D42))</f>
        <v>0</v>
      </c>
      <c r="H42" s="16">
        <f>_xll.qlRateHelperEarliestDate($D42)</f>
        <v>42142</v>
      </c>
      <c r="I42" s="15">
        <f>_xll.qlRateHelperLatestDate($D42)</f>
        <v>50908</v>
      </c>
      <c r="J42" s="5">
        <v>1.4384718568778475E-2</v>
      </c>
      <c r="L42" s="61"/>
      <c r="M42" s="62"/>
      <c r="N42" s="137"/>
      <c r="O42" s="62"/>
      <c r="P42" s="62"/>
      <c r="Q42" s="62"/>
      <c r="R42" s="62"/>
      <c r="S42" s="62"/>
      <c r="T42" s="62"/>
      <c r="U42" s="62"/>
      <c r="V42" s="62"/>
      <c r="W42" s="62"/>
    </row>
    <row r="43" spans="4:23" x14ac:dyDescent="0.2">
      <c r="D43" s="18" t="str">
        <v>obj_0083a</v>
      </c>
      <c r="E43" s="18" t="str">
        <f>_xll.qlRateHelperQuoteName(D43)</f>
        <v>EURAB6E25Y_Quote</v>
      </c>
      <c r="F43" s="17">
        <f>_xll.qlRateHelperRate($D43)</f>
        <v>1.4140000000000002E-2</v>
      </c>
      <c r="G43" s="17">
        <f>IF(ISERROR(_xll.qlSwapRateHelperSpread($D43)),IF(ISERROR(_xll.qlFuturesRateHelperConvexityAdjustment($D43)),"--",_xll.qlFuturesRateHelperConvexityAdjustment($D43)),_xll.qlSwapRateHelperSpread($D43))</f>
        <v>0</v>
      </c>
      <c r="H43" s="16">
        <f>_xll.qlRateHelperEarliestDate($D43)</f>
        <v>42142</v>
      </c>
      <c r="I43" s="15">
        <f>_xll.qlRateHelperLatestDate($D43)</f>
        <v>51274</v>
      </c>
      <c r="J43" s="5">
        <v>1.441623435571961E-2</v>
      </c>
      <c r="L43" s="61"/>
      <c r="M43" s="62"/>
      <c r="N43" s="137"/>
      <c r="O43" s="62"/>
      <c r="P43" s="62"/>
      <c r="Q43" s="62"/>
      <c r="R43" s="62"/>
      <c r="S43" s="62"/>
      <c r="T43" s="62"/>
      <c r="U43" s="62"/>
      <c r="V43" s="62"/>
      <c r="W43" s="62"/>
    </row>
    <row r="44" spans="4:23" x14ac:dyDescent="0.2">
      <c r="D44" s="18" t="str">
        <v>obj_0082e</v>
      </c>
      <c r="E44" s="18" t="str">
        <f>_xll.qlRateHelperQuoteName(D44)</f>
        <v>EURAB6E26Y_Quote</v>
      </c>
      <c r="F44" s="17">
        <f>_xll.qlRateHelperRate($D44)</f>
        <v>1.4180000000000002E-2</v>
      </c>
      <c r="G44" s="17">
        <f>IF(ISERROR(_xll.qlSwapRateHelperSpread($D44)),IF(ISERROR(_xll.qlFuturesRateHelperConvexityAdjustment($D44)),"--",_xll.qlFuturesRateHelperConvexityAdjustment($D44)),_xll.qlSwapRateHelperSpread($D44))</f>
        <v>0</v>
      </c>
      <c r="H44" s="16">
        <f>_xll.qlRateHelperEarliestDate($D44)</f>
        <v>42142</v>
      </c>
      <c r="I44" s="15">
        <f>_xll.qlRateHelperLatestDate($D44)</f>
        <v>51641</v>
      </c>
      <c r="J44" s="5">
        <v>1.4450529138927833E-2</v>
      </c>
      <c r="L44" s="61"/>
      <c r="M44" s="62"/>
      <c r="N44" s="137"/>
      <c r="O44" s="62"/>
      <c r="P44" s="62"/>
      <c r="Q44" s="62"/>
      <c r="R44" s="62"/>
      <c r="S44" s="62"/>
      <c r="T44" s="62"/>
      <c r="U44" s="62"/>
      <c r="V44" s="62"/>
      <c r="W44" s="62"/>
    </row>
    <row r="45" spans="4:23" x14ac:dyDescent="0.2">
      <c r="D45" s="18" t="str">
        <v>obj_00831</v>
      </c>
      <c r="E45" s="18" t="str">
        <f>_xll.qlRateHelperQuoteName(D45)</f>
        <v>EURAB6E27Y_Quote</v>
      </c>
      <c r="F45" s="17">
        <f>_xll.qlRateHelperRate($D45)</f>
        <v>1.423E-2</v>
      </c>
      <c r="G45" s="17">
        <f>IF(ISERROR(_xll.qlSwapRateHelperSpread($D45)),IF(ISERROR(_xll.qlFuturesRateHelperConvexityAdjustment($D45)),"--",_xll.qlFuturesRateHelperConvexityAdjustment($D45)),_xll.qlSwapRateHelperSpread($D45))</f>
        <v>0</v>
      </c>
      <c r="H45" s="16">
        <f>_xll.qlRateHelperEarliestDate($D45)</f>
        <v>42142</v>
      </c>
      <c r="I45" s="15">
        <f>_xll.qlRateHelperLatestDate($D45)</f>
        <v>52005</v>
      </c>
      <c r="J45" s="5">
        <v>1.4498315222998373E-2</v>
      </c>
      <c r="L45" s="61"/>
      <c r="M45" s="62"/>
      <c r="N45" s="137"/>
      <c r="O45" s="62"/>
      <c r="P45" s="62"/>
      <c r="Q45" s="62"/>
      <c r="R45" s="62"/>
      <c r="S45" s="62"/>
      <c r="T45" s="62"/>
      <c r="U45" s="62"/>
      <c r="V45" s="62"/>
      <c r="W45" s="62"/>
    </row>
    <row r="46" spans="4:23" x14ac:dyDescent="0.2">
      <c r="D46" s="18" t="str">
        <v>obj_00855</v>
      </c>
      <c r="E46" s="18" t="str">
        <f>_xll.qlRateHelperQuoteName(D46)</f>
        <v>EURAB6E28Y_Quote</v>
      </c>
      <c r="F46" s="17">
        <f>_xll.qlRateHelperRate($D46)</f>
        <v>1.427E-2</v>
      </c>
      <c r="G46" s="17">
        <f>IF(ISERROR(_xll.qlSwapRateHelperSpread($D46)),IF(ISERROR(_xll.qlFuturesRateHelperConvexityAdjustment($D46)),"--",_xll.qlFuturesRateHelperConvexityAdjustment($D46)),_xll.qlSwapRateHelperSpread($D46))</f>
        <v>0</v>
      </c>
      <c r="H46" s="16">
        <f>_xll.qlRateHelperEarliestDate($D46)</f>
        <v>42142</v>
      </c>
      <c r="I46" s="15">
        <f>_xll.qlRateHelperLatestDate($D46)</f>
        <v>52369</v>
      </c>
      <c r="J46" s="5">
        <v>1.4534748279641581E-2</v>
      </c>
      <c r="L46" s="61"/>
      <c r="M46" s="62"/>
      <c r="N46" s="137"/>
      <c r="O46" s="62"/>
      <c r="P46" s="62"/>
      <c r="Q46" s="62"/>
      <c r="R46" s="62"/>
      <c r="S46" s="62"/>
      <c r="T46" s="62"/>
      <c r="U46" s="62"/>
      <c r="V46" s="62"/>
      <c r="W46" s="62"/>
    </row>
    <row r="47" spans="4:23" x14ac:dyDescent="0.2">
      <c r="D47" s="18" t="str">
        <v>obj_00832</v>
      </c>
      <c r="E47" s="18" t="str">
        <f>_xll.qlRateHelperQuoteName(D47)</f>
        <v>EURAB6E29Y_Quote</v>
      </c>
      <c r="F47" s="17">
        <f>_xll.qlRateHelperRate($D47)</f>
        <v>1.431E-2</v>
      </c>
      <c r="G47" s="17">
        <f>IF(ISERROR(_xll.qlSwapRateHelperSpread($D47)),IF(ISERROR(_xll.qlFuturesRateHelperConvexityAdjustment($D47)),"--",_xll.qlFuturesRateHelperConvexityAdjustment($D47)),_xll.qlSwapRateHelperSpread($D47))</f>
        <v>0</v>
      </c>
      <c r="H47" s="16">
        <f>_xll.qlRateHelperEarliestDate($D47)</f>
        <v>42142</v>
      </c>
      <c r="I47" s="15">
        <f>_xll.qlRateHelperLatestDate($D47)</f>
        <v>52735</v>
      </c>
      <c r="J47" s="5">
        <v>1.4570734437566651E-2</v>
      </c>
      <c r="L47" s="61"/>
      <c r="M47" s="62"/>
      <c r="N47" s="137"/>
      <c r="O47" s="62"/>
      <c r="P47" s="62"/>
      <c r="Q47" s="62"/>
      <c r="R47" s="62"/>
      <c r="S47" s="62"/>
      <c r="T47" s="62"/>
      <c r="U47" s="62"/>
      <c r="V47" s="62"/>
      <c r="W47" s="62"/>
    </row>
    <row r="48" spans="4:23" x14ac:dyDescent="0.2">
      <c r="D48" s="18" t="str">
        <v>obj_00854</v>
      </c>
      <c r="E48" s="18" t="str">
        <f>_xll.qlRateHelperQuoteName(D48)</f>
        <v>EURAB6E30Y_Quote</v>
      </c>
      <c r="F48" s="17">
        <f>_xll.qlRateHelperRate($D48)</f>
        <v>1.4339999999999999E-2</v>
      </c>
      <c r="G48" s="17">
        <f>IF(ISERROR(_xll.qlSwapRateHelperSpread($D48)),IF(ISERROR(_xll.qlFuturesRateHelperConvexityAdjustment($D48)),"--",_xll.qlFuturesRateHelperConvexityAdjustment($D48)),_xll.qlSwapRateHelperSpread($D48))</f>
        <v>0</v>
      </c>
      <c r="H48" s="16">
        <f>_xll.qlRateHelperEarliestDate($D48)</f>
        <v>42142</v>
      </c>
      <c r="I48" s="15">
        <f>_xll.qlRateHelperLatestDate($D48)</f>
        <v>53100</v>
      </c>
      <c r="J48" s="5">
        <v>1.4596439874330123E-2</v>
      </c>
      <c r="L48" s="61"/>
      <c r="M48" s="62"/>
      <c r="N48" s="137"/>
      <c r="O48" s="62"/>
      <c r="P48" s="62"/>
      <c r="Q48" s="62"/>
      <c r="R48" s="62"/>
      <c r="S48" s="62"/>
      <c r="T48" s="62"/>
      <c r="U48" s="62"/>
      <c r="V48" s="62"/>
      <c r="W48" s="62"/>
    </row>
    <row r="49" spans="4:23" x14ac:dyDescent="0.2">
      <c r="D49" s="18" t="str">
        <v>obj_00837</v>
      </c>
      <c r="E49" s="18" t="str">
        <f>_xll.qlRateHelperQuoteName(D49)</f>
        <v>EURAB6E35Y_Quote</v>
      </c>
      <c r="F49" s="17">
        <f>_xll.qlRateHelperRate($D49)</f>
        <v>1.4419999999999999E-2</v>
      </c>
      <c r="G49" s="17">
        <f>IF(ISERROR(_xll.qlSwapRateHelperSpread($D49)),IF(ISERROR(_xll.qlFuturesRateHelperConvexityAdjustment($D49)),"--",_xll.qlFuturesRateHelperConvexityAdjustment($D49)),_xll.qlSwapRateHelperSpread($D49))</f>
        <v>0</v>
      </c>
      <c r="H49" s="16">
        <f>_xll.qlRateHelperEarliestDate($D49)</f>
        <v>42142</v>
      </c>
      <c r="I49" s="15">
        <f>_xll.qlRateHelperLatestDate($D49)</f>
        <v>54926</v>
      </c>
      <c r="J49" s="5">
        <v>1.4645780221631493E-2</v>
      </c>
      <c r="L49" s="61"/>
      <c r="M49" s="62"/>
      <c r="N49" s="137"/>
      <c r="O49" s="62"/>
      <c r="P49" s="62"/>
      <c r="Q49" s="62"/>
      <c r="R49" s="62"/>
      <c r="S49" s="62"/>
      <c r="T49" s="62"/>
      <c r="U49" s="62"/>
      <c r="V49" s="62"/>
      <c r="W49" s="62"/>
    </row>
    <row r="50" spans="4:23" x14ac:dyDescent="0.2">
      <c r="D50" s="18" t="str">
        <v>obj_00849</v>
      </c>
      <c r="E50" s="18" t="str">
        <f>_xll.qlRateHelperQuoteName(D50)</f>
        <v>EURAB6E40Y_Quote</v>
      </c>
      <c r="F50" s="17">
        <f>_xll.qlRateHelperRate($D50)</f>
        <v>1.439E-2</v>
      </c>
      <c r="G50" s="17">
        <f>IF(ISERROR(_xll.qlSwapRateHelperSpread($D50)),IF(ISERROR(_xll.qlFuturesRateHelperConvexityAdjustment($D50)),"--",_xll.qlFuturesRateHelperConvexityAdjustment($D50)),_xll.qlSwapRateHelperSpread($D50))</f>
        <v>0</v>
      </c>
      <c r="H50" s="16">
        <f>_xll.qlRateHelperEarliestDate($D50)</f>
        <v>42142</v>
      </c>
      <c r="I50" s="15">
        <f>_xll.qlRateHelperLatestDate($D50)</f>
        <v>56752</v>
      </c>
      <c r="J50" s="5">
        <v>1.456408093726248E-2</v>
      </c>
      <c r="L50" s="61"/>
      <c r="M50" s="62"/>
      <c r="N50" s="137"/>
      <c r="O50" s="62"/>
      <c r="P50" s="62"/>
      <c r="Q50" s="62"/>
      <c r="R50" s="62"/>
      <c r="S50" s="62"/>
      <c r="T50" s="62"/>
      <c r="U50" s="62"/>
      <c r="V50" s="62"/>
      <c r="W50" s="62"/>
    </row>
    <row r="51" spans="4:23" x14ac:dyDescent="0.2">
      <c r="D51" s="18" t="str">
        <v>obj_0083d</v>
      </c>
      <c r="E51" s="18" t="str">
        <f>_xll.qlRateHelperQuoteName(D51)</f>
        <v>EURAB6E50Y_Quote</v>
      </c>
      <c r="F51" s="17">
        <f>_xll.qlRateHelperRate($D51)</f>
        <v>1.391E-2</v>
      </c>
      <c r="G51" s="17">
        <f>IF(ISERROR(_xll.qlSwapRateHelperSpread($D51)),IF(ISERROR(_xll.qlFuturesRateHelperConvexityAdjustment($D51)),"--",_xll.qlFuturesRateHelperConvexityAdjustment($D51)),_xll.qlSwapRateHelperSpread($D51))</f>
        <v>0</v>
      </c>
      <c r="H51" s="16">
        <f>_xll.qlRateHelperEarliestDate($D51)</f>
        <v>42142</v>
      </c>
      <c r="I51" s="15">
        <f>_xll.qlRateHelperLatestDate($D51)</f>
        <v>60405</v>
      </c>
      <c r="J51" s="5">
        <v>1.3855166560762638E-2</v>
      </c>
      <c r="L51" s="61"/>
      <c r="M51" s="62"/>
      <c r="N51" s="137"/>
      <c r="O51" s="62"/>
      <c r="P51" s="62"/>
      <c r="Q51" s="62"/>
      <c r="R51" s="62"/>
      <c r="S51" s="62"/>
      <c r="T51" s="62"/>
      <c r="U51" s="62"/>
      <c r="V51" s="62"/>
      <c r="W51" s="62"/>
    </row>
    <row r="52" spans="4:23" x14ac:dyDescent="0.2">
      <c r="D52" s="18" t="str">
        <v>obj_0083f</v>
      </c>
      <c r="E52" s="18" t="str">
        <f>_xll.qlRateHelperQuoteName(D52)</f>
        <v>EURAB6E60Y_Quote</v>
      </c>
      <c r="F52" s="17">
        <f>_xll.qlRateHelperRate($D52)</f>
        <v>1.376E-2</v>
      </c>
      <c r="G52" s="17">
        <f>IF(ISERROR(_xll.qlSwapRateHelperSpread($D52)),IF(ISERROR(_xll.qlFuturesRateHelperConvexityAdjustment($D52)),"--",_xll.qlFuturesRateHelperConvexityAdjustment($D52)),_xll.qlSwapRateHelperSpread($D52))</f>
        <v>0</v>
      </c>
      <c r="H52" s="16">
        <f>_xll.qlRateHelperEarliestDate($D52)</f>
        <v>42142</v>
      </c>
      <c r="I52" s="15">
        <f>_xll.qlRateHelperLatestDate($D52)</f>
        <v>64059</v>
      </c>
      <c r="J52" s="5">
        <v>1.3631742253835148E-2</v>
      </c>
      <c r="L52" s="61"/>
      <c r="M52" s="62"/>
      <c r="N52" s="137"/>
      <c r="O52" s="62"/>
      <c r="P52" s="62"/>
      <c r="Q52" s="62"/>
      <c r="R52" s="62"/>
      <c r="S52" s="62"/>
      <c r="T52" s="62"/>
      <c r="U52" s="62"/>
      <c r="V52" s="62"/>
      <c r="W52" s="62"/>
    </row>
    <row r="53" spans="4:23" x14ac:dyDescent="0.2">
      <c r="D53" s="18" t="e">
        <v>#N/A</v>
      </c>
      <c r="E53" s="18" t="e">
        <f>_xll.qlRateHelperQuoteName(D53)</f>
        <v>#VALUE!</v>
      </c>
      <c r="F53" s="17" t="e">
        <f>_xll.qlRateHelperRate($D53)</f>
        <v>#VALUE!</v>
      </c>
      <c r="G53" s="17" t="str">
        <f>IF(ISERROR(_xll.qlSwapRateHelperSpread($D53)),IF(ISERROR(_xll.qlFuturesRateHelperConvexityAdjustment($D53)),"--",_xll.qlFuturesRateHelperConvexityAdjustment($D53)),_xll.qlSwapRateHelperSpread($D53))</f>
        <v>--</v>
      </c>
      <c r="H53" s="16" t="e">
        <f>_xll.qlRateHelperEarliestDate($D53)</f>
        <v>#VALUE!</v>
      </c>
      <c r="I53" s="15" t="e">
        <f>_xll.qlRateHelperLatestDate($D53)</f>
        <v>#VALUE!</v>
      </c>
      <c r="J53" s="5" t="e">
        <v>#N/A</v>
      </c>
      <c r="L53" s="102"/>
      <c r="M53" s="62"/>
      <c r="N53" s="137"/>
      <c r="O53" s="62"/>
      <c r="P53" s="62"/>
      <c r="Q53" s="62"/>
      <c r="R53" s="62"/>
      <c r="S53" s="62"/>
      <c r="T53" s="62"/>
      <c r="U53" s="62"/>
      <c r="V53" s="62"/>
      <c r="W53" s="62"/>
    </row>
    <row r="54" spans="4:23" x14ac:dyDescent="0.2">
      <c r="D54" s="18" t="e">
        <v>#N/A</v>
      </c>
      <c r="E54" s="18" t="e">
        <f>_xll.qlRateHelperQuoteName(D54)</f>
        <v>#VALUE!</v>
      </c>
      <c r="F54" s="17" t="e">
        <f>_xll.qlRateHelperRate($D54)</f>
        <v>#VALUE!</v>
      </c>
      <c r="G54" s="17" t="str">
        <f>IF(ISERROR(_xll.qlSwapRateHelperSpread($D54)),IF(ISERROR(_xll.qlFuturesRateHelperConvexityAdjustment($D54)),"--",_xll.qlFuturesRateHelperConvexityAdjustment($D54)),_xll.qlSwapRateHelperSpread($D54))</f>
        <v>--</v>
      </c>
      <c r="H54" s="16" t="e">
        <f>_xll.qlRateHelperEarliestDate($D54)</f>
        <v>#VALUE!</v>
      </c>
      <c r="I54" s="15" t="e">
        <f>_xll.qlRateHelperLatestDate($D54)</f>
        <v>#VALUE!</v>
      </c>
      <c r="J54" s="5" t="e">
        <v>#N/A</v>
      </c>
      <c r="L54" s="102"/>
      <c r="M54" s="62"/>
      <c r="N54" s="137"/>
      <c r="O54" s="62"/>
      <c r="P54" s="62"/>
      <c r="Q54" s="62"/>
      <c r="R54" s="62"/>
      <c r="S54" s="62"/>
      <c r="T54" s="62"/>
      <c r="U54" s="62"/>
      <c r="V54" s="62"/>
      <c r="W54" s="62"/>
    </row>
    <row r="55" spans="4:23" x14ac:dyDescent="0.2">
      <c r="D55" s="18" t="e">
        <v>#N/A</v>
      </c>
      <c r="E55" s="18" t="e">
        <f>_xll.qlRateHelperQuoteName(D55)</f>
        <v>#VALUE!</v>
      </c>
      <c r="F55" s="17" t="e">
        <f>_xll.qlRateHelperRate($D55)</f>
        <v>#VALUE!</v>
      </c>
      <c r="G55" s="17" t="str">
        <f>IF(ISERROR(_xll.qlSwapRateHelperSpread($D55)),IF(ISERROR(_xll.qlFuturesRateHelperConvexityAdjustment($D55)),"--",_xll.qlFuturesRateHelperConvexityAdjustment($D55)),_xll.qlSwapRateHelperSpread($D55))</f>
        <v>--</v>
      </c>
      <c r="H55" s="16" t="e">
        <f>_xll.qlRateHelperEarliestDate($D55)</f>
        <v>#VALUE!</v>
      </c>
      <c r="I55" s="15" t="e">
        <f>_xll.qlRateHelperLatestDate($D55)</f>
        <v>#VALUE!</v>
      </c>
      <c r="J55" s="5" t="e">
        <v>#N/A</v>
      </c>
      <c r="L55" s="62"/>
      <c r="M55" s="62"/>
      <c r="N55" s="137"/>
      <c r="O55" s="62"/>
      <c r="P55" s="62"/>
      <c r="Q55" s="62"/>
      <c r="R55" s="62"/>
      <c r="S55" s="62"/>
      <c r="T55" s="62"/>
      <c r="U55" s="62"/>
      <c r="V55" s="62"/>
      <c r="W55" s="62"/>
    </row>
    <row r="56" spans="4:23" x14ac:dyDescent="0.2">
      <c r="D56" s="18" t="e">
        <v>#N/A</v>
      </c>
      <c r="E56" s="18" t="e">
        <f>_xll.qlRateHelperQuoteName(D56)</f>
        <v>#VALUE!</v>
      </c>
      <c r="F56" s="17" t="e">
        <f>_xll.qlRateHelperRate($D56)</f>
        <v>#VALUE!</v>
      </c>
      <c r="G56" s="17" t="str">
        <f>IF(ISERROR(_xll.qlSwapRateHelperSpread($D56)),IF(ISERROR(_xll.qlFuturesRateHelperConvexityAdjustment($D56)),"--",_xll.qlFuturesRateHelperConvexityAdjustment($D56)),_xll.qlSwapRateHelperSpread($D56))</f>
        <v>--</v>
      </c>
      <c r="H56" s="16" t="e">
        <f>_xll.qlRateHelperEarliestDate($D56)</f>
        <v>#VALUE!</v>
      </c>
      <c r="I56" s="15" t="e">
        <f>_xll.qlRateHelperLatestDate($D56)</f>
        <v>#VALUE!</v>
      </c>
      <c r="J56" s="5" t="e">
        <v>#N/A</v>
      </c>
      <c r="L56" s="62"/>
      <c r="M56" s="62"/>
      <c r="N56" s="137"/>
      <c r="O56" s="62"/>
      <c r="P56" s="62"/>
      <c r="Q56" s="62"/>
      <c r="R56" s="62"/>
      <c r="S56" s="62"/>
      <c r="T56" s="62"/>
      <c r="U56" s="62"/>
      <c r="V56" s="62"/>
      <c r="W56" s="62"/>
    </row>
    <row r="57" spans="4:23" x14ac:dyDescent="0.2">
      <c r="D57" s="18" t="e">
        <v>#N/A</v>
      </c>
      <c r="E57" s="18" t="e">
        <f>_xll.qlRateHelperQuoteName(D57)</f>
        <v>#VALUE!</v>
      </c>
      <c r="F57" s="17" t="e">
        <f>_xll.qlRateHelperRate($D57)</f>
        <v>#VALUE!</v>
      </c>
      <c r="G57" s="17" t="str">
        <f>IF(ISERROR(_xll.qlSwapRateHelperSpread($D57)),IF(ISERROR(_xll.qlFuturesRateHelperConvexityAdjustment($D57)),"--",_xll.qlFuturesRateHelperConvexityAdjustment($D57)),_xll.qlSwapRateHelperSpread($D57))</f>
        <v>--</v>
      </c>
      <c r="H57" s="16" t="e">
        <f>_xll.qlRateHelperEarliestDate($D57)</f>
        <v>#VALUE!</v>
      </c>
      <c r="I57" s="15" t="e">
        <f>_xll.qlRateHelperLatestDate($D57)</f>
        <v>#VALUE!</v>
      </c>
      <c r="J57" s="5" t="e">
        <v>#N/A</v>
      </c>
      <c r="L57" s="62"/>
      <c r="M57" s="62"/>
      <c r="N57" s="137"/>
      <c r="O57" s="62"/>
      <c r="P57" s="62"/>
      <c r="Q57" s="62"/>
      <c r="R57" s="62"/>
      <c r="S57" s="62"/>
      <c r="T57" s="62"/>
      <c r="U57" s="62"/>
      <c r="V57" s="62"/>
      <c r="W57" s="62"/>
    </row>
    <row r="58" spans="4:23" x14ac:dyDescent="0.2">
      <c r="D58" s="18" t="e">
        <v>#N/A</v>
      </c>
      <c r="E58" s="18" t="e">
        <f>_xll.qlRateHelperQuoteName(D58)</f>
        <v>#VALUE!</v>
      </c>
      <c r="F58" s="17" t="e">
        <f>_xll.qlRateHelperRate($D58)</f>
        <v>#VALUE!</v>
      </c>
      <c r="G58" s="17" t="str">
        <f>IF(ISERROR(_xll.qlSwapRateHelperSpread($D58)),IF(ISERROR(_xll.qlFuturesRateHelperConvexityAdjustment($D58)),"--",_xll.qlFuturesRateHelperConvexityAdjustment($D58)),_xll.qlSwapRateHelperSpread($D58))</f>
        <v>--</v>
      </c>
      <c r="H58" s="16" t="e">
        <f>_xll.qlRateHelperEarliestDate($D58)</f>
        <v>#VALUE!</v>
      </c>
      <c r="I58" s="15" t="e">
        <f>_xll.qlRateHelperLatestDate($D58)</f>
        <v>#VALUE!</v>
      </c>
      <c r="J58" s="5" t="e">
        <v>#N/A</v>
      </c>
      <c r="L58" s="62"/>
      <c r="M58" s="62"/>
      <c r="N58" s="137"/>
      <c r="O58" s="62"/>
      <c r="P58" s="62"/>
      <c r="Q58" s="62"/>
      <c r="R58" s="62"/>
      <c r="S58" s="62"/>
      <c r="T58" s="62"/>
      <c r="U58" s="62"/>
      <c r="V58" s="62"/>
      <c r="W58" s="62"/>
    </row>
    <row r="59" spans="4:23" x14ac:dyDescent="0.2">
      <c r="D59" s="18" t="e">
        <v>#N/A</v>
      </c>
      <c r="E59" s="18" t="e">
        <f>_xll.qlRateHelperQuoteName(D59)</f>
        <v>#VALUE!</v>
      </c>
      <c r="F59" s="17" t="e">
        <f>_xll.qlRateHelperRate($D59)</f>
        <v>#VALUE!</v>
      </c>
      <c r="G59" s="17" t="str">
        <f>IF(ISERROR(_xll.qlSwapRateHelperSpread($D59)),IF(ISERROR(_xll.qlFuturesRateHelperConvexityAdjustment($D59)),"--",_xll.qlFuturesRateHelperConvexityAdjustment($D59)),_xll.qlSwapRateHelperSpread($D59))</f>
        <v>--</v>
      </c>
      <c r="H59" s="16" t="e">
        <f>_xll.qlRateHelperEarliestDate($D59)</f>
        <v>#VALUE!</v>
      </c>
      <c r="I59" s="15" t="e">
        <f>_xll.qlRateHelperLatestDate($D59)</f>
        <v>#VALUE!</v>
      </c>
      <c r="J59" s="5" t="e">
        <v>#N/A</v>
      </c>
      <c r="L59" s="62"/>
      <c r="M59" s="62"/>
      <c r="N59" s="137"/>
      <c r="O59" s="62"/>
      <c r="P59" s="62"/>
      <c r="Q59" s="62"/>
      <c r="R59" s="62"/>
      <c r="S59" s="62"/>
      <c r="T59" s="62"/>
      <c r="U59" s="62"/>
      <c r="V59" s="62"/>
      <c r="W59" s="62"/>
    </row>
    <row r="60" spans="4:23" x14ac:dyDescent="0.2">
      <c r="D60" s="18" t="e">
        <v>#N/A</v>
      </c>
      <c r="E60" s="18" t="e">
        <f>_xll.qlRateHelperQuoteName(D60)</f>
        <v>#VALUE!</v>
      </c>
      <c r="F60" s="17" t="e">
        <f>_xll.qlRateHelperRate($D60)</f>
        <v>#VALUE!</v>
      </c>
      <c r="G60" s="17" t="str">
        <f>IF(ISERROR(_xll.qlSwapRateHelperSpread($D60)),IF(ISERROR(_xll.qlFuturesRateHelperConvexityAdjustment($D60)),"--",_xll.qlFuturesRateHelperConvexityAdjustment($D60)),_xll.qlSwapRateHelperSpread($D60))</f>
        <v>--</v>
      </c>
      <c r="H60" s="16" t="e">
        <f>_xll.qlRateHelperEarliestDate($D60)</f>
        <v>#VALUE!</v>
      </c>
      <c r="I60" s="15" t="e">
        <f>_xll.qlRateHelperLatestDate($D60)</f>
        <v>#VALUE!</v>
      </c>
      <c r="J60" s="5" t="e">
        <v>#N/A</v>
      </c>
      <c r="L60" s="62"/>
      <c r="M60" s="62"/>
      <c r="N60" s="133"/>
      <c r="O60" s="62"/>
      <c r="P60" s="62"/>
      <c r="Q60" s="62"/>
      <c r="R60" s="62"/>
      <c r="S60" s="62"/>
      <c r="T60" s="62"/>
      <c r="U60" s="62"/>
      <c r="V60" s="62"/>
      <c r="W60" s="62"/>
    </row>
    <row r="61" spans="4:23" x14ac:dyDescent="0.2">
      <c r="D61" s="18" t="e">
        <v>#N/A</v>
      </c>
      <c r="E61" s="18" t="e">
        <f>_xll.qlRateHelperQuoteName(D61)</f>
        <v>#VALUE!</v>
      </c>
      <c r="F61" s="17" t="e">
        <f>_xll.qlRateHelperRate($D61)</f>
        <v>#VALUE!</v>
      </c>
      <c r="G61" s="17" t="str">
        <f>IF(ISERROR(_xll.qlSwapRateHelperSpread($D61)),IF(ISERROR(_xll.qlFuturesRateHelperConvexityAdjustment($D61)),"--",_xll.qlFuturesRateHelperConvexityAdjustment($D61)),_xll.qlSwapRateHelperSpread($D61))</f>
        <v>--</v>
      </c>
      <c r="H61" s="16" t="e">
        <f>_xll.qlRateHelperEarliestDate($D61)</f>
        <v>#VALUE!</v>
      </c>
      <c r="I61" s="15" t="e">
        <f>_xll.qlRateHelperLatestDate($D61)</f>
        <v>#VALUE!</v>
      </c>
      <c r="J61" s="5" t="e">
        <v>#N/A</v>
      </c>
      <c r="L61" s="62"/>
      <c r="M61" s="62"/>
      <c r="N61" s="137"/>
      <c r="O61" s="62"/>
      <c r="P61" s="62"/>
      <c r="Q61" s="62"/>
      <c r="R61" s="62"/>
      <c r="S61" s="62"/>
      <c r="T61" s="62"/>
      <c r="U61" s="62"/>
      <c r="V61" s="62"/>
      <c r="W61" s="62"/>
    </row>
    <row r="62" spans="4:23" x14ac:dyDescent="0.2">
      <c r="D62" s="18" t="e">
        <v>#N/A</v>
      </c>
      <c r="E62" s="18" t="e">
        <f>_xll.qlRateHelperQuoteName(D62)</f>
        <v>#VALUE!</v>
      </c>
      <c r="F62" s="17" t="e">
        <f>_xll.qlRateHelperRate($D62)</f>
        <v>#VALUE!</v>
      </c>
      <c r="G62" s="17" t="str">
        <f>IF(ISERROR(_xll.qlSwapRateHelperSpread($D62)),IF(ISERROR(_xll.qlFuturesRateHelperConvexityAdjustment($D62)),"--",_xll.qlFuturesRateHelperConvexityAdjustment($D62)),_xll.qlSwapRateHelperSpread($D62))</f>
        <v>--</v>
      </c>
      <c r="H62" s="16" t="e">
        <f>_xll.qlRateHelperEarliestDate($D62)</f>
        <v>#VALUE!</v>
      </c>
      <c r="I62" s="15" t="e">
        <f>_xll.qlRateHelperLatestDate($D62)</f>
        <v>#VALUE!</v>
      </c>
      <c r="J62" s="5" t="e">
        <v>#N/A</v>
      </c>
      <c r="W62" s="62"/>
    </row>
    <row r="63" spans="4:23" x14ac:dyDescent="0.2">
      <c r="D63" s="18" t="e">
        <v>#N/A</v>
      </c>
      <c r="E63" s="18" t="e">
        <f>_xll.qlRateHelperQuoteName(D63)</f>
        <v>#VALUE!</v>
      </c>
      <c r="F63" s="17" t="e">
        <f>_xll.qlRateHelperRate($D63)</f>
        <v>#VALUE!</v>
      </c>
      <c r="G63" s="17" t="str">
        <f>IF(ISERROR(_xll.qlSwapRateHelperSpread($D63)),IF(ISERROR(_xll.qlFuturesRateHelperConvexityAdjustment($D63)),"--",_xll.qlFuturesRateHelperConvexityAdjustment($D63)),_xll.qlSwapRateHelperSpread($D63))</f>
        <v>--</v>
      </c>
      <c r="H63" s="16" t="e">
        <f>_xll.qlRateHelperEarliestDate($D63)</f>
        <v>#VALUE!</v>
      </c>
      <c r="I63" s="15" t="e">
        <f>_xll.qlRateHelperLatestDate($D63)</f>
        <v>#VALUE!</v>
      </c>
      <c r="J63" s="5" t="e">
        <v>#N/A</v>
      </c>
      <c r="W63" s="62"/>
    </row>
    <row r="64" spans="4:23" x14ac:dyDescent="0.2">
      <c r="D64" s="18" t="e">
        <v>#N/A</v>
      </c>
      <c r="E64" s="18" t="e">
        <f>_xll.qlRateHelperQuoteName(D64)</f>
        <v>#VALUE!</v>
      </c>
      <c r="F64" s="17" t="e">
        <f>_xll.qlRateHelperRate($D64)</f>
        <v>#VALUE!</v>
      </c>
      <c r="G64" s="17" t="str">
        <f>IF(ISERROR(_xll.qlSwapRateHelperSpread($D64)),IF(ISERROR(_xll.qlFuturesRateHelperConvexityAdjustment($D64)),"--",_xll.qlFuturesRateHelperConvexityAdjustment($D64)),_xll.qlSwapRateHelperSpread($D64))</f>
        <v>--</v>
      </c>
      <c r="H64" s="16" t="e">
        <f>_xll.qlRateHelperEarliestDate($D64)</f>
        <v>#VALUE!</v>
      </c>
      <c r="I64" s="15" t="e">
        <f>_xll.qlRateHelperLatestDate($D64)</f>
        <v>#VALUE!</v>
      </c>
      <c r="J64" s="5" t="e">
        <v>#N/A</v>
      </c>
      <c r="W64" s="62"/>
    </row>
    <row r="65" spans="4:23" x14ac:dyDescent="0.2">
      <c r="D65" s="18" t="e">
        <v>#N/A</v>
      </c>
      <c r="E65" s="18" t="e">
        <f>_xll.qlRateHelperQuoteName(D65)</f>
        <v>#VALUE!</v>
      </c>
      <c r="F65" s="17" t="e">
        <f>_xll.qlRateHelperRate($D65)</f>
        <v>#VALUE!</v>
      </c>
      <c r="G65" s="17" t="str">
        <f>IF(ISERROR(_xll.qlSwapRateHelperSpread($D65)),IF(ISERROR(_xll.qlFuturesRateHelperConvexityAdjustment($D65)),"--",_xll.qlFuturesRateHelperConvexityAdjustment($D65)),_xll.qlSwapRateHelperSpread($D65))</f>
        <v>--</v>
      </c>
      <c r="H65" s="16" t="e">
        <f>_xll.qlRateHelperEarliestDate($D65)</f>
        <v>#VALUE!</v>
      </c>
      <c r="I65" s="15" t="e">
        <f>_xll.qlRateHelperLatestDate($D65)</f>
        <v>#VALUE!</v>
      </c>
      <c r="J65" s="5" t="e">
        <v>#N/A</v>
      </c>
      <c r="W65" s="62"/>
    </row>
    <row r="66" spans="4:23" x14ac:dyDescent="0.2">
      <c r="D66" s="18" t="e">
        <v>#N/A</v>
      </c>
      <c r="E66" s="18" t="e">
        <f>_xll.qlRateHelperQuoteName(D66)</f>
        <v>#VALUE!</v>
      </c>
      <c r="F66" s="17" t="e">
        <f>_xll.qlRateHelperRate($D66)</f>
        <v>#VALUE!</v>
      </c>
      <c r="G66" s="17" t="str">
        <f>IF(ISERROR(_xll.qlSwapRateHelperSpread($D66)),IF(ISERROR(_xll.qlFuturesRateHelperConvexityAdjustment($D66)),"--",_xll.qlFuturesRateHelperConvexityAdjustment($D66)),_xll.qlSwapRateHelperSpread($D66))</f>
        <v>--</v>
      </c>
      <c r="H66" s="16" t="e">
        <f>_xll.qlRateHelperEarliestDate($D66)</f>
        <v>#VALUE!</v>
      </c>
      <c r="I66" s="15" t="e">
        <f>_xll.qlRateHelperLatestDate($D66)</f>
        <v>#VALUE!</v>
      </c>
      <c r="J66" s="5" t="e">
        <v>#N/A</v>
      </c>
    </row>
    <row r="67" spans="4:23" x14ac:dyDescent="0.2">
      <c r="D67" s="18" t="e">
        <v>#N/A</v>
      </c>
      <c r="E67" s="18" t="e">
        <f>_xll.qlRateHelperQuoteName(D67)</f>
        <v>#VALUE!</v>
      </c>
      <c r="F67" s="17" t="e">
        <f>_xll.qlRateHelperRate($D67)</f>
        <v>#VALUE!</v>
      </c>
      <c r="G67" s="17" t="str">
        <f>IF(ISERROR(_xll.qlSwapRateHelperSpread($D67)),IF(ISERROR(_xll.qlFuturesRateHelperConvexityAdjustment($D67)),"--",_xll.qlFuturesRateHelperConvexityAdjustment($D67)),_xll.qlSwapRateHelperSpread($D67))</f>
        <v>--</v>
      </c>
      <c r="H67" s="16" t="e">
        <f>_xll.qlRateHelperEarliestDate($D67)</f>
        <v>#VALUE!</v>
      </c>
      <c r="I67" s="15" t="e">
        <f>_xll.qlRateHelperLatestDate($D67)</f>
        <v>#VALUE!</v>
      </c>
      <c r="J67" s="5" t="e">
        <v>#N/A</v>
      </c>
    </row>
    <row r="68" spans="4:23" x14ac:dyDescent="0.2">
      <c r="D68" s="18" t="e">
        <v>#N/A</v>
      </c>
      <c r="E68" s="18" t="e">
        <f>_xll.qlRateHelperQuoteName(D68)</f>
        <v>#VALUE!</v>
      </c>
      <c r="F68" s="17" t="e">
        <f>_xll.qlRateHelperRate($D68)</f>
        <v>#VALUE!</v>
      </c>
      <c r="G68" s="17" t="str">
        <f>IF(ISERROR(_xll.qlSwapRateHelperSpread($D68)),IF(ISERROR(_xll.qlFuturesRateHelperConvexityAdjustment($D68)),"--",_xll.qlFuturesRateHelperConvexityAdjustment($D68)),_xll.qlSwapRateHelperSpread($D68))</f>
        <v>--</v>
      </c>
      <c r="H68" s="16" t="e">
        <f>_xll.qlRateHelperEarliestDate($D68)</f>
        <v>#VALUE!</v>
      </c>
      <c r="I68" s="15" t="e">
        <f>_xll.qlRateHelperLatestDate($D68)</f>
        <v>#VALUE!</v>
      </c>
      <c r="J68" s="5" t="e">
        <v>#N/A</v>
      </c>
    </row>
    <row r="69" spans="4:23" x14ac:dyDescent="0.2">
      <c r="D69" s="18" t="e">
        <v>#N/A</v>
      </c>
      <c r="E69" s="18" t="e">
        <f>_xll.qlRateHelperQuoteName(D69)</f>
        <v>#VALUE!</v>
      </c>
      <c r="F69" s="17" t="e">
        <f>_xll.qlRateHelperRate($D69)</f>
        <v>#VALUE!</v>
      </c>
      <c r="G69" s="17" t="str">
        <f>IF(ISERROR(_xll.qlSwapRateHelperSpread($D69)),IF(ISERROR(_xll.qlFuturesRateHelperConvexityAdjustment($D69)),"--",_xll.qlFuturesRateHelperConvexityAdjustment($D69)),_xll.qlSwapRateHelperSpread($D69))</f>
        <v>--</v>
      </c>
      <c r="H69" s="16" t="e">
        <f>_xll.qlRateHelperEarliestDate($D69)</f>
        <v>#VALUE!</v>
      </c>
      <c r="I69" s="15" t="e">
        <f>_xll.qlRateHelperLatestDate($D69)</f>
        <v>#VALUE!</v>
      </c>
      <c r="J69" s="5" t="e">
        <v>#N/A</v>
      </c>
    </row>
    <row r="70" spans="4:23" x14ac:dyDescent="0.2">
      <c r="D70" s="18" t="e">
        <v>#N/A</v>
      </c>
      <c r="E70" s="18" t="e">
        <f>_xll.qlRateHelperQuoteName(D70)</f>
        <v>#VALUE!</v>
      </c>
      <c r="F70" s="17" t="e">
        <f>_xll.qlRateHelperRate($D70)</f>
        <v>#VALUE!</v>
      </c>
      <c r="G70" s="17" t="str">
        <f>IF(ISERROR(_xll.qlSwapRateHelperSpread($D70)),IF(ISERROR(_xll.qlFuturesRateHelperConvexityAdjustment($D70)),"--",_xll.qlFuturesRateHelperConvexityAdjustment($D70)),_xll.qlSwapRateHelperSpread($D70))</f>
        <v>--</v>
      </c>
      <c r="H70" s="16" t="e">
        <f>_xll.qlRateHelperEarliestDate($D70)</f>
        <v>#VALUE!</v>
      </c>
      <c r="I70" s="15" t="e">
        <f>_xll.qlRateHelperLatestDate($D70)</f>
        <v>#VALUE!</v>
      </c>
      <c r="J70" s="5" t="e">
        <v>#N/A</v>
      </c>
    </row>
    <row r="71" spans="4:23" x14ac:dyDescent="0.2">
      <c r="D71" s="18" t="e">
        <v>#N/A</v>
      </c>
      <c r="E71" s="18" t="e">
        <f>_xll.qlRateHelperQuoteName(D71)</f>
        <v>#VALUE!</v>
      </c>
      <c r="F71" s="17" t="e">
        <f>_xll.qlRateHelperRate($D71)</f>
        <v>#VALUE!</v>
      </c>
      <c r="G71" s="17" t="str">
        <f>IF(ISERROR(_xll.qlSwapRateHelperSpread($D71)),IF(ISERROR(_xll.qlFuturesRateHelperConvexityAdjustment($D71)),"--",_xll.qlFuturesRateHelperConvexityAdjustment($D71)),_xll.qlSwapRateHelperSpread($D71))</f>
        <v>--</v>
      </c>
      <c r="H71" s="16" t="e">
        <f>_xll.qlRateHelperEarliestDate($D71)</f>
        <v>#VALUE!</v>
      </c>
      <c r="I71" s="15" t="e">
        <f>_xll.qlRateHelperLatestDate($D71)</f>
        <v>#VALUE!</v>
      </c>
      <c r="J71" s="5" t="e">
        <v>#N/A</v>
      </c>
    </row>
    <row r="72" spans="4:23" x14ac:dyDescent="0.2">
      <c r="D72" s="18" t="e">
        <v>#N/A</v>
      </c>
      <c r="E72" s="18" t="e">
        <f>_xll.qlRateHelperQuoteName(D72)</f>
        <v>#VALUE!</v>
      </c>
      <c r="F72" s="17" t="e">
        <f>_xll.qlRateHelperRate($D72)</f>
        <v>#VALUE!</v>
      </c>
      <c r="G72" s="17" t="str">
        <f>IF(ISERROR(_xll.qlSwapRateHelperSpread($D72)),IF(ISERROR(_xll.qlFuturesRateHelperConvexityAdjustment($D72)),"--",_xll.qlFuturesRateHelperConvexityAdjustment($D72)),_xll.qlSwapRateHelperSpread($D72))</f>
        <v>--</v>
      </c>
      <c r="H72" s="16" t="e">
        <f>_xll.qlRateHelperEarliestDate($D72)</f>
        <v>#VALUE!</v>
      </c>
      <c r="I72" s="15" t="e">
        <f>_xll.qlRateHelperLatestDate($D72)</f>
        <v>#VALUE!</v>
      </c>
      <c r="J72" s="5" t="e">
        <v>#N/A</v>
      </c>
    </row>
    <row r="73" spans="4:23" x14ac:dyDescent="0.2">
      <c r="D73" s="18" t="e">
        <v>#N/A</v>
      </c>
      <c r="E73" s="18" t="e">
        <f>_xll.qlRateHelperQuoteName(D73)</f>
        <v>#VALUE!</v>
      </c>
      <c r="F73" s="17" t="e">
        <f>_xll.qlRateHelperRate($D73)</f>
        <v>#VALUE!</v>
      </c>
      <c r="G73" s="17" t="str">
        <f>IF(ISERROR(_xll.qlSwapRateHelperSpread($D73)),IF(ISERROR(_xll.qlFuturesRateHelperConvexityAdjustment($D73)),"--",_xll.qlFuturesRateHelperConvexityAdjustment($D73)),_xll.qlSwapRateHelperSpread($D73))</f>
        <v>--</v>
      </c>
      <c r="H73" s="16" t="e">
        <f>_xll.qlRateHelperEarliestDate($D73)</f>
        <v>#VALUE!</v>
      </c>
      <c r="I73" s="15" t="e">
        <f>_xll.qlRateHelperLatestDate($D73)</f>
        <v>#VALUE!</v>
      </c>
      <c r="J73" s="5" t="e">
        <v>#N/A</v>
      </c>
    </row>
    <row r="74" spans="4:23" x14ac:dyDescent="0.2">
      <c r="D74" s="18" t="e">
        <v>#N/A</v>
      </c>
      <c r="E74" s="18" t="e">
        <f>_xll.qlRateHelperQuoteName(D74)</f>
        <v>#VALUE!</v>
      </c>
      <c r="F74" s="17" t="e">
        <f>_xll.qlRateHelperRate($D74)</f>
        <v>#VALUE!</v>
      </c>
      <c r="G74" s="17" t="str">
        <f>IF(ISERROR(_xll.qlSwapRateHelperSpread($D74)),IF(ISERROR(_xll.qlFuturesRateHelperConvexityAdjustment($D74)),"--",_xll.qlFuturesRateHelperConvexityAdjustment($D74)),_xll.qlSwapRateHelperSpread($D74))</f>
        <v>--</v>
      </c>
      <c r="H74" s="16" t="e">
        <f>_xll.qlRateHelperEarliestDate($D74)</f>
        <v>#VALUE!</v>
      </c>
      <c r="I74" s="15" t="e">
        <f>_xll.qlRateHelperLatestDate($D74)</f>
        <v>#VALUE!</v>
      </c>
      <c r="J74" s="5" t="e">
        <v>#N/A</v>
      </c>
    </row>
    <row r="75" spans="4:23" x14ac:dyDescent="0.2">
      <c r="D75" s="18" t="e">
        <v>#N/A</v>
      </c>
      <c r="E75" s="18" t="e">
        <f>_xll.qlRateHelperQuoteName(D75)</f>
        <v>#VALUE!</v>
      </c>
      <c r="F75" s="17" t="e">
        <f>_xll.qlRateHelperRate($D75)</f>
        <v>#VALUE!</v>
      </c>
      <c r="G75" s="17" t="str">
        <f>IF(ISERROR(_xll.qlSwapRateHelperSpread($D75)),IF(ISERROR(_xll.qlFuturesRateHelperConvexityAdjustment($D75)),"--",_xll.qlFuturesRateHelperConvexityAdjustment($D75)),_xll.qlSwapRateHelperSpread($D75))</f>
        <v>--</v>
      </c>
      <c r="H75" s="16" t="e">
        <f>_xll.qlRateHelperEarliestDate($D75)</f>
        <v>#VALUE!</v>
      </c>
      <c r="I75" s="15" t="e">
        <f>_xll.qlRateHelperLatestDate($D75)</f>
        <v>#VALUE!</v>
      </c>
      <c r="J75" s="5" t="e">
        <v>#N/A</v>
      </c>
    </row>
    <row r="76" spans="4:23" x14ac:dyDescent="0.2">
      <c r="D76" s="18" t="e">
        <v>#N/A</v>
      </c>
      <c r="E76" s="18" t="e">
        <f>_xll.qlRateHelperQuoteName(D76)</f>
        <v>#VALUE!</v>
      </c>
      <c r="F76" s="17" t="e">
        <f>_xll.qlRateHelperRate($D76)</f>
        <v>#VALUE!</v>
      </c>
      <c r="G76" s="17" t="str">
        <f>IF(ISERROR(_xll.qlSwapRateHelperSpread($D76)),IF(ISERROR(_xll.qlFuturesRateHelperConvexityAdjustment($D76)),"--",_xll.qlFuturesRateHelperConvexityAdjustment($D76)),_xll.qlSwapRateHelperSpread($D76))</f>
        <v>--</v>
      </c>
      <c r="H76" s="16" t="e">
        <f>_xll.qlRateHelperEarliestDate($D76)</f>
        <v>#VALUE!</v>
      </c>
      <c r="I76" s="15" t="e">
        <f>_xll.qlRateHelperLatestDate($D76)</f>
        <v>#VALUE!</v>
      </c>
      <c r="J76" s="5" t="e">
        <v>#N/A</v>
      </c>
    </row>
    <row r="77" spans="4:23" x14ac:dyDescent="0.2">
      <c r="D77" s="18" t="e">
        <v>#N/A</v>
      </c>
      <c r="E77" s="18" t="e">
        <f>_xll.qlRateHelperQuoteName(D77)</f>
        <v>#VALUE!</v>
      </c>
      <c r="F77" s="17" t="e">
        <f>_xll.qlRateHelperRate($D77)</f>
        <v>#VALUE!</v>
      </c>
      <c r="G77" s="17" t="str">
        <f>IF(ISERROR(_xll.qlSwapRateHelperSpread($D77)),IF(ISERROR(_xll.qlFuturesRateHelperConvexityAdjustment($D77)),"--",_xll.qlFuturesRateHelperConvexityAdjustment($D77)),_xll.qlSwapRateHelperSpread($D77))</f>
        <v>--</v>
      </c>
      <c r="H77" s="16" t="e">
        <f>_xll.qlRateHelperEarliestDate($D77)</f>
        <v>#VALUE!</v>
      </c>
      <c r="I77" s="15" t="e">
        <f>_xll.qlRateHelperLatestDate($D77)</f>
        <v>#VALUE!</v>
      </c>
      <c r="J77" s="5" t="e">
        <v>#N/A</v>
      </c>
    </row>
    <row r="78" spans="4:23" x14ac:dyDescent="0.2">
      <c r="D78" s="18" t="e">
        <v>#N/A</v>
      </c>
      <c r="E78" s="18" t="e">
        <f>_xll.qlRateHelperQuoteName(D78)</f>
        <v>#VALUE!</v>
      </c>
      <c r="F78" s="17" t="e">
        <f>_xll.qlRateHelperRate($D78)</f>
        <v>#VALUE!</v>
      </c>
      <c r="G78" s="17" t="str">
        <f>IF(ISERROR(_xll.qlSwapRateHelperSpread($D78)),IF(ISERROR(_xll.qlFuturesRateHelperConvexityAdjustment($D78)),"--",_xll.qlFuturesRateHelperConvexityAdjustment($D78)),_xll.qlSwapRateHelperSpread($D78))</f>
        <v>--</v>
      </c>
      <c r="H78" s="16" t="e">
        <f>_xll.qlRateHelperEarliestDate($D78)</f>
        <v>#VALUE!</v>
      </c>
      <c r="I78" s="15" t="e">
        <f>_xll.qlRateHelperLatestDate($D78)</f>
        <v>#VALUE!</v>
      </c>
      <c r="J78" s="5" t="e">
        <v>#N/A</v>
      </c>
    </row>
    <row r="79" spans="4:23" x14ac:dyDescent="0.2">
      <c r="D79" s="18" t="e">
        <v>#N/A</v>
      </c>
      <c r="E79" s="18" t="e">
        <f>_xll.qlRateHelperQuoteName(D79)</f>
        <v>#VALUE!</v>
      </c>
      <c r="F79" s="17" t="e">
        <f>_xll.qlRateHelperRate($D79)</f>
        <v>#VALUE!</v>
      </c>
      <c r="G79" s="17" t="str">
        <f>IF(ISERROR(_xll.qlSwapRateHelperSpread($D79)),IF(ISERROR(_xll.qlFuturesRateHelperConvexityAdjustment($D79)),"--",_xll.qlFuturesRateHelperConvexityAdjustment($D79)),_xll.qlSwapRateHelperSpread($D79))</f>
        <v>--</v>
      </c>
      <c r="H79" s="16" t="e">
        <f>_xll.qlRateHelperEarliestDate($D79)</f>
        <v>#VALUE!</v>
      </c>
      <c r="I79" s="15" t="e">
        <f>_xll.qlRateHelperLatestDate($D79)</f>
        <v>#VALUE!</v>
      </c>
      <c r="J79" s="5" t="e">
        <v>#N/A</v>
      </c>
    </row>
    <row r="80" spans="4:23" x14ac:dyDescent="0.2">
      <c r="D80" s="18" t="e">
        <v>#N/A</v>
      </c>
      <c r="E80" s="18" t="e">
        <f>_xll.qlRateHelperQuoteName(D80)</f>
        <v>#VALUE!</v>
      </c>
      <c r="F80" s="17" t="e">
        <f>_xll.qlRateHelperRate($D80)</f>
        <v>#VALUE!</v>
      </c>
      <c r="G80" s="17" t="str">
        <f>IF(ISERROR(_xll.qlSwapRateHelperSpread($D80)),IF(ISERROR(_xll.qlFuturesRateHelperConvexityAdjustment($D80)),"--",_xll.qlFuturesRateHelperConvexityAdjustment($D80)),_xll.qlSwapRateHelperSpread($D80))</f>
        <v>--</v>
      </c>
      <c r="H80" s="16" t="e">
        <f>_xll.qlRateHelperEarliestDate($D80)</f>
        <v>#VALUE!</v>
      </c>
      <c r="I80" s="15" t="e">
        <f>_xll.qlRateHelperLatestDate($D80)</f>
        <v>#VALUE!</v>
      </c>
      <c r="J80" s="5" t="e">
        <v>#N/A</v>
      </c>
    </row>
    <row r="81" spans="4:10" x14ac:dyDescent="0.2">
      <c r="D81" s="18" t="e">
        <v>#N/A</v>
      </c>
      <c r="E81" s="18" t="e">
        <f>_xll.qlRateHelperQuoteName(D81)</f>
        <v>#VALUE!</v>
      </c>
      <c r="F81" s="17" t="e">
        <f>_xll.qlRateHelperRate($D81)</f>
        <v>#VALUE!</v>
      </c>
      <c r="G81" s="17" t="str">
        <f>IF(ISERROR(_xll.qlSwapRateHelperSpread($D81)),IF(ISERROR(_xll.qlFuturesRateHelperConvexityAdjustment($D81)),"--",_xll.qlFuturesRateHelperConvexityAdjustment($D81)),_xll.qlSwapRateHelperSpread($D81))</f>
        <v>--</v>
      </c>
      <c r="H81" s="16" t="e">
        <f>_xll.qlRateHelperEarliestDate($D81)</f>
        <v>#VALUE!</v>
      </c>
      <c r="I81" s="15" t="e">
        <f>_xll.qlRateHelperLatestDate($D81)</f>
        <v>#VALUE!</v>
      </c>
      <c r="J81" s="5" t="e">
        <v>#N/A</v>
      </c>
    </row>
    <row r="82" spans="4:10" x14ac:dyDescent="0.2">
      <c r="D82" s="18" t="e">
        <v>#N/A</v>
      </c>
      <c r="E82" s="18" t="e">
        <f>_xll.qlRateHelperQuoteName(D82)</f>
        <v>#VALUE!</v>
      </c>
      <c r="F82" s="17" t="e">
        <f>_xll.qlRateHelperRate($D82)</f>
        <v>#VALUE!</v>
      </c>
      <c r="G82" s="17" t="str">
        <f>IF(ISERROR(_xll.qlSwapRateHelperSpread($D82)),IF(ISERROR(_xll.qlFuturesRateHelperConvexityAdjustment($D82)),"--",_xll.qlFuturesRateHelperConvexityAdjustment($D82)),_xll.qlSwapRateHelperSpread($D82))</f>
        <v>--</v>
      </c>
      <c r="H82" s="16" t="e">
        <f>_xll.qlRateHelperEarliestDate($D82)</f>
        <v>#VALUE!</v>
      </c>
      <c r="I82" s="15" t="e">
        <f>_xll.qlRateHelperLatestDate($D82)</f>
        <v>#VALUE!</v>
      </c>
      <c r="J82" s="5" t="e">
        <v>#N/A</v>
      </c>
    </row>
    <row r="83" spans="4:10" x14ac:dyDescent="0.2">
      <c r="D83" s="18" t="e">
        <v>#N/A</v>
      </c>
      <c r="E83" s="18" t="e">
        <f>_xll.qlRateHelperQuoteName(D83)</f>
        <v>#VALUE!</v>
      </c>
      <c r="F83" s="17" t="e">
        <f>_xll.qlRateHelperRate($D83)</f>
        <v>#VALUE!</v>
      </c>
      <c r="G83" s="17" t="str">
        <f>IF(ISERROR(_xll.qlSwapRateHelperSpread($D83)),IF(ISERROR(_xll.qlFuturesRateHelperConvexityAdjustment($D83)),"--",_xll.qlFuturesRateHelperConvexityAdjustment($D83)),_xll.qlSwapRateHelperSpread($D83))</f>
        <v>--</v>
      </c>
      <c r="H83" s="16" t="e">
        <f>_xll.qlRateHelperEarliestDate($D83)</f>
        <v>#VALUE!</v>
      </c>
      <c r="I83" s="15" t="e">
        <f>_xll.qlRateHelperLatestDate($D83)</f>
        <v>#VALUE!</v>
      </c>
      <c r="J83" s="5" t="e">
        <v>#N/A</v>
      </c>
    </row>
    <row r="84" spans="4:10" x14ac:dyDescent="0.2">
      <c r="D84" s="18" t="e">
        <v>#N/A</v>
      </c>
      <c r="E84" s="18" t="e">
        <f>_xll.qlRateHelperQuoteName(D84)</f>
        <v>#VALUE!</v>
      </c>
      <c r="F84" s="17" t="e">
        <f>_xll.qlRateHelperRate($D84)</f>
        <v>#VALUE!</v>
      </c>
      <c r="G84" s="17" t="str">
        <f>IF(ISERROR(_xll.qlSwapRateHelperSpread($D84)),IF(ISERROR(_xll.qlFuturesRateHelperConvexityAdjustment($D84)),"--",_xll.qlFuturesRateHelperConvexityAdjustment($D84)),_xll.qlSwapRateHelperSpread($D84))</f>
        <v>--</v>
      </c>
      <c r="H84" s="16" t="e">
        <f>_xll.qlRateHelperEarliestDate($D84)</f>
        <v>#VALUE!</v>
      </c>
      <c r="I84" s="15" t="e">
        <f>_xll.qlRateHelperLatestDate($D84)</f>
        <v>#VALUE!</v>
      </c>
      <c r="J84" s="5" t="e">
        <v>#N/A</v>
      </c>
    </row>
    <row r="85" spans="4:10" x14ac:dyDescent="0.2">
      <c r="D85" s="18" t="e">
        <v>#N/A</v>
      </c>
      <c r="E85" s="18" t="e">
        <f>_xll.qlRateHelperQuoteName(D85)</f>
        <v>#VALUE!</v>
      </c>
      <c r="F85" s="17" t="e">
        <f>_xll.qlRateHelperRate($D85)</f>
        <v>#VALUE!</v>
      </c>
      <c r="G85" s="17" t="str">
        <f>IF(ISERROR(_xll.qlSwapRateHelperSpread($D85)),IF(ISERROR(_xll.qlFuturesRateHelperConvexityAdjustment($D85)),"--",_xll.qlFuturesRateHelperConvexityAdjustment($D85)),_xll.qlSwapRateHelperSpread($D85))</f>
        <v>--</v>
      </c>
      <c r="H85" s="16" t="e">
        <f>_xll.qlRateHelperEarliestDate($D85)</f>
        <v>#VALUE!</v>
      </c>
      <c r="I85" s="15" t="e">
        <f>_xll.qlRateHelperLatestDate($D85)</f>
        <v>#VALUE!</v>
      </c>
      <c r="J85" s="5" t="e">
        <v>#N/A</v>
      </c>
    </row>
    <row r="86" spans="4:10" x14ac:dyDescent="0.2">
      <c r="D86" s="18" t="e">
        <v>#N/A</v>
      </c>
      <c r="E86" s="18" t="e">
        <f>_xll.qlRateHelperQuoteName(D86)</f>
        <v>#VALUE!</v>
      </c>
      <c r="F86" s="17" t="e">
        <f>_xll.qlRateHelperRate($D86)</f>
        <v>#VALUE!</v>
      </c>
      <c r="G86" s="17" t="str">
        <f>IF(ISERROR(_xll.qlSwapRateHelperSpread($D86)),IF(ISERROR(_xll.qlFuturesRateHelperConvexityAdjustment($D86)),"--",_xll.qlFuturesRateHelperConvexityAdjustment($D86)),_xll.qlSwapRateHelperSpread($D86))</f>
        <v>--</v>
      </c>
      <c r="H86" s="16" t="e">
        <f>_xll.qlRateHelperEarliestDate($D86)</f>
        <v>#VALUE!</v>
      </c>
      <c r="I86" s="15" t="e">
        <f>_xll.qlRateHelperLatestDate($D86)</f>
        <v>#VALUE!</v>
      </c>
      <c r="J86" s="5" t="e">
        <v>#N/A</v>
      </c>
    </row>
    <row r="87" spans="4:10" x14ac:dyDescent="0.2">
      <c r="D87" s="18" t="e">
        <v>#N/A</v>
      </c>
      <c r="E87" s="18" t="e">
        <f>_xll.qlRateHelperQuoteName(D87)</f>
        <v>#VALUE!</v>
      </c>
      <c r="F87" s="17" t="e">
        <f>_xll.qlRateHelperRate($D87)</f>
        <v>#VALUE!</v>
      </c>
      <c r="G87" s="17" t="str">
        <f>IF(ISERROR(_xll.qlSwapRateHelperSpread($D87)),IF(ISERROR(_xll.qlFuturesRateHelperConvexityAdjustment($D87)),"--",_xll.qlFuturesRateHelperConvexityAdjustment($D87)),_xll.qlSwapRateHelperSpread($D87))</f>
        <v>--</v>
      </c>
      <c r="H87" s="16" t="e">
        <f>_xll.qlRateHelperEarliestDate($D87)</f>
        <v>#VALUE!</v>
      </c>
      <c r="I87" s="15" t="e">
        <f>_xll.qlRateHelperLatestDate($D87)</f>
        <v>#VALUE!</v>
      </c>
      <c r="J87" s="5" t="e">
        <v>#N/A</v>
      </c>
    </row>
    <row r="88" spans="4:10" x14ac:dyDescent="0.2">
      <c r="D88" s="18" t="e">
        <v>#N/A</v>
      </c>
      <c r="E88" s="18" t="e">
        <f>_xll.qlRateHelperQuoteName(D88)</f>
        <v>#VALUE!</v>
      </c>
      <c r="F88" s="17" t="e">
        <f>_xll.qlRateHelperRate($D88)</f>
        <v>#VALUE!</v>
      </c>
      <c r="G88" s="17" t="str">
        <f>IF(ISERROR(_xll.qlSwapRateHelperSpread($D88)),IF(ISERROR(_xll.qlFuturesRateHelperConvexityAdjustment($D88)),"--",_xll.qlFuturesRateHelperConvexityAdjustment($D88)),_xll.qlSwapRateHelperSpread($D88))</f>
        <v>--</v>
      </c>
      <c r="H88" s="16" t="e">
        <f>_xll.qlRateHelperEarliestDate($D88)</f>
        <v>#VALUE!</v>
      </c>
      <c r="I88" s="15" t="e">
        <f>_xll.qlRateHelperLatestDate($D88)</f>
        <v>#VALUE!</v>
      </c>
      <c r="J88" s="5" t="e">
        <v>#N/A</v>
      </c>
    </row>
    <row r="89" spans="4:10" x14ac:dyDescent="0.2">
      <c r="D89" s="18" t="e">
        <v>#N/A</v>
      </c>
      <c r="E89" s="18" t="e">
        <f>_xll.qlRateHelperQuoteName(D89)</f>
        <v>#VALUE!</v>
      </c>
      <c r="F89" s="17" t="e">
        <f>_xll.qlRateHelperRate($D89)</f>
        <v>#VALUE!</v>
      </c>
      <c r="G89" s="17" t="str">
        <f>IF(ISERROR(_xll.qlSwapRateHelperSpread($D89)),IF(ISERROR(_xll.qlFuturesRateHelperConvexityAdjustment($D89)),"--",_xll.qlFuturesRateHelperConvexityAdjustment($D89)),_xll.qlSwapRateHelperSpread($D89))</f>
        <v>--</v>
      </c>
      <c r="H89" s="16" t="e">
        <f>_xll.qlRateHelperEarliestDate($D89)</f>
        <v>#VALUE!</v>
      </c>
      <c r="I89" s="15" t="e">
        <f>_xll.qlRateHelperLatestDate($D89)</f>
        <v>#VALUE!</v>
      </c>
      <c r="J89" s="5" t="e">
        <v>#N/A</v>
      </c>
    </row>
    <row r="90" spans="4:10" x14ac:dyDescent="0.2">
      <c r="D90" s="18" t="e">
        <v>#N/A</v>
      </c>
      <c r="E90" s="18" t="e">
        <f>_xll.qlRateHelperQuoteName(D90)</f>
        <v>#VALUE!</v>
      </c>
      <c r="F90" s="17" t="e">
        <f>_xll.qlRateHelperRate($D90)</f>
        <v>#VALUE!</v>
      </c>
      <c r="G90" s="17" t="str">
        <f>IF(ISERROR(_xll.qlSwapRateHelperSpread($D90)),IF(ISERROR(_xll.qlFuturesRateHelperConvexityAdjustment($D90)),"--",_xll.qlFuturesRateHelperConvexityAdjustment($D90)),_xll.qlSwapRateHelperSpread($D90))</f>
        <v>--</v>
      </c>
      <c r="H90" s="16" t="e">
        <f>_xll.qlRateHelperEarliestDate($D90)</f>
        <v>#VALUE!</v>
      </c>
      <c r="I90" s="15" t="e">
        <f>_xll.qlRateHelperLatestDate($D90)</f>
        <v>#VALUE!</v>
      </c>
      <c r="J90" s="5" t="e">
        <v>#N/A</v>
      </c>
    </row>
    <row r="91" spans="4:10" x14ac:dyDescent="0.2">
      <c r="D91" s="18" t="e">
        <v>#N/A</v>
      </c>
      <c r="E91" s="18" t="e">
        <f>_xll.qlRateHelperQuoteName(D91)</f>
        <v>#VALUE!</v>
      </c>
      <c r="F91" s="17" t="e">
        <f>_xll.qlRateHelperRate($D91)</f>
        <v>#VALUE!</v>
      </c>
      <c r="G91" s="17" t="str">
        <f>IF(ISERROR(_xll.qlSwapRateHelperSpread($D91)),IF(ISERROR(_xll.qlFuturesRateHelperConvexityAdjustment($D91)),"--",_xll.qlFuturesRateHelperConvexityAdjustment($D91)),_xll.qlSwapRateHelperSpread($D91))</f>
        <v>--</v>
      </c>
      <c r="H91" s="16" t="e">
        <f>_xll.qlRateHelperEarliestDate($D91)</f>
        <v>#VALUE!</v>
      </c>
      <c r="I91" s="15" t="e">
        <f>_xll.qlRateHelperLatestDate($D91)</f>
        <v>#VALUE!</v>
      </c>
      <c r="J91" s="5" t="e">
        <v>#N/A</v>
      </c>
    </row>
    <row r="92" spans="4:10" x14ac:dyDescent="0.2">
      <c r="D92" s="18" t="e">
        <v>#N/A</v>
      </c>
      <c r="E92" s="18" t="e">
        <f>_xll.qlRateHelperQuoteName(D92)</f>
        <v>#VALUE!</v>
      </c>
      <c r="F92" s="17" t="e">
        <f>_xll.qlRateHelperRate($D92)</f>
        <v>#VALUE!</v>
      </c>
      <c r="G92" s="17" t="str">
        <f>IF(ISERROR(_xll.qlSwapRateHelperSpread($D92)),IF(ISERROR(_xll.qlFuturesRateHelperConvexityAdjustment($D92)),"--",_xll.qlFuturesRateHelperConvexityAdjustment($D92)),_xll.qlSwapRateHelperSpread($D92))</f>
        <v>--</v>
      </c>
      <c r="H92" s="16" t="e">
        <f>_xll.qlRateHelperEarliestDate($D92)</f>
        <v>#VALUE!</v>
      </c>
      <c r="I92" s="15" t="e">
        <f>_xll.qlRateHelperLatestDate($D92)</f>
        <v>#VALUE!</v>
      </c>
      <c r="J92" s="5" t="e">
        <v>#N/A</v>
      </c>
    </row>
    <row r="93" spans="4:10" x14ac:dyDescent="0.2">
      <c r="D93" s="18" t="e">
        <v>#N/A</v>
      </c>
      <c r="E93" s="18" t="e">
        <f>_xll.qlRateHelperQuoteName(D93)</f>
        <v>#VALUE!</v>
      </c>
      <c r="F93" s="17" t="e">
        <f>_xll.qlRateHelperRate($D93)</f>
        <v>#VALUE!</v>
      </c>
      <c r="G93" s="17" t="str">
        <f>IF(ISERROR(_xll.qlSwapRateHelperSpread($D93)),IF(ISERROR(_xll.qlFuturesRateHelperConvexityAdjustment($D93)),"--",_xll.qlFuturesRateHelperConvexityAdjustment($D93)),_xll.qlSwapRateHelperSpread($D93))</f>
        <v>--</v>
      </c>
      <c r="H93" s="16" t="e">
        <f>_xll.qlRateHelperEarliestDate($D93)</f>
        <v>#VALUE!</v>
      </c>
      <c r="I93" s="15" t="e">
        <f>_xll.qlRateHelperLatestDate($D93)</f>
        <v>#VALUE!</v>
      </c>
      <c r="J93" s="5" t="e">
        <v>#N/A</v>
      </c>
    </row>
    <row r="94" spans="4:10" x14ac:dyDescent="0.2">
      <c r="D94" s="18" t="e">
        <v>#N/A</v>
      </c>
      <c r="E94" s="18" t="e">
        <f>_xll.qlRateHelperQuoteName(D94)</f>
        <v>#VALUE!</v>
      </c>
      <c r="F94" s="17" t="e">
        <f>_xll.qlRateHelperRate($D94)</f>
        <v>#VALUE!</v>
      </c>
      <c r="G94" s="17" t="str">
        <f>IF(ISERROR(_xll.qlSwapRateHelperSpread($D94)),IF(ISERROR(_xll.qlFuturesRateHelperConvexityAdjustment($D94)),"--",_xll.qlFuturesRateHelperConvexityAdjustment($D94)),_xll.qlSwapRateHelperSpread($D94))</f>
        <v>--</v>
      </c>
      <c r="H94" s="16" t="e">
        <f>_xll.qlRateHelperEarliestDate($D94)</f>
        <v>#VALUE!</v>
      </c>
      <c r="I94" s="15" t="e">
        <f>_xll.qlRateHelperLatestDate($D94)</f>
        <v>#VALUE!</v>
      </c>
      <c r="J94" s="5" t="e">
        <v>#N/A</v>
      </c>
    </row>
    <row r="95" spans="4:10" x14ac:dyDescent="0.2">
      <c r="D95" s="18" t="e">
        <v>#N/A</v>
      </c>
      <c r="E95" s="18" t="e">
        <f>_xll.qlRateHelperQuoteName(D95)</f>
        <v>#VALUE!</v>
      </c>
      <c r="F95" s="17" t="e">
        <f>_xll.qlRateHelperRate($D95)</f>
        <v>#VALUE!</v>
      </c>
      <c r="G95" s="17" t="str">
        <f>IF(ISERROR(_xll.qlSwapRateHelperSpread($D95)),IF(ISERROR(_xll.qlFuturesRateHelperConvexityAdjustment($D95)),"--",_xll.qlFuturesRateHelperConvexityAdjustment($D95)),_xll.qlSwapRateHelperSpread($D95))</f>
        <v>--</v>
      </c>
      <c r="H95" s="16" t="e">
        <f>_xll.qlRateHelperEarliestDate($D95)</f>
        <v>#VALUE!</v>
      </c>
      <c r="I95" s="15" t="e">
        <f>_xll.qlRateHelperLatestDate($D95)</f>
        <v>#VALUE!</v>
      </c>
      <c r="J95" s="5" t="e">
        <v>#N/A</v>
      </c>
    </row>
    <row r="96" spans="4:10" x14ac:dyDescent="0.2">
      <c r="D96" s="18" t="e">
        <v>#N/A</v>
      </c>
      <c r="E96" s="18" t="e">
        <f>_xll.qlRateHelperQuoteName(D96)</f>
        <v>#VALUE!</v>
      </c>
      <c r="F96" s="17" t="e">
        <f>_xll.qlRateHelperRate($D96)</f>
        <v>#VALUE!</v>
      </c>
      <c r="G96" s="17" t="str">
        <f>IF(ISERROR(_xll.qlSwapRateHelperSpread($D96)),IF(ISERROR(_xll.qlFuturesRateHelperConvexityAdjustment($D96)),"--",_xll.qlFuturesRateHelperConvexityAdjustment($D96)),_xll.qlSwapRateHelperSpread($D96))</f>
        <v>--</v>
      </c>
      <c r="H96" s="16" t="e">
        <f>_xll.qlRateHelperEarliestDate($D96)</f>
        <v>#VALUE!</v>
      </c>
      <c r="I96" s="15" t="e">
        <f>_xll.qlRateHelperLatestDate($D96)</f>
        <v>#VALUE!</v>
      </c>
      <c r="J96" s="5" t="e">
        <v>#N/A</v>
      </c>
    </row>
    <row r="97" spans="4:10" x14ac:dyDescent="0.2">
      <c r="D97" s="18" t="e">
        <v>#N/A</v>
      </c>
      <c r="E97" s="18" t="e">
        <f>_xll.qlRateHelperQuoteName(D97)</f>
        <v>#VALUE!</v>
      </c>
      <c r="F97" s="17" t="e">
        <f>_xll.qlRateHelperRate($D97)</f>
        <v>#VALUE!</v>
      </c>
      <c r="G97" s="17" t="str">
        <f>IF(ISERROR(_xll.qlSwapRateHelperSpread($D97)),IF(ISERROR(_xll.qlFuturesRateHelperConvexityAdjustment($D97)),"--",_xll.qlFuturesRateHelperConvexityAdjustment($D97)),_xll.qlSwapRateHelperSpread($D97))</f>
        <v>--</v>
      </c>
      <c r="H97" s="16" t="e">
        <f>_xll.qlRateHelperEarliestDate($D97)</f>
        <v>#VALUE!</v>
      </c>
      <c r="I97" s="15" t="e">
        <f>_xll.qlRateHelperLatestDate($D97)</f>
        <v>#VALUE!</v>
      </c>
      <c r="J97" s="5" t="e">
        <v>#N/A</v>
      </c>
    </row>
    <row r="98" spans="4:10" x14ac:dyDescent="0.2">
      <c r="D98" s="18" t="e">
        <v>#N/A</v>
      </c>
      <c r="E98" s="18" t="e">
        <f>_xll.qlRateHelperQuoteName(D98)</f>
        <v>#VALUE!</v>
      </c>
      <c r="F98" s="17" t="e">
        <f>_xll.qlRateHelperRate($D98)</f>
        <v>#VALUE!</v>
      </c>
      <c r="G98" s="17" t="str">
        <f>IF(ISERROR(_xll.qlSwapRateHelperSpread($D98)),IF(ISERROR(_xll.qlFuturesRateHelperConvexityAdjustment($D98)),"--",_xll.qlFuturesRateHelperConvexityAdjustment($D98)),_xll.qlSwapRateHelperSpread($D98))</f>
        <v>--</v>
      </c>
      <c r="H98" s="16" t="e">
        <f>_xll.qlRateHelperEarliestDate($D98)</f>
        <v>#VALUE!</v>
      </c>
      <c r="I98" s="15" t="e">
        <f>_xll.qlRateHelperLatestDate($D98)</f>
        <v>#VALUE!</v>
      </c>
      <c r="J98" s="5" t="e">
        <v>#N/A</v>
      </c>
    </row>
    <row r="99" spans="4:10" x14ac:dyDescent="0.2">
      <c r="D99" s="18" t="e">
        <v>#N/A</v>
      </c>
      <c r="E99" s="18" t="e">
        <f>_xll.qlRateHelperQuoteName(D99)</f>
        <v>#VALUE!</v>
      </c>
      <c r="F99" s="17" t="e">
        <f>_xll.qlRateHelperRate($D99)</f>
        <v>#VALUE!</v>
      </c>
      <c r="G99" s="17" t="str">
        <f>IF(ISERROR(_xll.qlSwapRateHelperSpread($D99)),IF(ISERROR(_xll.qlFuturesRateHelperConvexityAdjustment($D99)),"--",_xll.qlFuturesRateHelperConvexityAdjustment($D99)),_xll.qlSwapRateHelperSpread($D99))</f>
        <v>--</v>
      </c>
      <c r="H99" s="16" t="e">
        <f>_xll.qlRateHelperEarliestDate($D99)</f>
        <v>#VALUE!</v>
      </c>
      <c r="I99" s="15" t="e">
        <f>_xll.qlRateHelperLatestDate($D99)</f>
        <v>#VALUE!</v>
      </c>
      <c r="J99" s="5" t="e">
        <v>#N/A</v>
      </c>
    </row>
    <row r="100" spans="4:10" x14ac:dyDescent="0.2">
      <c r="D100" s="18" t="e">
        <v>#N/A</v>
      </c>
      <c r="E100" s="18" t="e">
        <f>_xll.qlRateHelperQuoteName(D100)</f>
        <v>#VALUE!</v>
      </c>
      <c r="F100" s="17" t="e">
        <f>_xll.qlRateHelperRate($D100)</f>
        <v>#VALUE!</v>
      </c>
      <c r="G100" s="17" t="str">
        <f>IF(ISERROR(_xll.qlSwapRateHelperSpread($D100)),IF(ISERROR(_xll.qlFuturesRateHelperConvexityAdjustment($D100)),"--",_xll.qlFuturesRateHelperConvexityAdjustment($D100)),_xll.qlSwapRateHelperSpread($D100))</f>
        <v>--</v>
      </c>
      <c r="H100" s="16" t="e">
        <f>_xll.qlRateHelperEarliestDate($D100)</f>
        <v>#VALUE!</v>
      </c>
      <c r="I100" s="15" t="e">
        <f>_xll.qlRateHelperLatestDate($D100)</f>
        <v>#VALUE!</v>
      </c>
      <c r="J100" s="5" t="e">
        <v>#N/A</v>
      </c>
    </row>
    <row r="101" spans="4:10" x14ac:dyDescent="0.2">
      <c r="D101" s="18" t="e">
        <v>#N/A</v>
      </c>
      <c r="E101" s="18" t="e">
        <f>_xll.qlRateHelperQuoteName(D101)</f>
        <v>#VALUE!</v>
      </c>
      <c r="F101" s="17" t="e">
        <f>_xll.qlRateHelperRate($D101)</f>
        <v>#VALUE!</v>
      </c>
      <c r="G101" s="17" t="str">
        <f>IF(ISERROR(_xll.qlSwapRateHelperSpread($D101)),IF(ISERROR(_xll.qlFuturesRateHelperConvexityAdjustment($D101)),"--",_xll.qlFuturesRateHelperConvexityAdjustment($D101)),_xll.qlSwapRateHelperSpread($D101))</f>
        <v>--</v>
      </c>
      <c r="H101" s="16" t="e">
        <f>_xll.qlRateHelperEarliestDate($D101)</f>
        <v>#VALUE!</v>
      </c>
      <c r="I101" s="15" t="e">
        <f>_xll.qlRateHelperLatestDate($D101)</f>
        <v>#VALUE!</v>
      </c>
      <c r="J101" s="5" t="e">
        <v>#N/A</v>
      </c>
    </row>
    <row r="102" spans="4:10" x14ac:dyDescent="0.2">
      <c r="D102" s="18" t="e">
        <v>#N/A</v>
      </c>
      <c r="E102" s="18" t="e">
        <f>_xll.qlRateHelperQuoteName(D102)</f>
        <v>#VALUE!</v>
      </c>
      <c r="F102" s="17" t="e">
        <f>_xll.qlRateHelperRate($D102)</f>
        <v>#VALUE!</v>
      </c>
      <c r="G102" s="17" t="str">
        <f>IF(ISERROR(_xll.qlSwapRateHelperSpread($D102)),IF(ISERROR(_xll.qlFuturesRateHelperConvexityAdjustment($D102)),"--",_xll.qlFuturesRateHelperConvexityAdjustment($D102)),_xll.qlSwapRateHelperSpread($D102))</f>
        <v>--</v>
      </c>
      <c r="H102" s="16" t="e">
        <f>_xll.qlRateHelperEarliestDate($D102)</f>
        <v>#VALUE!</v>
      </c>
      <c r="I102" s="15" t="e">
        <f>_xll.qlRateHelperLatestDate($D102)</f>
        <v>#VALUE!</v>
      </c>
      <c r="J102" s="5" t="e">
        <v>#N/A</v>
      </c>
    </row>
    <row r="103" spans="4:10" x14ac:dyDescent="0.2">
      <c r="D103" s="18" t="e">
        <v>#N/A</v>
      </c>
      <c r="E103" s="18" t="e">
        <f>_xll.qlRateHelperQuoteName(D103)</f>
        <v>#VALUE!</v>
      </c>
      <c r="F103" s="17" t="e">
        <f>_xll.qlRateHelperRate($D103)</f>
        <v>#VALUE!</v>
      </c>
      <c r="G103" s="17" t="str">
        <f>IF(ISERROR(_xll.qlSwapRateHelperSpread($D103)),IF(ISERROR(_xll.qlFuturesRateHelperConvexityAdjustment($D103)),"--",_xll.qlFuturesRateHelperConvexityAdjustment($D103)),_xll.qlSwapRateHelperSpread($D103))</f>
        <v>--</v>
      </c>
      <c r="H103" s="16" t="e">
        <f>_xll.qlRateHelperEarliestDate($D103)</f>
        <v>#VALUE!</v>
      </c>
      <c r="I103" s="15" t="e">
        <f>_xll.qlRateHelperLatestDate($D103)</f>
        <v>#VALUE!</v>
      </c>
      <c r="J103" s="5" t="e">
        <v>#N/A</v>
      </c>
    </row>
    <row r="104" spans="4:10" x14ac:dyDescent="0.2">
      <c r="D104" s="18" t="e">
        <v>#N/A</v>
      </c>
      <c r="E104" s="18" t="e">
        <f>_xll.qlRateHelperQuoteName(D104)</f>
        <v>#VALUE!</v>
      </c>
      <c r="F104" s="17" t="e">
        <f>_xll.qlRateHelperRate($D104)</f>
        <v>#VALUE!</v>
      </c>
      <c r="G104" s="17" t="str">
        <f>IF(ISERROR(_xll.qlSwapRateHelperSpread($D104)),IF(ISERROR(_xll.qlFuturesRateHelperConvexityAdjustment($D104)),"--",_xll.qlFuturesRateHelperConvexityAdjustment($D104)),_xll.qlSwapRateHelperSpread($D104))</f>
        <v>--</v>
      </c>
      <c r="H104" s="16" t="e">
        <f>_xll.qlRateHelperEarliestDate($D104)</f>
        <v>#VALUE!</v>
      </c>
      <c r="I104" s="15" t="e">
        <f>_xll.qlRateHelperLatestDate($D104)</f>
        <v>#VALUE!</v>
      </c>
      <c r="J104" s="5" t="e">
        <v>#N/A</v>
      </c>
    </row>
    <row r="105" spans="4:10" x14ac:dyDescent="0.2">
      <c r="D105" s="18" t="e">
        <v>#N/A</v>
      </c>
      <c r="E105" s="18" t="e">
        <f>_xll.qlRateHelperQuoteName(D105)</f>
        <v>#VALUE!</v>
      </c>
      <c r="F105" s="17" t="e">
        <f>_xll.qlRateHelperRate($D105)</f>
        <v>#VALUE!</v>
      </c>
      <c r="G105" s="17" t="str">
        <f>IF(ISERROR(_xll.qlSwapRateHelperSpread($D105)),IF(ISERROR(_xll.qlFuturesRateHelperConvexityAdjustment($D105)),"--",_xll.qlFuturesRateHelperConvexityAdjustment($D105)),_xll.qlSwapRateHelperSpread($D105))</f>
        <v>--</v>
      </c>
      <c r="H105" s="16" t="e">
        <f>_xll.qlRateHelperEarliestDate($D105)</f>
        <v>#VALUE!</v>
      </c>
      <c r="I105" s="15" t="e">
        <f>_xll.qlRateHelperLatestDate($D105)</f>
        <v>#VALUE!</v>
      </c>
      <c r="J105" s="5" t="e">
        <v>#N/A</v>
      </c>
    </row>
    <row r="106" spans="4:10" x14ac:dyDescent="0.2">
      <c r="D106" s="18" t="e">
        <v>#N/A</v>
      </c>
      <c r="E106" s="18" t="e">
        <f>_xll.qlRateHelperQuoteName(D106)</f>
        <v>#VALUE!</v>
      </c>
      <c r="F106" s="17" t="e">
        <f>_xll.qlRateHelperRate($D106)</f>
        <v>#VALUE!</v>
      </c>
      <c r="G106" s="17" t="str">
        <f>IF(ISERROR(_xll.qlSwapRateHelperSpread($D106)),IF(ISERROR(_xll.qlFuturesRateHelperConvexityAdjustment($D106)),"--",_xll.qlFuturesRateHelperConvexityAdjustment($D106)),_xll.qlSwapRateHelperSpread($D106))</f>
        <v>--</v>
      </c>
      <c r="H106" s="16" t="e">
        <f>_xll.qlRateHelperEarliestDate($D106)</f>
        <v>#VALUE!</v>
      </c>
      <c r="I106" s="15" t="e">
        <f>_xll.qlRateHelperLatestDate($D106)</f>
        <v>#VALUE!</v>
      </c>
      <c r="J106" s="5" t="e">
        <v>#N/A</v>
      </c>
    </row>
    <row r="107" spans="4:10" x14ac:dyDescent="0.2">
      <c r="D107" s="18" t="e">
        <v>#N/A</v>
      </c>
      <c r="E107" s="18" t="e">
        <f>_xll.qlRateHelperQuoteName(D107)</f>
        <v>#VALUE!</v>
      </c>
      <c r="F107" s="17" t="e">
        <f>_xll.qlRateHelperRate($D107)</f>
        <v>#VALUE!</v>
      </c>
      <c r="G107" s="17" t="str">
        <f>IF(ISERROR(_xll.qlSwapRateHelperSpread($D107)),IF(ISERROR(_xll.qlFuturesRateHelperConvexityAdjustment($D107)),"--",_xll.qlFuturesRateHelperConvexityAdjustment($D107)),_xll.qlSwapRateHelperSpread($D107))</f>
        <v>--</v>
      </c>
      <c r="H107" s="16" t="e">
        <f>_xll.qlRateHelperEarliestDate($D107)</f>
        <v>#VALUE!</v>
      </c>
      <c r="I107" s="15" t="e">
        <f>_xll.qlRateHelperLatestDate($D107)</f>
        <v>#VALUE!</v>
      </c>
      <c r="J107" s="5" t="e">
        <v>#N/A</v>
      </c>
    </row>
    <row r="108" spans="4:10" x14ac:dyDescent="0.2">
      <c r="D108" s="18" t="e">
        <v>#N/A</v>
      </c>
      <c r="E108" s="18" t="e">
        <f>_xll.qlRateHelperQuoteName(D108)</f>
        <v>#VALUE!</v>
      </c>
      <c r="F108" s="17" t="e">
        <f>_xll.qlRateHelperRate($D108)</f>
        <v>#VALUE!</v>
      </c>
      <c r="G108" s="17" t="str">
        <f>IF(ISERROR(_xll.qlSwapRateHelperSpread($D108)),IF(ISERROR(_xll.qlFuturesRateHelperConvexityAdjustment($D108)),"--",_xll.qlFuturesRateHelperConvexityAdjustment($D108)),_xll.qlSwapRateHelperSpread($D108))</f>
        <v>--</v>
      </c>
      <c r="H108" s="16" t="e">
        <f>_xll.qlRateHelperEarliestDate($D108)</f>
        <v>#VALUE!</v>
      </c>
      <c r="I108" s="15" t="e">
        <f>_xll.qlRateHelperLatestDate($D108)</f>
        <v>#VALUE!</v>
      </c>
      <c r="J108" s="5" t="e">
        <v>#N/A</v>
      </c>
    </row>
    <row r="109" spans="4:10" x14ac:dyDescent="0.2">
      <c r="D109" s="18" t="e">
        <v>#N/A</v>
      </c>
      <c r="E109" s="18" t="e">
        <f>_xll.qlRateHelperQuoteName(D109)</f>
        <v>#VALUE!</v>
      </c>
      <c r="F109" s="17" t="e">
        <f>_xll.qlRateHelperRate($D109)</f>
        <v>#VALUE!</v>
      </c>
      <c r="G109" s="17" t="str">
        <f>IF(ISERROR(_xll.qlSwapRateHelperSpread($D109)),IF(ISERROR(_xll.qlFuturesRateHelperConvexityAdjustment($D109)),"--",_xll.qlFuturesRateHelperConvexityAdjustment($D109)),_xll.qlSwapRateHelperSpread($D109))</f>
        <v>--</v>
      </c>
      <c r="H109" s="16" t="e">
        <f>_xll.qlRateHelperEarliestDate($D109)</f>
        <v>#VALUE!</v>
      </c>
      <c r="I109" s="15" t="e">
        <f>_xll.qlRateHelperLatestDate($D109)</f>
        <v>#VALUE!</v>
      </c>
      <c r="J109" s="5" t="e">
        <v>#N/A</v>
      </c>
    </row>
    <row r="110" spans="4:10" x14ac:dyDescent="0.2">
      <c r="D110" s="18" t="e">
        <v>#N/A</v>
      </c>
      <c r="E110" s="18" t="e">
        <f>_xll.qlRateHelperQuoteName(D110)</f>
        <v>#VALUE!</v>
      </c>
      <c r="F110" s="17" t="e">
        <f>_xll.qlRateHelperRate($D110)</f>
        <v>#VALUE!</v>
      </c>
      <c r="G110" s="17" t="str">
        <f>IF(ISERROR(_xll.qlSwapRateHelperSpread($D110)),IF(ISERROR(_xll.qlFuturesRateHelperConvexityAdjustment($D110)),"--",_xll.qlFuturesRateHelperConvexityAdjustment($D110)),_xll.qlSwapRateHelperSpread($D110))</f>
        <v>--</v>
      </c>
      <c r="H110" s="16" t="e">
        <f>_xll.qlRateHelperEarliestDate($D110)</f>
        <v>#VALUE!</v>
      </c>
      <c r="I110" s="15" t="e">
        <f>_xll.qlRateHelperLatestDate($D110)</f>
        <v>#VALUE!</v>
      </c>
      <c r="J110" s="5" t="e">
        <v>#N/A</v>
      </c>
    </row>
    <row r="111" spans="4:10" x14ac:dyDescent="0.2">
      <c r="D111" s="18" t="e">
        <v>#N/A</v>
      </c>
      <c r="E111" s="18" t="e">
        <f>_xll.qlRateHelperQuoteName(D111)</f>
        <v>#VALUE!</v>
      </c>
      <c r="F111" s="17" t="e">
        <f>_xll.qlRateHelperRate($D111)</f>
        <v>#VALUE!</v>
      </c>
      <c r="G111" s="17" t="str">
        <f>IF(ISERROR(_xll.qlSwapRateHelperSpread($D111)),IF(ISERROR(_xll.qlFuturesRateHelperConvexityAdjustment($D111)),"--",_xll.qlFuturesRateHelperConvexityAdjustment($D111)),_xll.qlSwapRateHelperSpread($D111))</f>
        <v>--</v>
      </c>
      <c r="H111" s="16" t="e">
        <f>_xll.qlRateHelperEarliestDate($D111)</f>
        <v>#VALUE!</v>
      </c>
      <c r="I111" s="15" t="e">
        <f>_xll.qlRateHelperLatestDate($D111)</f>
        <v>#VALUE!</v>
      </c>
      <c r="J111" s="5" t="e">
        <v>#N/A</v>
      </c>
    </row>
    <row r="112" spans="4:10" x14ac:dyDescent="0.2">
      <c r="D112" s="18" t="e">
        <v>#N/A</v>
      </c>
      <c r="E112" s="18" t="e">
        <f>_xll.qlRateHelperQuoteName(D112)</f>
        <v>#VALUE!</v>
      </c>
      <c r="F112" s="17" t="e">
        <f>_xll.qlRateHelperRate($D112)</f>
        <v>#VALUE!</v>
      </c>
      <c r="G112" s="17" t="str">
        <f>IF(ISERROR(_xll.qlSwapRateHelperSpread($D112)),IF(ISERROR(_xll.qlFuturesRateHelperConvexityAdjustment($D112)),"--",_xll.qlFuturesRateHelperConvexityAdjustment($D112)),_xll.qlSwapRateHelperSpread($D112))</f>
        <v>--</v>
      </c>
      <c r="H112" s="16" t="e">
        <f>_xll.qlRateHelperEarliestDate($D112)</f>
        <v>#VALUE!</v>
      </c>
      <c r="I112" s="15" t="e">
        <f>_xll.qlRateHelperLatestDate($D112)</f>
        <v>#VALUE!</v>
      </c>
      <c r="J112" s="5" t="e">
        <v>#N/A</v>
      </c>
    </row>
    <row r="113" spans="4:10" x14ac:dyDescent="0.2">
      <c r="D113" s="18" t="e">
        <v>#N/A</v>
      </c>
      <c r="E113" s="18" t="e">
        <f>_xll.qlRateHelperQuoteName(D113)</f>
        <v>#VALUE!</v>
      </c>
      <c r="F113" s="17" t="e">
        <f>_xll.qlRateHelperRate($D113)</f>
        <v>#VALUE!</v>
      </c>
      <c r="G113" s="17" t="str">
        <f>IF(ISERROR(_xll.qlSwapRateHelperSpread($D113)),IF(ISERROR(_xll.qlFuturesRateHelperConvexityAdjustment($D113)),"--",_xll.qlFuturesRateHelperConvexityAdjustment($D113)),_xll.qlSwapRateHelperSpread($D113))</f>
        <v>--</v>
      </c>
      <c r="H113" s="16" t="e">
        <f>_xll.qlRateHelperEarliestDate($D113)</f>
        <v>#VALUE!</v>
      </c>
      <c r="I113" s="15" t="e">
        <f>_xll.qlRateHelperLatestDate($D113)</f>
        <v>#VALUE!</v>
      </c>
      <c r="J113" s="5" t="e">
        <v>#N/A</v>
      </c>
    </row>
    <row r="114" spans="4:10" x14ac:dyDescent="0.2">
      <c r="D114" s="18" t="e">
        <v>#N/A</v>
      </c>
      <c r="E114" s="18" t="e">
        <f>_xll.qlRateHelperQuoteName(D114)</f>
        <v>#VALUE!</v>
      </c>
      <c r="F114" s="17" t="e">
        <f>_xll.qlRateHelperRate($D114)</f>
        <v>#VALUE!</v>
      </c>
      <c r="G114" s="17" t="str">
        <f>IF(ISERROR(_xll.qlSwapRateHelperSpread($D114)),IF(ISERROR(_xll.qlFuturesRateHelperConvexityAdjustment($D114)),"--",_xll.qlFuturesRateHelperConvexityAdjustment($D114)),_xll.qlSwapRateHelperSpread($D114))</f>
        <v>--</v>
      </c>
      <c r="H114" s="16" t="e">
        <f>_xll.qlRateHelperEarliestDate($D114)</f>
        <v>#VALUE!</v>
      </c>
      <c r="I114" s="15" t="e">
        <f>_xll.qlRateHelperLatestDate($D114)</f>
        <v>#VALUE!</v>
      </c>
      <c r="J114" s="5" t="e">
        <v>#N/A</v>
      </c>
    </row>
    <row r="115" spans="4:10" x14ac:dyDescent="0.2">
      <c r="D115" s="18" t="e">
        <v>#N/A</v>
      </c>
      <c r="E115" s="18" t="e">
        <f>_xll.qlRateHelperQuoteName(D115)</f>
        <v>#VALUE!</v>
      </c>
      <c r="F115" s="17" t="e">
        <f>_xll.qlRateHelperRate($D115)</f>
        <v>#VALUE!</v>
      </c>
      <c r="G115" s="17" t="str">
        <f>IF(ISERROR(_xll.qlSwapRateHelperSpread($D115)),IF(ISERROR(_xll.qlFuturesRateHelperConvexityAdjustment($D115)),"--",_xll.qlFuturesRateHelperConvexityAdjustment($D115)),_xll.qlSwapRateHelperSpread($D115))</f>
        <v>--</v>
      </c>
      <c r="H115" s="16" t="e">
        <f>_xll.qlRateHelperEarliestDate($D115)</f>
        <v>#VALUE!</v>
      </c>
      <c r="I115" s="15" t="e">
        <f>_xll.qlRateHelperLatestDate($D115)</f>
        <v>#VALUE!</v>
      </c>
      <c r="J115" s="5" t="e">
        <v>#N/A</v>
      </c>
    </row>
    <row r="116" spans="4:10" x14ac:dyDescent="0.2">
      <c r="D116" s="18" t="e">
        <v>#N/A</v>
      </c>
      <c r="E116" s="18" t="e">
        <f>_xll.qlRateHelperQuoteName(D116)</f>
        <v>#VALUE!</v>
      </c>
      <c r="F116" s="17" t="e">
        <f>_xll.qlRateHelperRate($D116)</f>
        <v>#VALUE!</v>
      </c>
      <c r="G116" s="17" t="str">
        <f>IF(ISERROR(_xll.qlSwapRateHelperSpread($D116)),IF(ISERROR(_xll.qlFuturesRateHelperConvexityAdjustment($D116)),"--",_xll.qlFuturesRateHelperConvexityAdjustment($D116)),_xll.qlSwapRateHelperSpread($D116))</f>
        <v>--</v>
      </c>
      <c r="H116" s="16" t="e">
        <f>_xll.qlRateHelperEarliestDate($D116)</f>
        <v>#VALUE!</v>
      </c>
      <c r="I116" s="15" t="e">
        <f>_xll.qlRateHelperLatestDate($D116)</f>
        <v>#VALUE!</v>
      </c>
      <c r="J116" s="5" t="e">
        <v>#N/A</v>
      </c>
    </row>
    <row r="117" spans="4:10" x14ac:dyDescent="0.2">
      <c r="D117" s="18" t="e">
        <v>#N/A</v>
      </c>
      <c r="E117" s="18" t="e">
        <f>_xll.qlRateHelperQuoteName(D117)</f>
        <v>#VALUE!</v>
      </c>
      <c r="F117" s="17" t="e">
        <f>_xll.qlRateHelperRate($D117)</f>
        <v>#VALUE!</v>
      </c>
      <c r="G117" s="17" t="str">
        <f>IF(ISERROR(_xll.qlSwapRateHelperSpread($D117)),IF(ISERROR(_xll.qlFuturesRateHelperConvexityAdjustment($D117)),"--",_xll.qlFuturesRateHelperConvexityAdjustment($D117)),_xll.qlSwapRateHelperSpread($D117))</f>
        <v>--</v>
      </c>
      <c r="H117" s="16" t="e">
        <f>_xll.qlRateHelperEarliestDate($D117)</f>
        <v>#VALUE!</v>
      </c>
      <c r="I117" s="15" t="e">
        <f>_xll.qlRateHelperLatestDate($D117)</f>
        <v>#VALUE!</v>
      </c>
      <c r="J117" s="5" t="e">
        <v>#N/A</v>
      </c>
    </row>
    <row r="118" spans="4:10" x14ac:dyDescent="0.2">
      <c r="D118" s="18" t="e">
        <v>#N/A</v>
      </c>
      <c r="E118" s="18" t="e">
        <f>_xll.qlRateHelperQuoteName(D118)</f>
        <v>#VALUE!</v>
      </c>
      <c r="F118" s="17" t="e">
        <f>_xll.qlRateHelperRate($D118)</f>
        <v>#VALUE!</v>
      </c>
      <c r="G118" s="17" t="str">
        <f>IF(ISERROR(_xll.qlSwapRateHelperSpread($D118)),IF(ISERROR(_xll.qlFuturesRateHelperConvexityAdjustment($D118)),"--",_xll.qlFuturesRateHelperConvexityAdjustment($D118)),_xll.qlSwapRateHelperSpread($D118))</f>
        <v>--</v>
      </c>
      <c r="H118" s="16" t="e">
        <f>_xll.qlRateHelperEarliestDate($D118)</f>
        <v>#VALUE!</v>
      </c>
      <c r="I118" s="15" t="e">
        <f>_xll.qlRateHelperLatestDate($D118)</f>
        <v>#VALUE!</v>
      </c>
      <c r="J118" s="5" t="e">
        <v>#N/A</v>
      </c>
    </row>
    <row r="119" spans="4:10" x14ac:dyDescent="0.2">
      <c r="D119" s="18" t="e">
        <v>#N/A</v>
      </c>
      <c r="E119" s="18" t="e">
        <f>_xll.qlRateHelperQuoteName(D119)</f>
        <v>#VALUE!</v>
      </c>
      <c r="F119" s="17" t="e">
        <f>_xll.qlRateHelperRate($D119)</f>
        <v>#VALUE!</v>
      </c>
      <c r="G119" s="17" t="str">
        <f>IF(ISERROR(_xll.qlSwapRateHelperSpread($D119)),IF(ISERROR(_xll.qlFuturesRateHelperConvexityAdjustment($D119)),"--",_xll.qlFuturesRateHelperConvexityAdjustment($D119)),_xll.qlSwapRateHelperSpread($D119))</f>
        <v>--</v>
      </c>
      <c r="H119" s="16" t="e">
        <f>_xll.qlRateHelperEarliestDate($D119)</f>
        <v>#VALUE!</v>
      </c>
      <c r="I119" s="15" t="e">
        <f>_xll.qlRateHelperLatestDate($D119)</f>
        <v>#VALUE!</v>
      </c>
      <c r="J119" s="5" t="e">
        <v>#N/A</v>
      </c>
    </row>
    <row r="120" spans="4:10" x14ac:dyDescent="0.2">
      <c r="D120" s="18" t="e">
        <v>#N/A</v>
      </c>
      <c r="E120" s="18" t="e">
        <f>_xll.qlRateHelperQuoteName(D120)</f>
        <v>#VALUE!</v>
      </c>
      <c r="F120" s="17" t="e">
        <f>_xll.qlRateHelperRate($D120)</f>
        <v>#VALUE!</v>
      </c>
      <c r="G120" s="17" t="str">
        <f>IF(ISERROR(_xll.qlSwapRateHelperSpread($D120)),IF(ISERROR(_xll.qlFuturesRateHelperConvexityAdjustment($D120)),"--",_xll.qlFuturesRateHelperConvexityAdjustment($D120)),_xll.qlSwapRateHelperSpread($D120))</f>
        <v>--</v>
      </c>
      <c r="H120" s="16" t="e">
        <f>_xll.qlRateHelperEarliestDate($D120)</f>
        <v>#VALUE!</v>
      </c>
      <c r="I120" s="15" t="e">
        <f>_xll.qlRateHelperLatestDate($D120)</f>
        <v>#VALUE!</v>
      </c>
      <c r="J120" s="5" t="e">
        <v>#N/A</v>
      </c>
    </row>
    <row r="121" spans="4:10" x14ac:dyDescent="0.2">
      <c r="D121" s="18" t="e">
        <v>#N/A</v>
      </c>
      <c r="E121" s="18" t="e">
        <f>_xll.qlRateHelperQuoteName(D121)</f>
        <v>#VALUE!</v>
      </c>
      <c r="F121" s="17" t="e">
        <f>_xll.qlRateHelperRate($D121)</f>
        <v>#VALUE!</v>
      </c>
      <c r="G121" s="17" t="str">
        <f>IF(ISERROR(_xll.qlSwapRateHelperSpread($D121)),IF(ISERROR(_xll.qlFuturesRateHelperConvexityAdjustment($D121)),"--",_xll.qlFuturesRateHelperConvexityAdjustment($D121)),_xll.qlSwapRateHelperSpread($D121))</f>
        <v>--</v>
      </c>
      <c r="H121" s="16" t="e">
        <f>_xll.qlRateHelperEarliestDate($D121)</f>
        <v>#VALUE!</v>
      </c>
      <c r="I121" s="15" t="e">
        <f>_xll.qlRateHelperLatestDate($D121)</f>
        <v>#VALUE!</v>
      </c>
      <c r="J121" s="5" t="e">
        <v>#N/A</v>
      </c>
    </row>
    <row r="122" spans="4:10" x14ac:dyDescent="0.2">
      <c r="D122" s="18" t="e">
        <v>#N/A</v>
      </c>
      <c r="E122" s="18" t="e">
        <f>_xll.qlRateHelperQuoteName(D122)</f>
        <v>#VALUE!</v>
      </c>
      <c r="F122" s="17" t="e">
        <f>_xll.qlRateHelperRate($D122)</f>
        <v>#VALUE!</v>
      </c>
      <c r="G122" s="17" t="str">
        <f>IF(ISERROR(_xll.qlSwapRateHelperSpread($D122)),IF(ISERROR(_xll.qlFuturesRateHelperConvexityAdjustment($D122)),"--",_xll.qlFuturesRateHelperConvexityAdjustment($D122)),_xll.qlSwapRateHelperSpread($D122))</f>
        <v>--</v>
      </c>
      <c r="H122" s="16" t="e">
        <f>_xll.qlRateHelperEarliestDate($D122)</f>
        <v>#VALUE!</v>
      </c>
      <c r="I122" s="15" t="e">
        <f>_xll.qlRateHelperLatestDate($D122)</f>
        <v>#VALUE!</v>
      </c>
      <c r="J122" s="5" t="e">
        <v>#N/A</v>
      </c>
    </row>
    <row r="123" spans="4:10" x14ac:dyDescent="0.2">
      <c r="D123" s="18" t="e">
        <v>#N/A</v>
      </c>
      <c r="E123" s="18" t="e">
        <f>_xll.qlRateHelperQuoteName(D123)</f>
        <v>#VALUE!</v>
      </c>
      <c r="F123" s="17" t="e">
        <f>_xll.qlRateHelperRate($D123)</f>
        <v>#VALUE!</v>
      </c>
      <c r="G123" s="17" t="str">
        <f>IF(ISERROR(_xll.qlSwapRateHelperSpread($D123)),IF(ISERROR(_xll.qlFuturesRateHelperConvexityAdjustment($D123)),"--",_xll.qlFuturesRateHelperConvexityAdjustment($D123)),_xll.qlSwapRateHelperSpread($D123))</f>
        <v>--</v>
      </c>
      <c r="H123" s="16" t="e">
        <f>_xll.qlRateHelperEarliestDate($D123)</f>
        <v>#VALUE!</v>
      </c>
      <c r="I123" s="15" t="e">
        <f>_xll.qlRateHelperLatestDate($D123)</f>
        <v>#VALUE!</v>
      </c>
      <c r="J123" s="5" t="e">
        <v>#N/A</v>
      </c>
    </row>
    <row r="124" spans="4:10" x14ac:dyDescent="0.2">
      <c r="D124" s="18" t="e">
        <v>#N/A</v>
      </c>
      <c r="E124" s="18" t="e">
        <f>_xll.qlRateHelperQuoteName(D124)</f>
        <v>#VALUE!</v>
      </c>
      <c r="F124" s="17" t="e">
        <f>_xll.qlRateHelperRate($D124)</f>
        <v>#VALUE!</v>
      </c>
      <c r="G124" s="17" t="str">
        <f>IF(ISERROR(_xll.qlSwapRateHelperSpread($D124)),IF(ISERROR(_xll.qlFuturesRateHelperConvexityAdjustment($D124)),"--",_xll.qlFuturesRateHelperConvexityAdjustment($D124)),_xll.qlSwapRateHelperSpread($D124))</f>
        <v>--</v>
      </c>
      <c r="H124" s="16" t="e">
        <f>_xll.qlRateHelperEarliestDate($D124)</f>
        <v>#VALUE!</v>
      </c>
      <c r="I124" s="15" t="e">
        <f>_xll.qlRateHelperLatestDate($D124)</f>
        <v>#VALUE!</v>
      </c>
      <c r="J124" s="5" t="e">
        <v>#N/A</v>
      </c>
    </row>
    <row r="125" spans="4:10" x14ac:dyDescent="0.2">
      <c r="D125" s="18" t="e">
        <v>#N/A</v>
      </c>
      <c r="E125" s="18" t="e">
        <f>_xll.qlRateHelperQuoteName(D125)</f>
        <v>#VALUE!</v>
      </c>
      <c r="F125" s="17" t="e">
        <f>_xll.qlRateHelperRate($D125)</f>
        <v>#VALUE!</v>
      </c>
      <c r="G125" s="17" t="str">
        <f>IF(ISERROR(_xll.qlSwapRateHelperSpread($D125)),IF(ISERROR(_xll.qlFuturesRateHelperConvexityAdjustment($D125)),"--",_xll.qlFuturesRateHelperConvexityAdjustment($D125)),_xll.qlSwapRateHelperSpread($D125))</f>
        <v>--</v>
      </c>
      <c r="H125" s="16" t="e">
        <f>_xll.qlRateHelperEarliestDate($D125)</f>
        <v>#VALUE!</v>
      </c>
      <c r="I125" s="15" t="e">
        <f>_xll.qlRateHelperLatestDate($D125)</f>
        <v>#VALUE!</v>
      </c>
      <c r="J125" s="5" t="e">
        <v>#N/A</v>
      </c>
    </row>
    <row r="126" spans="4:10" ht="12" thickBot="1" x14ac:dyDescent="0.25">
      <c r="D126" s="14" t="e">
        <v>#N/A</v>
      </c>
      <c r="E126" s="14" t="e">
        <f>_xll.qlRateHelperQuoteName(D126)</f>
        <v>#VALUE!</v>
      </c>
      <c r="F126" s="13" t="e">
        <f>_xll.qlRateHelperRate($D126)</f>
        <v>#VALUE!</v>
      </c>
      <c r="G126" s="13" t="str">
        <f>IF(ISERROR(_xll.qlSwapRateHelperSpread($D126)),IF(ISERROR(_xll.qlFuturesRateHelperConvexityAdjustment($D126)),"--",_xll.qlFuturesRateHelperConvexityAdjustment($D126)),_xll.qlSwapRateHelperSpread($D126))</f>
        <v>--</v>
      </c>
      <c r="H126" s="12" t="e">
        <f>_xll.qlRateHelperEarliestDate($D126)</f>
        <v>#VALUE!</v>
      </c>
      <c r="I126" s="11" t="e">
        <f>_xll.qlRateHelperLatestDate($D126)</f>
        <v>#VALUE!</v>
      </c>
      <c r="J126" s="5"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7"/>
  <sheetViews>
    <sheetView workbookViewId="0">
      <selection activeCell="B2" sqref="B2"/>
    </sheetView>
  </sheetViews>
  <sheetFormatPr defaultRowHeight="11.25" x14ac:dyDescent="0.2"/>
  <cols>
    <col min="1" max="1" width="3.28515625" style="138" bestFit="1" customWidth="1"/>
    <col min="2" max="2" width="9" style="138" bestFit="1" customWidth="1"/>
    <col min="3" max="3" width="15.140625" style="138" bestFit="1" customWidth="1"/>
    <col min="4" max="4" width="17.28515625" style="138" bestFit="1" customWidth="1"/>
    <col min="5" max="5" width="17.42578125" style="138" customWidth="1"/>
    <col min="6" max="6" width="20.7109375" style="138" customWidth="1"/>
    <col min="7" max="7" width="2.7109375" style="138" customWidth="1"/>
    <col min="8" max="16384" width="9.140625" style="138"/>
  </cols>
  <sheetData>
    <row r="1" spans="1:7" ht="12" x14ac:dyDescent="0.2">
      <c r="A1" s="79"/>
      <c r="B1" s="78"/>
      <c r="C1" s="63" t="s">
        <v>85</v>
      </c>
      <c r="D1" s="77" t="str">
        <f>Currency&amp;"_YC"&amp;$C$1&amp;"RH"</f>
        <v>EUR_YCSTDRH</v>
      </c>
      <c r="E1" s="177" t="str">
        <f>$D$1&amp;"_Deposits.xml"</f>
        <v>EUR_YCSTDRH_Deposits.xml</v>
      </c>
      <c r="G1" s="67"/>
    </row>
    <row r="2" spans="1:7" ht="23.25" customHeight="1" x14ac:dyDescent="0.2">
      <c r="A2" s="70"/>
      <c r="B2" s="76"/>
      <c r="C2" s="76" t="s">
        <v>84</v>
      </c>
      <c r="D2" s="76" t="s">
        <v>83</v>
      </c>
      <c r="E2" s="74" t="str">
        <f>IF(Serialize,_xll.ohObjectSave(E3:E12,SerializationPath&amp;E1,FileOverwrite,Serialize),"---")</f>
        <v>---</v>
      </c>
      <c r="F2" s="73" t="str">
        <f>_xll.ohRangeRetrieveError(E2)</f>
        <v/>
      </c>
      <c r="G2" s="67"/>
    </row>
    <row r="3" spans="1:7" ht="11.25" customHeight="1" x14ac:dyDescent="0.2">
      <c r="A3" s="70"/>
      <c r="B3" s="140" t="s">
        <v>82</v>
      </c>
      <c r="C3" s="141" t="s">
        <v>81</v>
      </c>
      <c r="D3" s="142" t="str">
        <f t="shared" ref="D3:D12" si="0">Currency&amp;$B3&amp;"D"&amp;QuoteSuffix</f>
        <v>EUROND_Quote</v>
      </c>
      <c r="E3" s="143" t="str">
        <f>_xll.qlDepositRateHelper(,D3,C3,Permanent,Trigger,ObjectOverwrite)</f>
        <v>obj_0085f#0007</v>
      </c>
      <c r="F3" s="144" t="str">
        <f>_xll.ohRangeRetrieveError(E3)</f>
        <v/>
      </c>
      <c r="G3" s="67"/>
    </row>
    <row r="4" spans="1:7" ht="11.25" customHeight="1" x14ac:dyDescent="0.2">
      <c r="A4" s="70"/>
      <c r="B4" s="205" t="s">
        <v>96</v>
      </c>
      <c r="C4" s="206" t="s">
        <v>81</v>
      </c>
      <c r="D4" s="207" t="str">
        <f t="shared" si="0"/>
        <v>EURTND_Quote</v>
      </c>
      <c r="E4" s="208" t="str">
        <f>_xll.qlFraRateHelper(,D4,"1D",C4,Permanent,Trigger,ObjectOverwrite)</f>
        <v>obj_0082f#0007</v>
      </c>
      <c r="F4" s="144" t="str">
        <f>_xll.ohRangeRetrieveError(E4)</f>
        <v/>
      </c>
      <c r="G4" s="67"/>
    </row>
    <row r="5" spans="1:7" ht="11.25" customHeight="1" x14ac:dyDescent="0.2">
      <c r="A5" s="70"/>
      <c r="B5" s="209" t="s">
        <v>95</v>
      </c>
      <c r="C5" s="210" t="s">
        <v>81</v>
      </c>
      <c r="D5" s="211" t="str">
        <f t="shared" si="0"/>
        <v>EURSND_Quote</v>
      </c>
      <c r="E5" s="212" t="str">
        <f>_xll.qlFraRateHelper(,D5,"2D",C5,Permanent,Trigger,ObjectOverwrite)</f>
        <v>obj_0083b#0007</v>
      </c>
      <c r="F5" s="71" t="str">
        <f>_xll.ohRangeRetrieveError(E5)</f>
        <v/>
      </c>
      <c r="G5" s="67"/>
    </row>
    <row r="6" spans="1:7" ht="11.25" customHeight="1" x14ac:dyDescent="0.2">
      <c r="A6" s="70"/>
      <c r="B6" s="146" t="s">
        <v>80</v>
      </c>
      <c r="C6" s="147" t="str">
        <f t="shared" ref="C6:C12" si="1">PROPER(Currency)&amp;FamilyName&amp;$B6</f>
        <v>EuriborSW</v>
      </c>
      <c r="D6" s="148" t="str">
        <f t="shared" si="0"/>
        <v>EURSWD_Quote</v>
      </c>
      <c r="E6" s="149" t="str">
        <f>_xll.qlDepositRateHelper(,D6,C6,Permanent,Trigger,ObjectOverwrite)</f>
        <v>obj_0083e#0007</v>
      </c>
      <c r="F6" s="145"/>
      <c r="G6" s="67"/>
    </row>
    <row r="7" spans="1:7" ht="11.25" customHeight="1" x14ac:dyDescent="0.2">
      <c r="A7" s="70"/>
      <c r="B7" s="146" t="s">
        <v>79</v>
      </c>
      <c r="C7" s="147" t="str">
        <f t="shared" si="1"/>
        <v>Euribor1M</v>
      </c>
      <c r="D7" s="148" t="str">
        <f t="shared" si="0"/>
        <v>EUR1MD_Quote</v>
      </c>
      <c r="E7" s="149" t="str">
        <f>_xll.qlDepositRateHelper(,D7,C7,Permanent,Trigger,ObjectOverwrite)</f>
        <v>obj_00823#0007</v>
      </c>
      <c r="F7" s="145"/>
      <c r="G7" s="67"/>
    </row>
    <row r="8" spans="1:7" ht="11.25" customHeight="1" x14ac:dyDescent="0.2">
      <c r="A8" s="70"/>
      <c r="B8" s="146" t="s">
        <v>78</v>
      </c>
      <c r="C8" s="147" t="str">
        <f t="shared" si="1"/>
        <v>Euribor2M</v>
      </c>
      <c r="D8" s="148" t="str">
        <f t="shared" si="0"/>
        <v>EUR2MD_Quote</v>
      </c>
      <c r="E8" s="149" t="str">
        <f>_xll.qlDepositRateHelper(,D8,C8,Permanent,Trigger,ObjectOverwrite)</f>
        <v>obj_00835#0007</v>
      </c>
      <c r="F8" s="145" t="str">
        <f>_xll.ohRangeRetrieveError(E8)</f>
        <v/>
      </c>
      <c r="G8" s="67"/>
    </row>
    <row r="9" spans="1:7" ht="11.25" customHeight="1" x14ac:dyDescent="0.2">
      <c r="A9" s="70"/>
      <c r="B9" s="146" t="s">
        <v>77</v>
      </c>
      <c r="C9" s="147" t="str">
        <f t="shared" si="1"/>
        <v>Euribor3M</v>
      </c>
      <c r="D9" s="148" t="str">
        <f t="shared" si="0"/>
        <v>EUR3MD_Quote</v>
      </c>
      <c r="E9" s="149" t="str">
        <f>_xll.qlDepositRateHelper(,D9,C9,Permanent,Trigger,ObjectOverwrite)</f>
        <v>obj_00838#0007</v>
      </c>
      <c r="F9" s="145" t="str">
        <f>_xll.ohRangeRetrieveError(E9)</f>
        <v/>
      </c>
      <c r="G9" s="67"/>
    </row>
    <row r="10" spans="1:7" ht="11.25" customHeight="1" x14ac:dyDescent="0.2">
      <c r="A10" s="70"/>
      <c r="B10" s="146" t="s">
        <v>114</v>
      </c>
      <c r="C10" s="147" t="str">
        <f>_xll.qlEuribor(,B10,,,Trigger,ObjectOverwrite)</f>
        <v>obj_00829#0007</v>
      </c>
      <c r="D10" s="148" t="str">
        <f t="shared" si="0"/>
        <v>EUR4MD_Quote</v>
      </c>
      <c r="E10" s="149" t="str">
        <f>_xll.qlDepositRateHelper(,D10,C10,Permanent,Trigger,ObjectOverwrite)</f>
        <v>obj_00858#0007</v>
      </c>
      <c r="F10" s="145" t="str">
        <f>_xll.ohRangeRetrieveError(E10)</f>
        <v/>
      </c>
      <c r="G10" s="67"/>
    </row>
    <row r="11" spans="1:7" ht="11.25" customHeight="1" x14ac:dyDescent="0.2">
      <c r="A11" s="70"/>
      <c r="B11" s="146" t="s">
        <v>115</v>
      </c>
      <c r="C11" s="147" t="str">
        <f>_xll.qlEuribor(,B11,,,Trigger,ObjectOverwrite)</f>
        <v>obj_00827#0007</v>
      </c>
      <c r="D11" s="148" t="str">
        <f t="shared" si="0"/>
        <v>EUR5MD_Quote</v>
      </c>
      <c r="E11" s="149" t="str">
        <f>_xll.qlDepositRateHelper(,D11,C11,Permanent,Trigger,ObjectOverwrite)</f>
        <v>obj_0085c#0007</v>
      </c>
      <c r="F11" s="145" t="str">
        <f>_xll.ohRangeRetrieveError(E11)</f>
        <v/>
      </c>
      <c r="G11" s="67"/>
    </row>
    <row r="12" spans="1:7" ht="11.25" customHeight="1" x14ac:dyDescent="0.2">
      <c r="A12" s="70"/>
      <c r="B12" s="72" t="s">
        <v>76</v>
      </c>
      <c r="C12" s="139" t="str">
        <f t="shared" si="1"/>
        <v>Euribor6M</v>
      </c>
      <c r="D12" s="69" t="str">
        <f t="shared" si="0"/>
        <v>EUR6MD_Quote</v>
      </c>
      <c r="E12" s="68" t="str">
        <f>_xll.qlDepositRateHelper(,D12,C12,Permanent,Trigger,ObjectOverwrite)</f>
        <v>obj_00825#0007</v>
      </c>
      <c r="F12" s="71" t="str">
        <f>_xll.ohRangeRetrieveError(E12)</f>
        <v/>
      </c>
      <c r="G12" s="67"/>
    </row>
    <row r="13" spans="1:7" ht="11.25" customHeight="1" thickBot="1" x14ac:dyDescent="0.25">
      <c r="A13" s="66"/>
      <c r="B13" s="65"/>
      <c r="C13" s="65"/>
      <c r="D13" s="65"/>
      <c r="E13" s="65"/>
      <c r="F13" s="65"/>
      <c r="G13" s="64"/>
    </row>
    <row r="14" spans="1:7" ht="12" customHeight="1" x14ac:dyDescent="0.2"/>
    <row r="15" spans="1:7" ht="12" customHeight="1" x14ac:dyDescent="0.2"/>
    <row r="16" spans="1:7" ht="12" customHeight="1" x14ac:dyDescent="0.2"/>
    <row r="17" ht="12" customHeight="1" x14ac:dyDescent="0.2"/>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B2" sqref="B2"/>
    </sheetView>
  </sheetViews>
  <sheetFormatPr defaultRowHeight="11.25" x14ac:dyDescent="0.2"/>
  <cols>
    <col min="1" max="1" width="2.7109375" style="231" customWidth="1"/>
    <col min="2" max="2" width="4" style="231" bestFit="1" customWidth="1"/>
    <col min="3" max="3" width="3" style="231" bestFit="1" customWidth="1"/>
    <col min="4" max="4" width="5" style="231" bestFit="1" customWidth="1"/>
    <col min="5" max="5" width="10" style="231" bestFit="1" customWidth="1"/>
    <col min="6" max="6" width="10.140625" style="231" customWidth="1"/>
    <col min="7" max="7" width="16.140625" style="231" bestFit="1" customWidth="1"/>
    <col min="8" max="8" width="15.140625" style="231" bestFit="1" customWidth="1"/>
    <col min="9" max="9" width="20.7109375" style="231" customWidth="1"/>
    <col min="10" max="10" width="2.7109375" style="231" customWidth="1"/>
    <col min="11" max="16384" width="9.140625" style="231"/>
  </cols>
  <sheetData>
    <row r="1" spans="1:10" ht="12" x14ac:dyDescent="0.2">
      <c r="A1" s="213"/>
      <c r="B1" s="214"/>
      <c r="C1" s="215"/>
      <c r="D1" s="215">
        <v>6</v>
      </c>
      <c r="E1" s="214" t="str">
        <f>_xll.qlPeriodEquivalent(D1&amp;"M")</f>
        <v>6M</v>
      </c>
      <c r="F1" s="214"/>
      <c r="G1" s="216" t="str">
        <f>Currency&amp;"_YC"&amp;$E$1&amp;"RH"</f>
        <v>EUR_YC6MRH</v>
      </c>
      <c r="H1" s="232" t="str">
        <f>$G$1&amp;"_FRAs.xml"</f>
        <v>EUR_YC6MRH_FRAs.xml</v>
      </c>
      <c r="J1" s="217"/>
    </row>
    <row r="2" spans="1:10" x14ac:dyDescent="0.2">
      <c r="A2" s="70"/>
      <c r="B2" s="164"/>
      <c r="C2" s="218"/>
      <c r="D2" s="219"/>
      <c r="E2" s="220" t="s">
        <v>84</v>
      </c>
      <c r="F2" s="220" t="s">
        <v>122</v>
      </c>
      <c r="G2" s="220" t="s">
        <v>83</v>
      </c>
      <c r="H2" s="221" t="str">
        <f>IF(Serialize,_xll.ohObjectSave(H3:H20,SerializationPath&amp;H1,FileOverwrite,Serialize),"---")</f>
        <v>---</v>
      </c>
      <c r="I2" s="222" t="str">
        <f>_xll.ohRangeRetrieveError(H2)</f>
        <v/>
      </c>
      <c r="J2" s="67"/>
    </row>
    <row r="3" spans="1:10" x14ac:dyDescent="0.2">
      <c r="A3" s="70"/>
      <c r="B3" s="223" t="str">
        <f t="shared" ref="B3:B20" si="0">C3&amp;"M"</f>
        <v>1M</v>
      </c>
      <c r="C3" s="224">
        <v>1</v>
      </c>
      <c r="D3" s="143" t="str">
        <f t="shared" ref="D3:D20" si="1">"x"&amp;C3+$D$1&amp;"F"</f>
        <v>x7F</v>
      </c>
      <c r="E3" s="223" t="str">
        <f t="shared" ref="E3:E20" si="2">PROPER(Currency)&amp;FamilyName&amp;$E$1</f>
        <v>Euribor6M</v>
      </c>
      <c r="F3" s="182" t="b">
        <v>0</v>
      </c>
      <c r="G3" s="223" t="str">
        <f t="shared" ref="G3:G20" si="3">Currency&amp;C3&amp;D3&amp;IF(F3,"_SYNTH"&amp;$E$1,"")&amp;"_Quote"</f>
        <v>EUR1x7F_Quote</v>
      </c>
      <c r="H3" s="223" t="str">
        <f>_xll.qlFraRateHelper(,G3,B3,E3,Permanent,Trigger,ObjectOverwrite)</f>
        <v>obj_00896#0003</v>
      </c>
      <c r="I3" s="225" t="str">
        <f>_xll.ohRangeRetrieveError(H3)</f>
        <v/>
      </c>
      <c r="J3" s="67"/>
    </row>
    <row r="4" spans="1:10" x14ac:dyDescent="0.2">
      <c r="A4" s="70"/>
      <c r="B4" s="226" t="str">
        <f t="shared" si="0"/>
        <v>2M</v>
      </c>
      <c r="C4" s="227">
        <v>2</v>
      </c>
      <c r="D4" s="149" t="str">
        <f t="shared" si="1"/>
        <v>x8F</v>
      </c>
      <c r="E4" s="226" t="str">
        <f t="shared" si="2"/>
        <v>Euribor6M</v>
      </c>
      <c r="F4" s="187" t="b">
        <v>0</v>
      </c>
      <c r="G4" s="226" t="str">
        <f t="shared" si="3"/>
        <v>EUR2x8F_Quote</v>
      </c>
      <c r="H4" s="226" t="str">
        <f>_xll.qlFraRateHelper(,G4,B4,E4,Permanent,Trigger,ObjectOverwrite)</f>
        <v>obj_00890#0003</v>
      </c>
      <c r="I4" s="228" t="str">
        <f>_xll.ohRangeRetrieveError(H4)</f>
        <v/>
      </c>
      <c r="J4" s="67"/>
    </row>
    <row r="5" spans="1:10" x14ac:dyDescent="0.2">
      <c r="A5" s="70"/>
      <c r="B5" s="226" t="str">
        <f t="shared" si="0"/>
        <v>3M</v>
      </c>
      <c r="C5" s="227">
        <v>3</v>
      </c>
      <c r="D5" s="149" t="str">
        <f t="shared" si="1"/>
        <v>x9F</v>
      </c>
      <c r="E5" s="226" t="str">
        <f t="shared" si="2"/>
        <v>Euribor6M</v>
      </c>
      <c r="F5" s="187" t="b">
        <v>0</v>
      </c>
      <c r="G5" s="226" t="str">
        <f t="shared" si="3"/>
        <v>EUR3x9F_Quote</v>
      </c>
      <c r="H5" s="226" t="str">
        <f>_xll.qlFraRateHelper(,G5,B5,E5,Permanent,Trigger,ObjectOverwrite)</f>
        <v>obj_0089d#0003</v>
      </c>
      <c r="I5" s="228" t="str">
        <f>_xll.ohRangeRetrieveError(H5)</f>
        <v/>
      </c>
      <c r="J5" s="67"/>
    </row>
    <row r="6" spans="1:10" x14ac:dyDescent="0.2">
      <c r="A6" s="70"/>
      <c r="B6" s="226" t="str">
        <f t="shared" si="0"/>
        <v>4M</v>
      </c>
      <c r="C6" s="227">
        <v>4</v>
      </c>
      <c r="D6" s="149" t="str">
        <f t="shared" si="1"/>
        <v>x10F</v>
      </c>
      <c r="E6" s="226" t="str">
        <f t="shared" si="2"/>
        <v>Euribor6M</v>
      </c>
      <c r="F6" s="187" t="b">
        <v>0</v>
      </c>
      <c r="G6" s="226" t="str">
        <f t="shared" si="3"/>
        <v>EUR4x10F_Quote</v>
      </c>
      <c r="H6" s="226" t="str">
        <f>_xll.qlFraRateHelper(,G6,B6,E6,Permanent,Trigger,ObjectOverwrite)</f>
        <v>obj_0089b#0003</v>
      </c>
      <c r="I6" s="228" t="str">
        <f>_xll.ohRangeRetrieveError(H6)</f>
        <v/>
      </c>
      <c r="J6" s="67"/>
    </row>
    <row r="7" spans="1:10" x14ac:dyDescent="0.2">
      <c r="A7" s="70"/>
      <c r="B7" s="226" t="str">
        <f t="shared" si="0"/>
        <v>5M</v>
      </c>
      <c r="C7" s="227">
        <v>5</v>
      </c>
      <c r="D7" s="149" t="str">
        <f t="shared" si="1"/>
        <v>x11F</v>
      </c>
      <c r="E7" s="226" t="str">
        <f t="shared" si="2"/>
        <v>Euribor6M</v>
      </c>
      <c r="F7" s="187" t="b">
        <v>0</v>
      </c>
      <c r="G7" s="226" t="str">
        <f t="shared" si="3"/>
        <v>EUR5x11F_Quote</v>
      </c>
      <c r="H7" s="226" t="str">
        <f>_xll.qlFraRateHelper(,G7,B7,E7,Permanent,Trigger,ObjectOverwrite)</f>
        <v>obj_00894#0003</v>
      </c>
      <c r="I7" s="228" t="str">
        <f>_xll.ohRangeRetrieveError(H7)</f>
        <v/>
      </c>
      <c r="J7" s="67"/>
    </row>
    <row r="8" spans="1:10" x14ac:dyDescent="0.2">
      <c r="A8" s="70"/>
      <c r="B8" s="226" t="str">
        <f t="shared" si="0"/>
        <v>6M</v>
      </c>
      <c r="C8" s="227">
        <v>6</v>
      </c>
      <c r="D8" s="149" t="str">
        <f t="shared" si="1"/>
        <v>x12F</v>
      </c>
      <c r="E8" s="226" t="str">
        <f t="shared" si="2"/>
        <v>Euribor6M</v>
      </c>
      <c r="F8" s="187" t="b">
        <v>0</v>
      </c>
      <c r="G8" s="226" t="str">
        <f t="shared" si="3"/>
        <v>EUR6x12F_Quote</v>
      </c>
      <c r="H8" s="226" t="str">
        <f>_xll.qlFraRateHelper(,G8,B8,E8,Permanent,Trigger,ObjectOverwrite)</f>
        <v>obj_0088d#0003</v>
      </c>
      <c r="I8" s="228" t="str">
        <f>_xll.ohRangeRetrieveError(H8)</f>
        <v/>
      </c>
      <c r="J8" s="67"/>
    </row>
    <row r="9" spans="1:10" x14ac:dyDescent="0.2">
      <c r="A9" s="70"/>
      <c r="B9" s="226" t="str">
        <f t="shared" si="0"/>
        <v>7M</v>
      </c>
      <c r="C9" s="227">
        <v>7</v>
      </c>
      <c r="D9" s="149" t="str">
        <f t="shared" si="1"/>
        <v>x13F</v>
      </c>
      <c r="E9" s="226" t="str">
        <f t="shared" si="2"/>
        <v>Euribor6M</v>
      </c>
      <c r="F9" s="187" t="b">
        <v>0</v>
      </c>
      <c r="G9" s="226" t="str">
        <f t="shared" si="3"/>
        <v>EUR7x13F_Quote</v>
      </c>
      <c r="H9" s="226" t="str">
        <f>_xll.qlFraRateHelper(,G9,B9,E9,Permanent,Trigger,ObjectOverwrite)</f>
        <v>obj_00897#0003</v>
      </c>
      <c r="I9" s="228" t="str">
        <f>_xll.ohRangeRetrieveError(H9)</f>
        <v/>
      </c>
      <c r="J9" s="67"/>
    </row>
    <row r="10" spans="1:10" x14ac:dyDescent="0.2">
      <c r="A10" s="70"/>
      <c r="B10" s="226" t="str">
        <f t="shared" si="0"/>
        <v>8M</v>
      </c>
      <c r="C10" s="227">
        <v>8</v>
      </c>
      <c r="D10" s="149" t="str">
        <f t="shared" si="1"/>
        <v>x14F</v>
      </c>
      <c r="E10" s="226" t="str">
        <f t="shared" si="2"/>
        <v>Euribor6M</v>
      </c>
      <c r="F10" s="187" t="b">
        <v>0</v>
      </c>
      <c r="G10" s="226" t="str">
        <f t="shared" si="3"/>
        <v>EUR8x14F_Quote</v>
      </c>
      <c r="H10" s="226" t="str">
        <f>_xll.qlFraRateHelper(,G10,B10,E10,Permanent,Trigger,ObjectOverwrite)</f>
        <v>obj_00899#0003</v>
      </c>
      <c r="I10" s="228" t="str">
        <f>_xll.ohRangeRetrieveError(H10)</f>
        <v/>
      </c>
      <c r="J10" s="67"/>
    </row>
    <row r="11" spans="1:10" x14ac:dyDescent="0.2">
      <c r="A11" s="70"/>
      <c r="B11" s="226" t="str">
        <f t="shared" si="0"/>
        <v>9M</v>
      </c>
      <c r="C11" s="227">
        <v>9</v>
      </c>
      <c r="D11" s="149" t="str">
        <f t="shared" si="1"/>
        <v>x15F</v>
      </c>
      <c r="E11" s="226" t="str">
        <f t="shared" si="2"/>
        <v>Euribor6M</v>
      </c>
      <c r="F11" s="187" t="b">
        <v>0</v>
      </c>
      <c r="G11" s="226" t="str">
        <f t="shared" si="3"/>
        <v>EUR9x15F_Quote</v>
      </c>
      <c r="H11" s="226" t="str">
        <f>_xll.qlFraRateHelper(,G11,B11,E11,Permanent,Trigger,ObjectOverwrite)</f>
        <v>obj_00892#0003</v>
      </c>
      <c r="I11" s="228" t="str">
        <f>_xll.ohRangeRetrieveError(H11)</f>
        <v/>
      </c>
      <c r="J11" s="67"/>
    </row>
    <row r="12" spans="1:10" x14ac:dyDescent="0.2">
      <c r="A12" s="70"/>
      <c r="B12" s="226" t="str">
        <f t="shared" si="0"/>
        <v>10M</v>
      </c>
      <c r="C12" s="227">
        <v>10</v>
      </c>
      <c r="D12" s="149" t="str">
        <f t="shared" si="1"/>
        <v>x16F</v>
      </c>
      <c r="E12" s="226" t="str">
        <f t="shared" si="2"/>
        <v>Euribor6M</v>
      </c>
      <c r="F12" s="187" t="b">
        <v>0</v>
      </c>
      <c r="G12" s="226" t="str">
        <f t="shared" si="3"/>
        <v>EUR10x16F_Quote</v>
      </c>
      <c r="H12" s="226" t="str">
        <f>_xll.qlFraRateHelper(,G12,B12,E12,Permanent,Trigger,ObjectOverwrite)</f>
        <v>obj_0089c#0003</v>
      </c>
      <c r="I12" s="228" t="str">
        <f>_xll.ohRangeRetrieveError(H12)</f>
        <v/>
      </c>
      <c r="J12" s="67"/>
    </row>
    <row r="13" spans="1:10" x14ac:dyDescent="0.2">
      <c r="A13" s="70"/>
      <c r="B13" s="226" t="str">
        <f t="shared" si="0"/>
        <v>11M</v>
      </c>
      <c r="C13" s="227">
        <v>11</v>
      </c>
      <c r="D13" s="149" t="str">
        <f t="shared" si="1"/>
        <v>x17F</v>
      </c>
      <c r="E13" s="226" t="str">
        <f t="shared" si="2"/>
        <v>Euribor6M</v>
      </c>
      <c r="F13" s="187" t="b">
        <v>0</v>
      </c>
      <c r="G13" s="226" t="str">
        <f t="shared" si="3"/>
        <v>EUR11x17F_Quote</v>
      </c>
      <c r="H13" s="226" t="str">
        <f>_xll.qlFraRateHelper(,G13,B13,E13,Permanent,Trigger,ObjectOverwrite)</f>
        <v>obj_00895#0003</v>
      </c>
      <c r="I13" s="228" t="str">
        <f>_xll.ohRangeRetrieveError(H13)</f>
        <v/>
      </c>
      <c r="J13" s="67"/>
    </row>
    <row r="14" spans="1:10" x14ac:dyDescent="0.2">
      <c r="A14" s="70"/>
      <c r="B14" s="226" t="str">
        <f t="shared" si="0"/>
        <v>12M</v>
      </c>
      <c r="C14" s="227">
        <v>12</v>
      </c>
      <c r="D14" s="149" t="str">
        <f t="shared" si="1"/>
        <v>x18F</v>
      </c>
      <c r="E14" s="226" t="str">
        <f t="shared" si="2"/>
        <v>Euribor6M</v>
      </c>
      <c r="F14" s="187" t="b">
        <v>0</v>
      </c>
      <c r="G14" s="226" t="str">
        <f t="shared" si="3"/>
        <v>EUR12x18F_Quote</v>
      </c>
      <c r="H14" s="226" t="str">
        <f>_xll.qlFraRateHelper(,G14,B14,E14,Permanent,Trigger,ObjectOverwrite)</f>
        <v>obj_00891#0003</v>
      </c>
      <c r="I14" s="228" t="str">
        <f>_xll.ohRangeRetrieveError(H14)</f>
        <v/>
      </c>
      <c r="J14" s="67"/>
    </row>
    <row r="15" spans="1:10" x14ac:dyDescent="0.2">
      <c r="A15" s="70"/>
      <c r="B15" s="226" t="str">
        <f t="shared" si="0"/>
        <v>13M</v>
      </c>
      <c r="C15" s="227">
        <v>13</v>
      </c>
      <c r="D15" s="149" t="str">
        <f t="shared" si="1"/>
        <v>x19F</v>
      </c>
      <c r="E15" s="226" t="str">
        <f t="shared" si="2"/>
        <v>Euribor6M</v>
      </c>
      <c r="F15" s="187" t="b">
        <v>0</v>
      </c>
      <c r="G15" s="226" t="str">
        <f t="shared" si="3"/>
        <v>EUR13x19F_Quote</v>
      </c>
      <c r="H15" s="226" t="str">
        <f>_xll.qlFraRateHelper(,G15,B15,E15,Permanent,Trigger,ObjectOverwrite)</f>
        <v>obj_0088f#0003</v>
      </c>
      <c r="I15" s="228" t="str">
        <f>_xll.ohRangeRetrieveError(H15)</f>
        <v/>
      </c>
      <c r="J15" s="67"/>
    </row>
    <row r="16" spans="1:10" x14ac:dyDescent="0.2">
      <c r="A16" s="70"/>
      <c r="B16" s="226" t="str">
        <f t="shared" si="0"/>
        <v>14M</v>
      </c>
      <c r="C16" s="227">
        <v>14</v>
      </c>
      <c r="D16" s="149" t="str">
        <f t="shared" si="1"/>
        <v>x20F</v>
      </c>
      <c r="E16" s="226" t="str">
        <f t="shared" si="2"/>
        <v>Euribor6M</v>
      </c>
      <c r="F16" s="187" t="b">
        <v>0</v>
      </c>
      <c r="G16" s="226" t="str">
        <f t="shared" si="3"/>
        <v>EUR14x20F_Quote</v>
      </c>
      <c r="H16" s="226" t="str">
        <f>_xll.qlFraRateHelper(,G16,B16,E16,Permanent,Trigger,ObjectOverwrite)</f>
        <v>obj_0089a#0003</v>
      </c>
      <c r="I16" s="228" t="str">
        <f>_xll.ohRangeRetrieveError(H16)</f>
        <v/>
      </c>
      <c r="J16" s="67"/>
    </row>
    <row r="17" spans="1:10" x14ac:dyDescent="0.2">
      <c r="A17" s="70"/>
      <c r="B17" s="226" t="str">
        <f t="shared" si="0"/>
        <v>15M</v>
      </c>
      <c r="C17" s="227">
        <v>15</v>
      </c>
      <c r="D17" s="149" t="str">
        <f t="shared" si="1"/>
        <v>x21F</v>
      </c>
      <c r="E17" s="226" t="str">
        <f t="shared" si="2"/>
        <v>Euribor6M</v>
      </c>
      <c r="F17" s="187" t="b">
        <v>0</v>
      </c>
      <c r="G17" s="226" t="str">
        <f t="shared" si="3"/>
        <v>EUR15x21F_Quote</v>
      </c>
      <c r="H17" s="226" t="str">
        <f>_xll.qlFraRateHelper(,G17,B17,E17,Permanent,Trigger,ObjectOverwrite)</f>
        <v>obj_00893#0003</v>
      </c>
      <c r="I17" s="228" t="str">
        <f>_xll.ohRangeRetrieveError(H17)</f>
        <v/>
      </c>
      <c r="J17" s="67"/>
    </row>
    <row r="18" spans="1:10" x14ac:dyDescent="0.2">
      <c r="A18" s="70"/>
      <c r="B18" s="226" t="str">
        <f t="shared" si="0"/>
        <v>16M</v>
      </c>
      <c r="C18" s="227">
        <v>16</v>
      </c>
      <c r="D18" s="149" t="str">
        <f t="shared" si="1"/>
        <v>x22F</v>
      </c>
      <c r="E18" s="226" t="str">
        <f t="shared" si="2"/>
        <v>Euribor6M</v>
      </c>
      <c r="F18" s="187" t="b">
        <v>0</v>
      </c>
      <c r="G18" s="226" t="str">
        <f t="shared" si="3"/>
        <v>EUR16x22F_Quote</v>
      </c>
      <c r="H18" s="226" t="str">
        <f>_xll.qlFraRateHelper(,G18,B18,E18,Permanent,Trigger,ObjectOverwrite)</f>
        <v>obj_0088e#0003</v>
      </c>
      <c r="I18" s="228" t="str">
        <f>_xll.ohRangeRetrieveError(H18)</f>
        <v/>
      </c>
      <c r="J18" s="67"/>
    </row>
    <row r="19" spans="1:10" x14ac:dyDescent="0.2">
      <c r="A19" s="70"/>
      <c r="B19" s="226" t="str">
        <f t="shared" si="0"/>
        <v>17M</v>
      </c>
      <c r="C19" s="227">
        <v>17</v>
      </c>
      <c r="D19" s="149" t="str">
        <f t="shared" si="1"/>
        <v>x23F</v>
      </c>
      <c r="E19" s="226" t="str">
        <f t="shared" si="2"/>
        <v>Euribor6M</v>
      </c>
      <c r="F19" s="187" t="b">
        <v>0</v>
      </c>
      <c r="G19" s="226" t="str">
        <f t="shared" si="3"/>
        <v>EUR17x23F_Quote</v>
      </c>
      <c r="H19" s="226" t="str">
        <f>_xll.qlFraRateHelper(,G19,B19,E19,Permanent,Trigger,ObjectOverwrite)</f>
        <v>obj_0088c#0003</v>
      </c>
      <c r="I19" s="228" t="str">
        <f>_xll.ohRangeRetrieveError(H19)</f>
        <v/>
      </c>
      <c r="J19" s="67"/>
    </row>
    <row r="20" spans="1:10" x14ac:dyDescent="0.2">
      <c r="A20" s="70"/>
      <c r="B20" s="226" t="str">
        <f t="shared" si="0"/>
        <v>18M</v>
      </c>
      <c r="C20" s="227">
        <v>18</v>
      </c>
      <c r="D20" s="149" t="str">
        <f t="shared" si="1"/>
        <v>x24F</v>
      </c>
      <c r="E20" s="226" t="str">
        <f t="shared" si="2"/>
        <v>Euribor6M</v>
      </c>
      <c r="F20" s="187" t="b">
        <v>0</v>
      </c>
      <c r="G20" s="226" t="str">
        <f t="shared" si="3"/>
        <v>EUR18x24F_Quote</v>
      </c>
      <c r="H20" s="226" t="str">
        <f>_xll.qlFraRateHelper(,G20,B20,E20,Permanent,Trigger,ObjectOverwrite)</f>
        <v>obj_00898#0003</v>
      </c>
      <c r="I20" s="228" t="str">
        <f>_xll.ohRangeRetrieveError(H20)</f>
        <v/>
      </c>
      <c r="J20" s="67"/>
    </row>
    <row r="21" spans="1:10" ht="12" thickBot="1" x14ac:dyDescent="0.25">
      <c r="A21" s="66"/>
      <c r="B21" s="229"/>
      <c r="C21" s="229"/>
      <c r="D21" s="229"/>
      <c r="E21" s="229"/>
      <c r="F21" s="229"/>
      <c r="G21" s="229"/>
      <c r="H21" s="230"/>
      <c r="I21" s="230"/>
      <c r="J21" s="6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45"/>
  <sheetViews>
    <sheetView workbookViewId="0">
      <selection activeCell="J2" sqref="J2"/>
    </sheetView>
  </sheetViews>
  <sheetFormatPr defaultRowHeight="11.25" x14ac:dyDescent="0.2"/>
  <cols>
    <col min="1" max="1" width="2.7109375" style="138" customWidth="1"/>
    <col min="2" max="2" width="3" style="138" bestFit="1" customWidth="1"/>
    <col min="3" max="3" width="7" style="138" bestFit="1" customWidth="1"/>
    <col min="4" max="4" width="6" style="138" bestFit="1" customWidth="1"/>
    <col min="5" max="5" width="7.140625" style="138" customWidth="1"/>
    <col min="6" max="7" width="10" style="138" bestFit="1" customWidth="1"/>
    <col min="8" max="8" width="17.28515625" style="138" bestFit="1" customWidth="1"/>
    <col min="9" max="9" width="24.42578125" style="138" bestFit="1" customWidth="1"/>
    <col min="10" max="10" width="24.140625" style="138" bestFit="1" customWidth="1"/>
    <col min="11" max="11" width="20.7109375" style="138" customWidth="1"/>
    <col min="12" max="12" width="2.7109375" style="138" customWidth="1"/>
    <col min="13" max="16384" width="9.140625" style="138"/>
  </cols>
  <sheetData>
    <row r="1" spans="1:13" ht="12" x14ac:dyDescent="0.2">
      <c r="A1" s="79"/>
      <c r="B1" s="150"/>
      <c r="C1" s="150"/>
      <c r="D1" s="150"/>
      <c r="E1" s="150"/>
      <c r="F1" s="150"/>
      <c r="G1" s="63" t="s">
        <v>77</v>
      </c>
      <c r="H1" s="151"/>
      <c r="I1" s="152" t="str">
        <f>Currency&amp;"_YC"&amp;"STDRH"</f>
        <v>EUR_YCSTDRH</v>
      </c>
      <c r="J1" s="75" t="str">
        <f>$I$1&amp;"_Futures"&amp;$G$1&amp;".xml"</f>
        <v>EUR_YCSTDRH_Futures3M.xml</v>
      </c>
      <c r="K1" s="153"/>
      <c r="L1" s="67"/>
    </row>
    <row r="2" spans="1:13" ht="25.5" customHeight="1" x14ac:dyDescent="0.2">
      <c r="A2" s="79"/>
      <c r="B2" s="154" t="s">
        <v>100</v>
      </c>
      <c r="C2" s="154" t="s">
        <v>118</v>
      </c>
      <c r="D2" s="155" t="s">
        <v>99</v>
      </c>
      <c r="E2" s="156" t="s">
        <v>98</v>
      </c>
      <c r="F2" s="156" t="s">
        <v>119</v>
      </c>
      <c r="G2" s="155" t="s">
        <v>84</v>
      </c>
      <c r="H2" s="155" t="s">
        <v>83</v>
      </c>
      <c r="I2" s="154" t="s">
        <v>97</v>
      </c>
      <c r="J2" s="176" t="str">
        <f>IF(Serialize,_xll.ohObjectSave(J3:J44,SerializationPath&amp;J1,FileOverwrite,Serialize),"---")</f>
        <v>---</v>
      </c>
      <c r="K2" s="73" t="str">
        <f>_xll.ohRangeRetrieveError(J2)</f>
        <v/>
      </c>
      <c r="L2" s="67"/>
    </row>
    <row r="3" spans="1:13" x14ac:dyDescent="0.2">
      <c r="A3" s="157"/>
      <c r="B3" s="164">
        <v>1</v>
      </c>
      <c r="C3" s="164" t="s">
        <v>120</v>
      </c>
      <c r="D3" s="164" t="b">
        <v>0</v>
      </c>
      <c r="E3" s="164" t="str">
        <f t="array" ref="E3:E44">_xll.qlIMMNextCodes(_xll.qlSettingsEvaluationDate(Trigger)-1,$D3:$D44)</f>
        <v>K5</v>
      </c>
      <c r="F3" s="165">
        <f>_xll.qlIMMdate(E3)</f>
        <v>42144</v>
      </c>
      <c r="G3" s="164" t="str">
        <f t="shared" ref="G3:G34" si="0">PROPER(Currency)&amp;FamilyName&amp;$G$1</f>
        <v>Euribor3M</v>
      </c>
      <c r="H3" s="166" t="str">
        <f t="shared" ref="H3:H34" si="1">Currency&amp;"FUT"&amp;$G$1&amp;$E3&amp;QuoteSuffix</f>
        <v>EURFUT3MK5_Quote</v>
      </c>
      <c r="I3" s="166" t="str">
        <f t="shared" ref="I3:I34" si="2">Currency&amp;"FUT"&amp;$G$1&amp;$E3&amp;"ConvAdj"&amp;QuoteSuffix</f>
        <v>EURFUT3MK5ConvAdj_Quote</v>
      </c>
      <c r="J3" s="167" t="str">
        <f>_xll.qlFuturesRateHelper(,$H3,C3,$E3,$G3,$I3,Permanent,Trigger,ObjectOverwrite)</f>
        <v>obj_0087f#0003</v>
      </c>
      <c r="K3" s="168" t="str">
        <f>_xll.ohRangeRetrieveError(J3)</f>
        <v/>
      </c>
      <c r="L3" s="67"/>
      <c r="M3" s="162"/>
    </row>
    <row r="4" spans="1:13" x14ac:dyDescent="0.2">
      <c r="A4" s="157"/>
      <c r="B4" s="169">
        <v>2</v>
      </c>
      <c r="C4" s="169" t="s">
        <v>120</v>
      </c>
      <c r="D4" s="169" t="b">
        <v>0</v>
      </c>
      <c r="E4" s="169" t="str">
        <v>M5</v>
      </c>
      <c r="F4" s="170">
        <f>_xll.qlIMMdate(E4)</f>
        <v>42172</v>
      </c>
      <c r="G4" s="169" t="str">
        <f t="shared" si="0"/>
        <v>Euribor3M</v>
      </c>
      <c r="H4" s="171" t="str">
        <f t="shared" si="1"/>
        <v>EURFUT3MM5_Quote</v>
      </c>
      <c r="I4" s="171" t="str">
        <f t="shared" si="2"/>
        <v>EURFUT3MM5ConvAdj_Quote</v>
      </c>
      <c r="J4" s="172" t="str">
        <f>_xll.qlFuturesRateHelper(,$H4,C4,$E4,$G4,$I4,Permanent,Trigger,ObjectOverwrite)</f>
        <v>obj_00885#0003</v>
      </c>
      <c r="K4" s="173" t="str">
        <f>_xll.ohRangeRetrieveError(J4)</f>
        <v/>
      </c>
      <c r="L4" s="67"/>
      <c r="M4" s="162"/>
    </row>
    <row r="5" spans="1:13" x14ac:dyDescent="0.2">
      <c r="A5" s="157"/>
      <c r="B5" s="169">
        <v>3</v>
      </c>
      <c r="C5" s="169" t="s">
        <v>120</v>
      </c>
      <c r="D5" s="169" t="b">
        <v>0</v>
      </c>
      <c r="E5" s="169" t="str">
        <v>N5</v>
      </c>
      <c r="F5" s="170">
        <f>_xll.qlIMMdate(E5)</f>
        <v>42200</v>
      </c>
      <c r="G5" s="169" t="str">
        <f t="shared" si="0"/>
        <v>Euribor3M</v>
      </c>
      <c r="H5" s="171" t="str">
        <f t="shared" si="1"/>
        <v>EURFUT3MN5_Quote</v>
      </c>
      <c r="I5" s="171" t="str">
        <f t="shared" si="2"/>
        <v>EURFUT3MN5ConvAdj_Quote</v>
      </c>
      <c r="J5" s="172" t="str">
        <f>_xll.qlFuturesRateHelper(,$H5,C5,$E5,$G5,$I5,Permanent,Trigger,ObjectOverwrite)</f>
        <v>obj_0087e#0003</v>
      </c>
      <c r="K5" s="173" t="str">
        <f>_xll.ohRangeRetrieveError(J5)</f>
        <v/>
      </c>
      <c r="L5" s="67"/>
      <c r="M5" s="162"/>
    </row>
    <row r="6" spans="1:13" x14ac:dyDescent="0.2">
      <c r="A6" s="157"/>
      <c r="B6" s="169">
        <v>4</v>
      </c>
      <c r="C6" s="169" t="s">
        <v>120</v>
      </c>
      <c r="D6" s="169" t="b">
        <v>0</v>
      </c>
      <c r="E6" s="169" t="str">
        <v>Q5</v>
      </c>
      <c r="F6" s="170">
        <f>_xll.qlIMMdate(E6)</f>
        <v>42235</v>
      </c>
      <c r="G6" s="169" t="str">
        <f t="shared" si="0"/>
        <v>Euribor3M</v>
      </c>
      <c r="H6" s="171" t="str">
        <f t="shared" si="1"/>
        <v>EURFUT3MQ5_Quote</v>
      </c>
      <c r="I6" s="171" t="str">
        <f t="shared" si="2"/>
        <v>EURFUT3MQ5ConvAdj_Quote</v>
      </c>
      <c r="J6" s="172" t="str">
        <f>_xll.qlFuturesRateHelper(,$H6,C6,$E6,$G6,$I6,Permanent,Trigger,ObjectOverwrite)</f>
        <v>obj_00872#0003</v>
      </c>
      <c r="K6" s="173" t="str">
        <f>_xll.ohRangeRetrieveError(J6)</f>
        <v/>
      </c>
      <c r="L6" s="67"/>
      <c r="M6" s="162"/>
    </row>
    <row r="7" spans="1:13" x14ac:dyDescent="0.2">
      <c r="A7" s="157"/>
      <c r="B7" s="169">
        <v>5</v>
      </c>
      <c r="C7" s="169" t="s">
        <v>120</v>
      </c>
      <c r="D7" s="169" t="b">
        <v>0</v>
      </c>
      <c r="E7" s="169" t="str">
        <v>U5</v>
      </c>
      <c r="F7" s="170">
        <f>_xll.qlIMMdate(E7)</f>
        <v>42263</v>
      </c>
      <c r="G7" s="169" t="str">
        <f t="shared" si="0"/>
        <v>Euribor3M</v>
      </c>
      <c r="H7" s="171" t="str">
        <f t="shared" si="1"/>
        <v>EURFUT3MU5_Quote</v>
      </c>
      <c r="I7" s="171" t="str">
        <f t="shared" si="2"/>
        <v>EURFUT3MU5ConvAdj_Quote</v>
      </c>
      <c r="J7" s="172" t="str">
        <f>_xll.qlFuturesRateHelper(,$H7,C7,$E7,$G7,$I7,Permanent,Trigger,ObjectOverwrite)</f>
        <v>obj_00862#0003</v>
      </c>
      <c r="K7" s="173" t="str">
        <f>_xll.ohRangeRetrieveError(J7)</f>
        <v/>
      </c>
      <c r="L7" s="67"/>
      <c r="M7" s="162"/>
    </row>
    <row r="8" spans="1:13" x14ac:dyDescent="0.2">
      <c r="A8" s="157"/>
      <c r="B8" s="169">
        <v>6</v>
      </c>
      <c r="C8" s="169" t="s">
        <v>120</v>
      </c>
      <c r="D8" s="169" t="b">
        <v>0</v>
      </c>
      <c r="E8" s="169" t="str">
        <v>V5</v>
      </c>
      <c r="F8" s="170">
        <f>_xll.qlIMMdate(E8)</f>
        <v>42298</v>
      </c>
      <c r="G8" s="169" t="str">
        <f t="shared" si="0"/>
        <v>Euribor3M</v>
      </c>
      <c r="H8" s="171" t="str">
        <f t="shared" si="1"/>
        <v>EURFUT3MV5_Quote</v>
      </c>
      <c r="I8" s="171" t="str">
        <f t="shared" si="2"/>
        <v>EURFUT3MV5ConvAdj_Quote</v>
      </c>
      <c r="J8" s="172" t="str">
        <f>_xll.qlFuturesRateHelper(,$H8,C8,$E8,$G8,$I8,Permanent,Trigger,ObjectOverwrite)</f>
        <v>obj_00889#0003</v>
      </c>
      <c r="K8" s="173" t="str">
        <f>_xll.ohRangeRetrieveError(J8)</f>
        <v/>
      </c>
      <c r="L8" s="67"/>
      <c r="M8" s="162"/>
    </row>
    <row r="9" spans="1:13" x14ac:dyDescent="0.2">
      <c r="A9" s="157"/>
      <c r="B9" s="169">
        <v>7</v>
      </c>
      <c r="C9" s="169" t="s">
        <v>120</v>
      </c>
      <c r="D9" s="169" t="b">
        <v>0</v>
      </c>
      <c r="E9" s="169" t="str">
        <v>X5</v>
      </c>
      <c r="F9" s="170">
        <f>_xll.qlIMMdate(E9)</f>
        <v>42326</v>
      </c>
      <c r="G9" s="169" t="str">
        <f t="shared" si="0"/>
        <v>Euribor3M</v>
      </c>
      <c r="H9" s="171" t="str">
        <f t="shared" si="1"/>
        <v>EURFUT3MX5_Quote</v>
      </c>
      <c r="I9" s="171" t="str">
        <f t="shared" si="2"/>
        <v>EURFUT3MX5ConvAdj_Quote</v>
      </c>
      <c r="J9" s="172" t="str">
        <f>_xll.qlFuturesRateHelper(,$H9,C9,$E9,$G9,$I9,Permanent,Trigger,ObjectOverwrite)</f>
        <v>obj_00870#0003</v>
      </c>
      <c r="K9" s="173" t="str">
        <f>_xll.ohRangeRetrieveError(J9)</f>
        <v/>
      </c>
      <c r="L9" s="67"/>
      <c r="M9" s="162"/>
    </row>
    <row r="10" spans="1:13" x14ac:dyDescent="0.2">
      <c r="A10" s="157"/>
      <c r="B10" s="169">
        <v>8</v>
      </c>
      <c r="C10" s="169" t="s">
        <v>120</v>
      </c>
      <c r="D10" s="169" t="b">
        <v>0</v>
      </c>
      <c r="E10" s="169" t="str">
        <v>Z5</v>
      </c>
      <c r="F10" s="170">
        <f>_xll.qlIMMdate(E10)</f>
        <v>42354</v>
      </c>
      <c r="G10" s="169" t="str">
        <f t="shared" si="0"/>
        <v>Euribor3M</v>
      </c>
      <c r="H10" s="171" t="str">
        <f t="shared" si="1"/>
        <v>EURFUT3MZ5_Quote</v>
      </c>
      <c r="I10" s="171" t="str">
        <f t="shared" si="2"/>
        <v>EURFUT3MZ5ConvAdj_Quote</v>
      </c>
      <c r="J10" s="172" t="str">
        <f>_xll.qlFuturesRateHelper(,$H10,C10,$E10,$G10,$I10,Permanent,Trigger,ObjectOverwrite)</f>
        <v>obj_00877#0003</v>
      </c>
      <c r="K10" s="173" t="str">
        <f>_xll.ohRangeRetrieveError(J10)</f>
        <v/>
      </c>
      <c r="L10" s="67"/>
      <c r="M10" s="162"/>
    </row>
    <row r="11" spans="1:13" x14ac:dyDescent="0.2">
      <c r="A11" s="157"/>
      <c r="B11" s="169">
        <v>9</v>
      </c>
      <c r="C11" s="169" t="s">
        <v>120</v>
      </c>
      <c r="D11" s="169" t="b">
        <v>0</v>
      </c>
      <c r="E11" s="169" t="str">
        <v>F6</v>
      </c>
      <c r="F11" s="170">
        <f>_xll.qlIMMdate(E11)</f>
        <v>42389</v>
      </c>
      <c r="G11" s="169" t="str">
        <f t="shared" si="0"/>
        <v>Euribor3M</v>
      </c>
      <c r="H11" s="171" t="str">
        <f t="shared" si="1"/>
        <v>EURFUT3MF6_Quote</v>
      </c>
      <c r="I11" s="171" t="str">
        <f t="shared" si="2"/>
        <v>EURFUT3MF6ConvAdj_Quote</v>
      </c>
      <c r="J11" s="172" t="str">
        <f>_xll.qlFuturesRateHelper(,$H11,C11,$E11,$G11,$I11,Permanent,Trigger,ObjectOverwrite)</f>
        <v>obj_0086f#0003</v>
      </c>
      <c r="K11" s="173" t="str">
        <f>_xll.ohRangeRetrieveError(J11)</f>
        <v/>
      </c>
      <c r="L11" s="67"/>
      <c r="M11" s="162"/>
    </row>
    <row r="12" spans="1:13" x14ac:dyDescent="0.2">
      <c r="A12" s="157"/>
      <c r="B12" s="169">
        <v>10</v>
      </c>
      <c r="C12" s="169" t="s">
        <v>120</v>
      </c>
      <c r="D12" s="169" t="b">
        <v>0</v>
      </c>
      <c r="E12" s="169" t="str">
        <v>G6</v>
      </c>
      <c r="F12" s="170">
        <f>_xll.qlIMMdate(E12)</f>
        <v>42417</v>
      </c>
      <c r="G12" s="169" t="str">
        <f t="shared" si="0"/>
        <v>Euribor3M</v>
      </c>
      <c r="H12" s="171" t="str">
        <f t="shared" si="1"/>
        <v>EURFUT3MG6_Quote</v>
      </c>
      <c r="I12" s="171" t="str">
        <f t="shared" si="2"/>
        <v>EURFUT3MG6ConvAdj_Quote</v>
      </c>
      <c r="J12" s="172" t="str">
        <f>_xll.qlFuturesRateHelper(,$H12,C12,$E12,$G12,$I12,Permanent,Trigger,ObjectOverwrite)</f>
        <v>obj_00866#0003</v>
      </c>
      <c r="K12" s="173" t="str">
        <f>_xll.ohRangeRetrieveError(J12)</f>
        <v/>
      </c>
      <c r="L12" s="67"/>
      <c r="M12" s="162"/>
    </row>
    <row r="13" spans="1:13" x14ac:dyDescent="0.2">
      <c r="A13" s="157"/>
      <c r="B13" s="169">
        <v>11</v>
      </c>
      <c r="C13" s="169" t="s">
        <v>120</v>
      </c>
      <c r="D13" s="169" t="b">
        <v>0</v>
      </c>
      <c r="E13" s="169" t="str">
        <v>H6</v>
      </c>
      <c r="F13" s="170">
        <f>_xll.qlIMMdate(E13)</f>
        <v>42445</v>
      </c>
      <c r="G13" s="169" t="str">
        <f t="shared" si="0"/>
        <v>Euribor3M</v>
      </c>
      <c r="H13" s="171" t="str">
        <f t="shared" si="1"/>
        <v>EURFUT3MH6_Quote</v>
      </c>
      <c r="I13" s="171" t="str">
        <f t="shared" si="2"/>
        <v>EURFUT3MH6ConvAdj_Quote</v>
      </c>
      <c r="J13" s="172" t="str">
        <f>_xll.qlFuturesRateHelper(,$H13,C13,$E13,$G13,$I13,Permanent,Trigger,ObjectOverwrite)</f>
        <v>obj_00884#0003</v>
      </c>
      <c r="K13" s="173" t="str">
        <f>_xll.ohRangeRetrieveError(J13)</f>
        <v/>
      </c>
      <c r="L13" s="67"/>
      <c r="M13" s="162"/>
    </row>
    <row r="14" spans="1:13" x14ac:dyDescent="0.2">
      <c r="A14" s="157"/>
      <c r="B14" s="169">
        <v>12</v>
      </c>
      <c r="C14" s="169" t="s">
        <v>120</v>
      </c>
      <c r="D14" s="169" t="b">
        <v>0</v>
      </c>
      <c r="E14" s="169" t="str">
        <v>J6</v>
      </c>
      <c r="F14" s="170">
        <f>_xll.qlIMMdate(E14)</f>
        <v>42480</v>
      </c>
      <c r="G14" s="169" t="str">
        <f t="shared" si="0"/>
        <v>Euribor3M</v>
      </c>
      <c r="H14" s="171" t="str">
        <f t="shared" si="1"/>
        <v>EURFUT3MJ6_Quote</v>
      </c>
      <c r="I14" s="171" t="str">
        <f t="shared" si="2"/>
        <v>EURFUT3MJ6ConvAdj_Quote</v>
      </c>
      <c r="J14" s="172" t="str">
        <f>_xll.qlFuturesRateHelper(,$H14,C14,$E14,$G14,$I14,Permanent,Trigger,ObjectOverwrite)</f>
        <v>obj_00861#0003</v>
      </c>
      <c r="K14" s="173" t="str">
        <f>_xll.ohRangeRetrieveError(J14)</f>
        <v/>
      </c>
      <c r="L14" s="67"/>
      <c r="M14" s="162"/>
    </row>
    <row r="15" spans="1:13" x14ac:dyDescent="0.2">
      <c r="A15" s="157"/>
      <c r="B15" s="169">
        <v>13</v>
      </c>
      <c r="C15" s="169" t="s">
        <v>120</v>
      </c>
      <c r="D15" s="169" t="b">
        <v>1</v>
      </c>
      <c r="E15" s="169" t="str">
        <v>M6</v>
      </c>
      <c r="F15" s="170">
        <f>_xll.qlIMMdate(E15)</f>
        <v>42536</v>
      </c>
      <c r="G15" s="169" t="str">
        <f t="shared" si="0"/>
        <v>Euribor3M</v>
      </c>
      <c r="H15" s="171" t="str">
        <f t="shared" si="1"/>
        <v>EURFUT3MM6_Quote</v>
      </c>
      <c r="I15" s="171" t="str">
        <f t="shared" si="2"/>
        <v>EURFUT3MM6ConvAdj_Quote</v>
      </c>
      <c r="J15" s="172" t="str">
        <f>_xll.qlFuturesRateHelper(,$H15,C15,$E15,$G15,$I15,Permanent,Trigger,ObjectOverwrite)</f>
        <v>obj_0086c#0003</v>
      </c>
      <c r="K15" s="173" t="str">
        <f>_xll.ohRangeRetrieveError(J15)</f>
        <v/>
      </c>
      <c r="L15" s="67"/>
      <c r="M15" s="162"/>
    </row>
    <row r="16" spans="1:13" x14ac:dyDescent="0.2">
      <c r="A16" s="157"/>
      <c r="B16" s="169">
        <v>14</v>
      </c>
      <c r="C16" s="169" t="s">
        <v>120</v>
      </c>
      <c r="D16" s="169" t="b">
        <v>1</v>
      </c>
      <c r="E16" s="169" t="str">
        <v>U6</v>
      </c>
      <c r="F16" s="170">
        <f>_xll.qlIMMdate(E16)</f>
        <v>42634</v>
      </c>
      <c r="G16" s="169" t="str">
        <f t="shared" si="0"/>
        <v>Euribor3M</v>
      </c>
      <c r="H16" s="171" t="str">
        <f t="shared" si="1"/>
        <v>EURFUT3MU6_Quote</v>
      </c>
      <c r="I16" s="171" t="str">
        <f t="shared" si="2"/>
        <v>EURFUT3MU6ConvAdj_Quote</v>
      </c>
      <c r="J16" s="172" t="str">
        <f>_xll.qlFuturesRateHelper(,$H16,C16,$E16,$G16,$I16,Permanent,Trigger,ObjectOverwrite)</f>
        <v>obj_0086d#0003</v>
      </c>
      <c r="K16" s="173" t="str">
        <f>_xll.ohRangeRetrieveError(J16)</f>
        <v/>
      </c>
      <c r="L16" s="67"/>
      <c r="M16" s="162"/>
    </row>
    <row r="17" spans="1:13" x14ac:dyDescent="0.2">
      <c r="A17" s="157"/>
      <c r="B17" s="169">
        <v>15</v>
      </c>
      <c r="C17" s="169" t="s">
        <v>120</v>
      </c>
      <c r="D17" s="169" t="b">
        <v>1</v>
      </c>
      <c r="E17" s="169" t="str">
        <v>Z6</v>
      </c>
      <c r="F17" s="170">
        <f>_xll.qlIMMdate(E17)</f>
        <v>42725</v>
      </c>
      <c r="G17" s="169" t="str">
        <f t="shared" si="0"/>
        <v>Euribor3M</v>
      </c>
      <c r="H17" s="171" t="str">
        <f t="shared" si="1"/>
        <v>EURFUT3MZ6_Quote</v>
      </c>
      <c r="I17" s="171" t="str">
        <f t="shared" si="2"/>
        <v>EURFUT3MZ6ConvAdj_Quote</v>
      </c>
      <c r="J17" s="172" t="str">
        <f>_xll.qlFuturesRateHelper(,$H17,C17,$E17,$G17,$I17,Permanent,Trigger,ObjectOverwrite)</f>
        <v>obj_00874#0003</v>
      </c>
      <c r="K17" s="173" t="str">
        <f>_xll.ohRangeRetrieveError(J17)</f>
        <v/>
      </c>
      <c r="L17" s="67"/>
      <c r="M17" s="162"/>
    </row>
    <row r="18" spans="1:13" x14ac:dyDescent="0.2">
      <c r="A18" s="157"/>
      <c r="B18" s="169">
        <v>16</v>
      </c>
      <c r="C18" s="169" t="s">
        <v>120</v>
      </c>
      <c r="D18" s="169" t="b">
        <v>1</v>
      </c>
      <c r="E18" s="169" t="str">
        <v>H7</v>
      </c>
      <c r="F18" s="170">
        <f>_xll.qlIMMdate(E18)</f>
        <v>42809</v>
      </c>
      <c r="G18" s="169" t="str">
        <f t="shared" si="0"/>
        <v>Euribor3M</v>
      </c>
      <c r="H18" s="171" t="str">
        <f t="shared" si="1"/>
        <v>EURFUT3MH7_Quote</v>
      </c>
      <c r="I18" s="171" t="str">
        <f t="shared" si="2"/>
        <v>EURFUT3MH7ConvAdj_Quote</v>
      </c>
      <c r="J18" s="172" t="str">
        <f>_xll.qlFuturesRateHelper(,$H18,C18,$E18,$G18,$I18,Permanent,Trigger,ObjectOverwrite)</f>
        <v>obj_00867#0003</v>
      </c>
      <c r="K18" s="173" t="str">
        <f>_xll.ohRangeRetrieveError(J18)</f>
        <v/>
      </c>
      <c r="L18" s="67"/>
      <c r="M18" s="162"/>
    </row>
    <row r="19" spans="1:13" x14ac:dyDescent="0.2">
      <c r="A19" s="157"/>
      <c r="B19" s="169">
        <v>17</v>
      </c>
      <c r="C19" s="169" t="s">
        <v>120</v>
      </c>
      <c r="D19" s="169" t="b">
        <v>1</v>
      </c>
      <c r="E19" s="169" t="str">
        <v>M7</v>
      </c>
      <c r="F19" s="170">
        <f>_xll.qlIMMdate(E19)</f>
        <v>42907</v>
      </c>
      <c r="G19" s="169" t="str">
        <f t="shared" si="0"/>
        <v>Euribor3M</v>
      </c>
      <c r="H19" s="171" t="str">
        <f t="shared" si="1"/>
        <v>EURFUT3MM7_Quote</v>
      </c>
      <c r="I19" s="171" t="str">
        <f t="shared" si="2"/>
        <v>EURFUT3MM7ConvAdj_Quote</v>
      </c>
      <c r="J19" s="172" t="str">
        <f>_xll.qlFuturesRateHelper(,$H19,C19,$E19,$G19,$I19,Permanent,Trigger,ObjectOverwrite)</f>
        <v>obj_0086e#0003</v>
      </c>
      <c r="K19" s="173" t="str">
        <f>_xll.ohRangeRetrieveError(J19)</f>
        <v/>
      </c>
      <c r="L19" s="67"/>
      <c r="M19" s="162"/>
    </row>
    <row r="20" spans="1:13" x14ac:dyDescent="0.2">
      <c r="A20" s="157"/>
      <c r="B20" s="169">
        <v>18</v>
      </c>
      <c r="C20" s="169" t="s">
        <v>120</v>
      </c>
      <c r="D20" s="169" t="b">
        <v>1</v>
      </c>
      <c r="E20" s="169" t="str">
        <v>U7</v>
      </c>
      <c r="F20" s="170">
        <f>_xll.qlIMMdate(E20)</f>
        <v>42998</v>
      </c>
      <c r="G20" s="169" t="str">
        <f t="shared" si="0"/>
        <v>Euribor3M</v>
      </c>
      <c r="H20" s="171" t="str">
        <f t="shared" si="1"/>
        <v>EURFUT3MU7_Quote</v>
      </c>
      <c r="I20" s="171" t="str">
        <f t="shared" si="2"/>
        <v>EURFUT3MU7ConvAdj_Quote</v>
      </c>
      <c r="J20" s="172" t="str">
        <f>_xll.qlFuturesRateHelper(,$H20,C20,$E20,$G20,$I20,Permanent,Trigger,ObjectOverwrite)</f>
        <v>obj_0088a#0003</v>
      </c>
      <c r="K20" s="173" t="str">
        <f>_xll.ohRangeRetrieveError(J20)</f>
        <v/>
      </c>
      <c r="L20" s="67"/>
      <c r="M20" s="162"/>
    </row>
    <row r="21" spans="1:13" x14ac:dyDescent="0.2">
      <c r="A21" s="157"/>
      <c r="B21" s="169">
        <v>19</v>
      </c>
      <c r="C21" s="169" t="s">
        <v>120</v>
      </c>
      <c r="D21" s="169" t="b">
        <v>1</v>
      </c>
      <c r="E21" s="169" t="str">
        <v>Z7</v>
      </c>
      <c r="F21" s="170">
        <f>_xll.qlIMMdate(E21)</f>
        <v>43089</v>
      </c>
      <c r="G21" s="169" t="str">
        <f t="shared" si="0"/>
        <v>Euribor3M</v>
      </c>
      <c r="H21" s="171" t="str">
        <f t="shared" si="1"/>
        <v>EURFUT3MZ7_Quote</v>
      </c>
      <c r="I21" s="171" t="str">
        <f t="shared" si="2"/>
        <v>EURFUT3MZ7ConvAdj_Quote</v>
      </c>
      <c r="J21" s="172" t="str">
        <f>_xll.qlFuturesRateHelper(,$H21,C21,$E21,$G21,$I21,Permanent,Trigger,ObjectOverwrite)</f>
        <v>obj_0086a#0003</v>
      </c>
      <c r="K21" s="173" t="str">
        <f>_xll.ohRangeRetrieveError(J21)</f>
        <v/>
      </c>
      <c r="L21" s="67"/>
      <c r="M21" s="162"/>
    </row>
    <row r="22" spans="1:13" x14ac:dyDescent="0.2">
      <c r="A22" s="157"/>
      <c r="B22" s="169">
        <v>20</v>
      </c>
      <c r="C22" s="169" t="s">
        <v>120</v>
      </c>
      <c r="D22" s="169" t="b">
        <v>1</v>
      </c>
      <c r="E22" s="169" t="str">
        <v>H8</v>
      </c>
      <c r="F22" s="170">
        <f>_xll.qlIMMdate(E22)</f>
        <v>43180</v>
      </c>
      <c r="G22" s="169" t="str">
        <f t="shared" si="0"/>
        <v>Euribor3M</v>
      </c>
      <c r="H22" s="171" t="str">
        <f t="shared" si="1"/>
        <v>EURFUT3MH8_Quote</v>
      </c>
      <c r="I22" s="171" t="str">
        <f t="shared" si="2"/>
        <v>EURFUT3MH8ConvAdj_Quote</v>
      </c>
      <c r="J22" s="172" t="str">
        <f>_xll.qlFuturesRateHelper(,$H22,C22,$E22,$G22,$I22,Permanent,Trigger,ObjectOverwrite)</f>
        <v>obj_00879#0003</v>
      </c>
      <c r="K22" s="173" t="str">
        <f>_xll.ohRangeRetrieveError(J22)</f>
        <v/>
      </c>
      <c r="L22" s="67"/>
      <c r="M22" s="162"/>
    </row>
    <row r="23" spans="1:13" x14ac:dyDescent="0.2">
      <c r="A23" s="157"/>
      <c r="B23" s="169">
        <v>21</v>
      </c>
      <c r="C23" s="169" t="s">
        <v>120</v>
      </c>
      <c r="D23" s="169" t="b">
        <v>1</v>
      </c>
      <c r="E23" s="169" t="str">
        <v>M8</v>
      </c>
      <c r="F23" s="170">
        <f>_xll.qlIMMdate(E23)</f>
        <v>43271</v>
      </c>
      <c r="G23" s="169" t="str">
        <f t="shared" si="0"/>
        <v>Euribor3M</v>
      </c>
      <c r="H23" s="171" t="str">
        <f t="shared" si="1"/>
        <v>EURFUT3MM8_Quote</v>
      </c>
      <c r="I23" s="171" t="str">
        <f t="shared" si="2"/>
        <v>EURFUT3MM8ConvAdj_Quote</v>
      </c>
      <c r="J23" s="172" t="str">
        <f>_xll.qlFuturesRateHelper(,$H23,C23,$E23,$G23,$I23,Permanent,Trigger,ObjectOverwrite)</f>
        <v>obj_00871#0003</v>
      </c>
      <c r="K23" s="173" t="str">
        <f>_xll.ohRangeRetrieveError(J23)</f>
        <v/>
      </c>
      <c r="L23" s="67"/>
      <c r="M23" s="162"/>
    </row>
    <row r="24" spans="1:13" x14ac:dyDescent="0.2">
      <c r="A24" s="157"/>
      <c r="B24" s="169">
        <v>22</v>
      </c>
      <c r="C24" s="169" t="s">
        <v>120</v>
      </c>
      <c r="D24" s="169" t="b">
        <v>1</v>
      </c>
      <c r="E24" s="169" t="str">
        <v>U8</v>
      </c>
      <c r="F24" s="170">
        <f>_xll.qlIMMdate(E24)</f>
        <v>43362</v>
      </c>
      <c r="G24" s="169" t="str">
        <f t="shared" si="0"/>
        <v>Euribor3M</v>
      </c>
      <c r="H24" s="171" t="str">
        <f t="shared" si="1"/>
        <v>EURFUT3MU8_Quote</v>
      </c>
      <c r="I24" s="171" t="str">
        <f t="shared" si="2"/>
        <v>EURFUT3MU8ConvAdj_Quote</v>
      </c>
      <c r="J24" s="172" t="str">
        <f>_xll.qlFuturesRateHelper(,$H24,C24,$E24,$G24,$I24,Permanent,Trigger,ObjectOverwrite)</f>
        <v>obj_00869#0003</v>
      </c>
      <c r="K24" s="173" t="str">
        <f>_xll.ohRangeRetrieveError(J24)</f>
        <v/>
      </c>
      <c r="L24" s="67"/>
      <c r="M24" s="162"/>
    </row>
    <row r="25" spans="1:13" x14ac:dyDescent="0.2">
      <c r="A25" s="157"/>
      <c r="B25" s="169">
        <v>23</v>
      </c>
      <c r="C25" s="169" t="s">
        <v>120</v>
      </c>
      <c r="D25" s="169" t="b">
        <v>1</v>
      </c>
      <c r="E25" s="169" t="str">
        <v>Z8</v>
      </c>
      <c r="F25" s="170">
        <f>_xll.qlIMMdate(E25)</f>
        <v>43453</v>
      </c>
      <c r="G25" s="169" t="str">
        <f t="shared" si="0"/>
        <v>Euribor3M</v>
      </c>
      <c r="H25" s="171" t="str">
        <f t="shared" si="1"/>
        <v>EURFUT3MZ8_Quote</v>
      </c>
      <c r="I25" s="171" t="str">
        <f t="shared" si="2"/>
        <v>EURFUT3MZ8ConvAdj_Quote</v>
      </c>
      <c r="J25" s="172" t="str">
        <f>_xll.qlFuturesRateHelper(,$H25,C25,$E25,$G25,$I25,Permanent,Trigger,ObjectOverwrite)</f>
        <v>obj_00881#0003</v>
      </c>
      <c r="K25" s="173" t="str">
        <f>_xll.ohRangeRetrieveError(J25)</f>
        <v/>
      </c>
      <c r="L25" s="67"/>
      <c r="M25" s="162"/>
    </row>
    <row r="26" spans="1:13" x14ac:dyDescent="0.2">
      <c r="A26" s="157"/>
      <c r="B26" s="169">
        <v>24</v>
      </c>
      <c r="C26" s="169" t="s">
        <v>120</v>
      </c>
      <c r="D26" s="169" t="b">
        <v>1</v>
      </c>
      <c r="E26" s="169" t="str">
        <v>H9</v>
      </c>
      <c r="F26" s="170">
        <f>_xll.qlIMMdate(E26)</f>
        <v>43544</v>
      </c>
      <c r="G26" s="169" t="str">
        <f t="shared" si="0"/>
        <v>Euribor3M</v>
      </c>
      <c r="H26" s="171" t="str">
        <f t="shared" si="1"/>
        <v>EURFUT3MH9_Quote</v>
      </c>
      <c r="I26" s="171" t="str">
        <f t="shared" si="2"/>
        <v>EURFUT3MH9ConvAdj_Quote</v>
      </c>
      <c r="J26" s="172" t="str">
        <f>_xll.qlFuturesRateHelper(,$H26,C26,$E26,$G26,$I26,Permanent,Trigger,ObjectOverwrite)</f>
        <v>obj_00878#0003</v>
      </c>
      <c r="K26" s="173" t="str">
        <f>_xll.ohRangeRetrieveError(J26)</f>
        <v/>
      </c>
      <c r="L26" s="67"/>
      <c r="M26" s="162"/>
    </row>
    <row r="27" spans="1:13" x14ac:dyDescent="0.2">
      <c r="A27" s="157"/>
      <c r="B27" s="169">
        <v>25</v>
      </c>
      <c r="C27" s="169" t="s">
        <v>120</v>
      </c>
      <c r="D27" s="169" t="b">
        <v>1</v>
      </c>
      <c r="E27" s="169" t="str">
        <v>M9</v>
      </c>
      <c r="F27" s="170">
        <f>_xll.qlIMMdate(E27)</f>
        <v>43635</v>
      </c>
      <c r="G27" s="169" t="str">
        <f t="shared" si="0"/>
        <v>Euribor3M</v>
      </c>
      <c r="H27" s="171" t="str">
        <f t="shared" si="1"/>
        <v>EURFUT3MM9_Quote</v>
      </c>
      <c r="I27" s="171" t="str">
        <f t="shared" si="2"/>
        <v>EURFUT3MM9ConvAdj_Quote</v>
      </c>
      <c r="J27" s="172" t="str">
        <f>_xll.qlFuturesRateHelper(,$H27,C27,$E27,$G27,$I27,Permanent,Trigger,ObjectOverwrite)</f>
        <v>obj_00880#0003</v>
      </c>
      <c r="K27" s="173" t="str">
        <f>_xll.ohRangeRetrieveError(J27)</f>
        <v/>
      </c>
      <c r="L27" s="67"/>
      <c r="M27" s="162"/>
    </row>
    <row r="28" spans="1:13" x14ac:dyDescent="0.2">
      <c r="A28" s="157"/>
      <c r="B28" s="169">
        <v>26</v>
      </c>
      <c r="C28" s="169" t="s">
        <v>120</v>
      </c>
      <c r="D28" s="169" t="b">
        <v>1</v>
      </c>
      <c r="E28" s="169" t="str">
        <v>U9</v>
      </c>
      <c r="F28" s="170">
        <f>_xll.qlIMMdate(E28)</f>
        <v>43726</v>
      </c>
      <c r="G28" s="169" t="str">
        <f t="shared" si="0"/>
        <v>Euribor3M</v>
      </c>
      <c r="H28" s="171" t="str">
        <f t="shared" si="1"/>
        <v>EURFUT3MU9_Quote</v>
      </c>
      <c r="I28" s="171" t="str">
        <f t="shared" si="2"/>
        <v>EURFUT3MU9ConvAdj_Quote</v>
      </c>
      <c r="J28" s="172" t="str">
        <f>_xll.qlFuturesRateHelper(,$H28,C28,$E28,$G28,$I28,Permanent,Trigger,ObjectOverwrite)</f>
        <v>obj_00868#0003</v>
      </c>
      <c r="K28" s="173" t="str">
        <f>_xll.ohRangeRetrieveError(J28)</f>
        <v/>
      </c>
      <c r="L28" s="67"/>
      <c r="M28" s="162"/>
    </row>
    <row r="29" spans="1:13" x14ac:dyDescent="0.2">
      <c r="A29" s="157"/>
      <c r="B29" s="169">
        <v>27</v>
      </c>
      <c r="C29" s="169" t="s">
        <v>120</v>
      </c>
      <c r="D29" s="169" t="b">
        <v>1</v>
      </c>
      <c r="E29" s="169" t="str">
        <v>Z9</v>
      </c>
      <c r="F29" s="170">
        <f>_xll.qlIMMdate(E29)</f>
        <v>43817</v>
      </c>
      <c r="G29" s="169" t="str">
        <f t="shared" si="0"/>
        <v>Euribor3M</v>
      </c>
      <c r="H29" s="171" t="str">
        <f t="shared" si="1"/>
        <v>EURFUT3MZ9_Quote</v>
      </c>
      <c r="I29" s="171" t="str">
        <f t="shared" si="2"/>
        <v>EURFUT3MZ9ConvAdj_Quote</v>
      </c>
      <c r="J29" s="172" t="str">
        <f>_xll.qlFuturesRateHelper(,$H29,C29,$E29,$G29,$I29,Permanent,Trigger,ObjectOverwrite)</f>
        <v>obj_00886#0003</v>
      </c>
      <c r="K29" s="173" t="str">
        <f>_xll.ohRangeRetrieveError(J29)</f>
        <v/>
      </c>
      <c r="L29" s="67"/>
      <c r="M29" s="162"/>
    </row>
    <row r="30" spans="1:13" x14ac:dyDescent="0.2">
      <c r="A30" s="157"/>
      <c r="B30" s="169">
        <v>28</v>
      </c>
      <c r="C30" s="169" t="s">
        <v>120</v>
      </c>
      <c r="D30" s="169" t="b">
        <v>1</v>
      </c>
      <c r="E30" s="169" t="str">
        <v>H0</v>
      </c>
      <c r="F30" s="170">
        <f>_xll.qlIMMdate(E30)</f>
        <v>43908</v>
      </c>
      <c r="G30" s="169" t="str">
        <f t="shared" si="0"/>
        <v>Euribor3M</v>
      </c>
      <c r="H30" s="171" t="str">
        <f t="shared" si="1"/>
        <v>EURFUT3MH0_Quote</v>
      </c>
      <c r="I30" s="171" t="str">
        <f t="shared" si="2"/>
        <v>EURFUT3MH0ConvAdj_Quote</v>
      </c>
      <c r="J30" s="172" t="str">
        <f>_xll.qlFuturesRateHelper(,$H30,C30,$E30,$G30,$I30,Permanent,Trigger,ObjectOverwrite)</f>
        <v>obj_0087d#0003</v>
      </c>
      <c r="K30" s="173" t="str">
        <f>_xll.ohRangeRetrieveError(J30)</f>
        <v/>
      </c>
      <c r="L30" s="67"/>
      <c r="M30" s="162"/>
    </row>
    <row r="31" spans="1:13" x14ac:dyDescent="0.2">
      <c r="A31" s="157"/>
      <c r="B31" s="169">
        <v>29</v>
      </c>
      <c r="C31" s="169" t="s">
        <v>120</v>
      </c>
      <c r="D31" s="169" t="b">
        <v>1</v>
      </c>
      <c r="E31" s="169" t="str">
        <v>M0</v>
      </c>
      <c r="F31" s="170">
        <f>_xll.qlIMMdate(E31)</f>
        <v>43999</v>
      </c>
      <c r="G31" s="169" t="str">
        <f t="shared" si="0"/>
        <v>Euribor3M</v>
      </c>
      <c r="H31" s="171" t="str">
        <f t="shared" si="1"/>
        <v>EURFUT3MM0_Quote</v>
      </c>
      <c r="I31" s="171" t="str">
        <f t="shared" si="2"/>
        <v>EURFUT3MM0ConvAdj_Quote</v>
      </c>
      <c r="J31" s="172" t="str">
        <f>_xll.qlFuturesRateHelper(,$H31,C31,$E31,$G31,$I31,Permanent,Trigger,ObjectOverwrite)</f>
        <v>obj_0086b#0003</v>
      </c>
      <c r="K31" s="173" t="str">
        <f>_xll.ohRangeRetrieveError(J31)</f>
        <v/>
      </c>
      <c r="L31" s="67"/>
      <c r="M31" s="162"/>
    </row>
    <row r="32" spans="1:13" x14ac:dyDescent="0.2">
      <c r="A32" s="157"/>
      <c r="B32" s="169">
        <v>30</v>
      </c>
      <c r="C32" s="169" t="s">
        <v>120</v>
      </c>
      <c r="D32" s="169" t="b">
        <v>1</v>
      </c>
      <c r="E32" s="169" t="str">
        <v>U0</v>
      </c>
      <c r="F32" s="170">
        <f>_xll.qlIMMdate(E32)</f>
        <v>44090</v>
      </c>
      <c r="G32" s="169" t="str">
        <f t="shared" si="0"/>
        <v>Euribor3M</v>
      </c>
      <c r="H32" s="171" t="str">
        <f t="shared" si="1"/>
        <v>EURFUT3MU0_Quote</v>
      </c>
      <c r="I32" s="171" t="str">
        <f t="shared" si="2"/>
        <v>EURFUT3MU0ConvAdj_Quote</v>
      </c>
      <c r="J32" s="172" t="str">
        <f>_xll.qlFuturesRateHelper(,$H32,C32,$E32,$G32,$I32,Permanent,Trigger,ObjectOverwrite)</f>
        <v>obj_00863#0003</v>
      </c>
      <c r="K32" s="173" t="str">
        <f>_xll.ohRangeRetrieveError(J32)</f>
        <v/>
      </c>
      <c r="L32" s="67"/>
      <c r="M32" s="162"/>
    </row>
    <row r="33" spans="1:13" x14ac:dyDescent="0.2">
      <c r="A33" s="157"/>
      <c r="B33" s="169">
        <v>31</v>
      </c>
      <c r="C33" s="169" t="s">
        <v>120</v>
      </c>
      <c r="D33" s="169" t="b">
        <v>1</v>
      </c>
      <c r="E33" s="169" t="str">
        <v>Z0</v>
      </c>
      <c r="F33" s="170">
        <f>_xll.qlIMMdate(E33)</f>
        <v>44181</v>
      </c>
      <c r="G33" s="169" t="str">
        <f t="shared" si="0"/>
        <v>Euribor3M</v>
      </c>
      <c r="H33" s="171" t="str">
        <f t="shared" si="1"/>
        <v>EURFUT3MZ0_Quote</v>
      </c>
      <c r="I33" s="171" t="str">
        <f t="shared" si="2"/>
        <v>EURFUT3MZ0ConvAdj_Quote</v>
      </c>
      <c r="J33" s="172" t="str">
        <f>_xll.qlFuturesRateHelper(,$H33,C33,$E33,$G33,$I33,Permanent,Trigger,ObjectOverwrite)</f>
        <v>obj_00888#0003</v>
      </c>
      <c r="K33" s="173" t="str">
        <f>_xll.ohRangeRetrieveError(J33)</f>
        <v/>
      </c>
      <c r="L33" s="67"/>
      <c r="M33" s="162"/>
    </row>
    <row r="34" spans="1:13" x14ac:dyDescent="0.2">
      <c r="A34" s="157"/>
      <c r="B34" s="169">
        <v>32</v>
      </c>
      <c r="C34" s="169" t="s">
        <v>120</v>
      </c>
      <c r="D34" s="169" t="b">
        <v>1</v>
      </c>
      <c r="E34" s="169" t="str">
        <v>H1</v>
      </c>
      <c r="F34" s="170">
        <f>_xll.qlIMMdate(E34)</f>
        <v>44272</v>
      </c>
      <c r="G34" s="169" t="str">
        <f t="shared" si="0"/>
        <v>Euribor3M</v>
      </c>
      <c r="H34" s="171" t="str">
        <f t="shared" si="1"/>
        <v>EURFUT3MH1_Quote</v>
      </c>
      <c r="I34" s="171" t="str">
        <f t="shared" si="2"/>
        <v>EURFUT3MH1ConvAdj_Quote</v>
      </c>
      <c r="J34" s="172" t="str">
        <f>_xll.qlFuturesRateHelper(,$H34,C34,$E34,$G34,$I34,Permanent,Trigger,ObjectOverwrite)</f>
        <v>obj_00882#0003</v>
      </c>
      <c r="K34" s="173" t="str">
        <f>_xll.ohRangeRetrieveError(J34)</f>
        <v/>
      </c>
      <c r="L34" s="67"/>
      <c r="M34" s="162"/>
    </row>
    <row r="35" spans="1:13" x14ac:dyDescent="0.2">
      <c r="A35" s="157"/>
      <c r="B35" s="169">
        <v>33</v>
      </c>
      <c r="C35" s="169" t="s">
        <v>120</v>
      </c>
      <c r="D35" s="169" t="b">
        <v>1</v>
      </c>
      <c r="E35" s="169" t="str">
        <v>M1</v>
      </c>
      <c r="F35" s="170">
        <f>_xll.qlIMMdate(E35)</f>
        <v>44363</v>
      </c>
      <c r="G35" s="169" t="str">
        <f t="shared" ref="G35:G44" si="3">PROPER(Currency)&amp;FamilyName&amp;$G$1</f>
        <v>Euribor3M</v>
      </c>
      <c r="H35" s="171" t="str">
        <f t="shared" ref="H35:H44" si="4">Currency&amp;"FUT"&amp;$G$1&amp;$E35&amp;QuoteSuffix</f>
        <v>EURFUT3MM1_Quote</v>
      </c>
      <c r="I35" s="171" t="str">
        <f t="shared" ref="I35:I44" si="5">Currency&amp;"FUT"&amp;$G$1&amp;$E35&amp;"ConvAdj"&amp;QuoteSuffix</f>
        <v>EURFUT3MM1ConvAdj_Quote</v>
      </c>
      <c r="J35" s="172" t="str">
        <f>_xll.qlFuturesRateHelper(,$H35,C35,$E35,$G35,$I35,Permanent,Trigger,ObjectOverwrite)</f>
        <v>obj_00873#0003</v>
      </c>
      <c r="K35" s="173" t="str">
        <f>_xll.ohRangeRetrieveError(J35)</f>
        <v/>
      </c>
      <c r="L35" s="67"/>
      <c r="M35" s="162"/>
    </row>
    <row r="36" spans="1:13" x14ac:dyDescent="0.2">
      <c r="A36" s="157"/>
      <c r="B36" s="169">
        <v>34</v>
      </c>
      <c r="C36" s="169" t="s">
        <v>120</v>
      </c>
      <c r="D36" s="169" t="b">
        <v>1</v>
      </c>
      <c r="E36" s="169" t="str">
        <v>U1</v>
      </c>
      <c r="F36" s="170">
        <f>_xll.qlIMMdate(E36)</f>
        <v>44454</v>
      </c>
      <c r="G36" s="169" t="str">
        <f t="shared" si="3"/>
        <v>Euribor3M</v>
      </c>
      <c r="H36" s="171" t="str">
        <f t="shared" si="4"/>
        <v>EURFUT3MU1_Quote</v>
      </c>
      <c r="I36" s="171" t="str">
        <f t="shared" si="5"/>
        <v>EURFUT3MU1ConvAdj_Quote</v>
      </c>
      <c r="J36" s="172" t="str">
        <f>_xll.qlFuturesRateHelper(,$H36,C36,$E36,$G36,$I36,Permanent,Trigger,ObjectOverwrite)</f>
        <v>obj_00875#0003</v>
      </c>
      <c r="K36" s="173" t="str">
        <f>_xll.ohRangeRetrieveError(J36)</f>
        <v/>
      </c>
      <c r="L36" s="67"/>
      <c r="M36" s="162"/>
    </row>
    <row r="37" spans="1:13" x14ac:dyDescent="0.2">
      <c r="A37" s="157"/>
      <c r="B37" s="169">
        <v>35</v>
      </c>
      <c r="C37" s="169" t="s">
        <v>120</v>
      </c>
      <c r="D37" s="169" t="b">
        <v>1</v>
      </c>
      <c r="E37" s="169" t="str">
        <v>Z1</v>
      </c>
      <c r="F37" s="170">
        <f>_xll.qlIMMdate(E37)</f>
        <v>44545</v>
      </c>
      <c r="G37" s="169" t="str">
        <f t="shared" si="3"/>
        <v>Euribor3M</v>
      </c>
      <c r="H37" s="171" t="str">
        <f t="shared" si="4"/>
        <v>EURFUT3MZ1_Quote</v>
      </c>
      <c r="I37" s="171" t="str">
        <f t="shared" si="5"/>
        <v>EURFUT3MZ1ConvAdj_Quote</v>
      </c>
      <c r="J37" s="172" t="str">
        <f>_xll.qlFuturesRateHelper(,$H37,C37,$E37,$G37,$I37,Permanent,Trigger,ObjectOverwrite)</f>
        <v>obj_0087a#0003</v>
      </c>
      <c r="K37" s="173" t="str">
        <f>_xll.ohRangeRetrieveError(J37)</f>
        <v/>
      </c>
      <c r="L37" s="67"/>
      <c r="M37" s="162"/>
    </row>
    <row r="38" spans="1:13" x14ac:dyDescent="0.2">
      <c r="A38" s="157"/>
      <c r="B38" s="169">
        <v>36</v>
      </c>
      <c r="C38" s="169" t="s">
        <v>120</v>
      </c>
      <c r="D38" s="169" t="b">
        <v>1</v>
      </c>
      <c r="E38" s="169" t="str">
        <v>H2</v>
      </c>
      <c r="F38" s="170">
        <f>_xll.qlIMMdate(E38)</f>
        <v>44636</v>
      </c>
      <c r="G38" s="169" t="str">
        <f t="shared" si="3"/>
        <v>Euribor3M</v>
      </c>
      <c r="H38" s="171" t="str">
        <f t="shared" si="4"/>
        <v>EURFUT3MH2_Quote</v>
      </c>
      <c r="I38" s="171" t="str">
        <f t="shared" si="5"/>
        <v>EURFUT3MH2ConvAdj_Quote</v>
      </c>
      <c r="J38" s="172" t="str">
        <f>_xll.qlFuturesRateHelper(,$H38,C38,$E38,$G38,$I38,Permanent,Trigger,ObjectOverwrite)</f>
        <v>obj_00865#0003</v>
      </c>
      <c r="K38" s="173" t="str">
        <f>_xll.ohRangeRetrieveError(J38)</f>
        <v/>
      </c>
      <c r="L38" s="67"/>
      <c r="M38" s="162"/>
    </row>
    <row r="39" spans="1:13" x14ac:dyDescent="0.2">
      <c r="A39" s="157"/>
      <c r="B39" s="169">
        <v>37</v>
      </c>
      <c r="C39" s="169" t="s">
        <v>120</v>
      </c>
      <c r="D39" s="169" t="b">
        <v>1</v>
      </c>
      <c r="E39" s="169" t="str">
        <v>M2</v>
      </c>
      <c r="F39" s="170">
        <f>_xll.qlIMMdate(E39)</f>
        <v>44727</v>
      </c>
      <c r="G39" s="169" t="str">
        <f t="shared" si="3"/>
        <v>Euribor3M</v>
      </c>
      <c r="H39" s="171" t="str">
        <f t="shared" si="4"/>
        <v>EURFUT3MM2_Quote</v>
      </c>
      <c r="I39" s="171" t="str">
        <f t="shared" si="5"/>
        <v>EURFUT3MM2ConvAdj_Quote</v>
      </c>
      <c r="J39" s="172" t="str">
        <f>_xll.qlFuturesRateHelper(,$H39,C39,$E39,$G39,$I39,Permanent,Trigger,ObjectOverwrite)</f>
        <v>obj_00883#0003</v>
      </c>
      <c r="K39" s="173" t="str">
        <f>_xll.ohRangeRetrieveError(J39)</f>
        <v/>
      </c>
      <c r="L39" s="67"/>
      <c r="M39" s="162"/>
    </row>
    <row r="40" spans="1:13" x14ac:dyDescent="0.2">
      <c r="A40" s="157"/>
      <c r="B40" s="169">
        <v>38</v>
      </c>
      <c r="C40" s="169" t="s">
        <v>120</v>
      </c>
      <c r="D40" s="169" t="b">
        <v>1</v>
      </c>
      <c r="E40" s="169" t="str">
        <v>U2</v>
      </c>
      <c r="F40" s="170">
        <f>_xll.qlIMMdate(E40)</f>
        <v>44825</v>
      </c>
      <c r="G40" s="169" t="str">
        <f t="shared" si="3"/>
        <v>Euribor3M</v>
      </c>
      <c r="H40" s="171" t="str">
        <f t="shared" si="4"/>
        <v>EURFUT3MU2_Quote</v>
      </c>
      <c r="I40" s="171" t="str">
        <f t="shared" si="5"/>
        <v>EURFUT3MU2ConvAdj_Quote</v>
      </c>
      <c r="J40" s="172" t="str">
        <f>_xll.qlFuturesRateHelper(,$H40,C40,$E40,$G40,$I40,Permanent,Trigger,ObjectOverwrite)</f>
        <v>obj_0087c#0003</v>
      </c>
      <c r="K40" s="173" t="str">
        <f>_xll.ohRangeRetrieveError(J40)</f>
        <v/>
      </c>
      <c r="L40" s="67"/>
    </row>
    <row r="41" spans="1:13" x14ac:dyDescent="0.2">
      <c r="A41" s="157"/>
      <c r="B41" s="169">
        <v>39</v>
      </c>
      <c r="C41" s="169" t="s">
        <v>120</v>
      </c>
      <c r="D41" s="169" t="b">
        <v>1</v>
      </c>
      <c r="E41" s="169" t="str">
        <v>Z2</v>
      </c>
      <c r="F41" s="170">
        <f>_xll.qlIMMdate(E41)</f>
        <v>44916</v>
      </c>
      <c r="G41" s="169" t="str">
        <f t="shared" si="3"/>
        <v>Euribor3M</v>
      </c>
      <c r="H41" s="171" t="str">
        <f t="shared" si="4"/>
        <v>EURFUT3MZ2_Quote</v>
      </c>
      <c r="I41" s="171" t="str">
        <f t="shared" si="5"/>
        <v>EURFUT3MZ2ConvAdj_Quote</v>
      </c>
      <c r="J41" s="172" t="str">
        <f>_xll.qlFuturesRateHelper(,$H41,C41,$E41,$G41,$I41,Permanent,Trigger,ObjectOverwrite)</f>
        <v>obj_0087b#0003</v>
      </c>
      <c r="K41" s="173" t="str">
        <f>_xll.ohRangeRetrieveError(J41)</f>
        <v/>
      </c>
      <c r="L41" s="67"/>
    </row>
    <row r="42" spans="1:13" x14ac:dyDescent="0.2">
      <c r="A42" s="157"/>
      <c r="B42" s="169">
        <v>40</v>
      </c>
      <c r="C42" s="169" t="s">
        <v>120</v>
      </c>
      <c r="D42" s="169" t="b">
        <v>1</v>
      </c>
      <c r="E42" s="169" t="str">
        <v>H3</v>
      </c>
      <c r="F42" s="170">
        <f>_xll.qlIMMdate(E42)</f>
        <v>45000</v>
      </c>
      <c r="G42" s="169" t="str">
        <f t="shared" si="3"/>
        <v>Euribor3M</v>
      </c>
      <c r="H42" s="171" t="str">
        <f t="shared" si="4"/>
        <v>EURFUT3MH3_Quote</v>
      </c>
      <c r="I42" s="171" t="str">
        <f t="shared" si="5"/>
        <v>EURFUT3MH3ConvAdj_Quote</v>
      </c>
      <c r="J42" s="172" t="str">
        <f>_xll.qlFuturesRateHelper(,$H42,C42,$E42,$G42,$I42,Permanent,Trigger,ObjectOverwrite)</f>
        <v>obj_00876#0003</v>
      </c>
      <c r="K42" s="173" t="str">
        <f>_xll.ohRangeRetrieveError(J42)</f>
        <v/>
      </c>
      <c r="L42" s="67"/>
    </row>
    <row r="43" spans="1:13" x14ac:dyDescent="0.2">
      <c r="A43" s="157"/>
      <c r="B43" s="169">
        <v>41</v>
      </c>
      <c r="C43" s="169" t="s">
        <v>120</v>
      </c>
      <c r="D43" s="169" t="b">
        <v>1</v>
      </c>
      <c r="E43" s="169" t="str">
        <v>M3</v>
      </c>
      <c r="F43" s="170">
        <f>_xll.qlIMMdate(E43)</f>
        <v>45098</v>
      </c>
      <c r="G43" s="169" t="str">
        <f t="shared" si="3"/>
        <v>Euribor3M</v>
      </c>
      <c r="H43" s="171" t="str">
        <f t="shared" si="4"/>
        <v>EURFUT3MM3_Quote</v>
      </c>
      <c r="I43" s="171" t="str">
        <f t="shared" si="5"/>
        <v>EURFUT3MM3ConvAdj_Quote</v>
      </c>
      <c r="J43" s="172" t="str">
        <f>_xll.qlFuturesRateHelper(,$H43,C43,$E43,$G43,$I43,Permanent,Trigger,ObjectOverwrite)</f>
        <v>obj_00864#0003</v>
      </c>
      <c r="K43" s="173" t="str">
        <f>_xll.ohRangeRetrieveError(J43)</f>
        <v/>
      </c>
      <c r="L43" s="67"/>
    </row>
    <row r="44" spans="1:13" x14ac:dyDescent="0.2">
      <c r="A44" s="157"/>
      <c r="B44" s="158">
        <v>42</v>
      </c>
      <c r="C44" s="158" t="s">
        <v>120</v>
      </c>
      <c r="D44" s="158" t="b">
        <v>1</v>
      </c>
      <c r="E44" s="158" t="str">
        <v>U3</v>
      </c>
      <c r="F44" s="163">
        <f>_xll.qlIMMdate(E44)</f>
        <v>45189</v>
      </c>
      <c r="G44" s="158" t="str">
        <f t="shared" si="3"/>
        <v>Euribor3M</v>
      </c>
      <c r="H44" s="174" t="str">
        <f t="shared" si="4"/>
        <v>EURFUT3MU3_Quote</v>
      </c>
      <c r="I44" s="174" t="str">
        <f t="shared" si="5"/>
        <v>EURFUT3MU3ConvAdj_Quote</v>
      </c>
      <c r="J44" s="159" t="str">
        <f>_xll.qlFuturesRateHelper(,$H44,C44,$E44,$G44,$I44,Permanent,Trigger,ObjectOverwrite)</f>
        <v>obj_00887#0003</v>
      </c>
      <c r="K44" s="175" t="str">
        <f>_xll.ohRangeRetrieveError(J44)</f>
        <v/>
      </c>
      <c r="L44" s="67"/>
    </row>
    <row r="45" spans="1:13" ht="12" thickBot="1" x14ac:dyDescent="0.25">
      <c r="A45" s="160"/>
      <c r="B45" s="161"/>
      <c r="C45" s="161"/>
      <c r="D45" s="161"/>
      <c r="E45" s="161"/>
      <c r="F45" s="161"/>
      <c r="G45" s="161"/>
      <c r="H45" s="161"/>
      <c r="I45" s="161"/>
      <c r="J45" s="161"/>
      <c r="K45" s="161"/>
      <c r="L45" s="64"/>
    </row>
  </sheetData>
  <dataValidations count="1">
    <dataValidation type="list" allowBlank="1" showInputMessage="1" showErrorMessage="1" sqref="C3">
      <formula1>"IMM,ASX"</formula1>
    </dataValidation>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N42"/>
  <sheetViews>
    <sheetView workbookViewId="0">
      <selection activeCell="L2" sqref="L2"/>
    </sheetView>
  </sheetViews>
  <sheetFormatPr defaultRowHeight="11.25" x14ac:dyDescent="0.2"/>
  <cols>
    <col min="1" max="1" width="2.7109375" style="138" customWidth="1"/>
    <col min="2" max="2" width="6.140625" style="138" customWidth="1"/>
    <col min="3" max="3" width="5.7109375" style="138" customWidth="1"/>
    <col min="4" max="4" width="3.85546875" style="138" bestFit="1" customWidth="1"/>
    <col min="5" max="5" width="3.140625" style="138" bestFit="1" customWidth="1"/>
    <col min="6" max="6" width="2.7109375" style="138" bestFit="1" customWidth="1"/>
    <col min="7" max="7" width="7" style="138" bestFit="1" customWidth="1"/>
    <col min="8" max="8" width="19.28515625" style="138" bestFit="1" customWidth="1"/>
    <col min="9" max="9" width="20.28515625" style="138" bestFit="1" customWidth="1"/>
    <col min="10" max="10" width="12" style="138" bestFit="1" customWidth="1"/>
    <col min="11" max="11" width="23" style="138" bestFit="1" customWidth="1"/>
    <col min="12" max="12" width="15.140625" style="2" bestFit="1" customWidth="1"/>
    <col min="13" max="13" width="16.5703125" style="138" customWidth="1"/>
    <col min="14" max="14" width="2.7109375" style="138" customWidth="1"/>
    <col min="15" max="16384" width="9.140625" style="138"/>
  </cols>
  <sheetData>
    <row r="1" spans="1:14" ht="12" x14ac:dyDescent="0.2">
      <c r="A1" s="70"/>
      <c r="B1" s="63"/>
      <c r="C1" s="78"/>
      <c r="D1" s="78"/>
      <c r="E1" s="78"/>
      <c r="F1" s="78"/>
      <c r="G1" s="78"/>
      <c r="H1" s="78"/>
      <c r="I1" s="63" t="s">
        <v>76</v>
      </c>
      <c r="J1" s="63" t="str">
        <f>Currency&amp;"_YC"&amp;"STDRH"</f>
        <v>EUR_YCSTDRH</v>
      </c>
      <c r="K1" s="177" t="str">
        <f>J1&amp;"_Swaps.xml"</f>
        <v>EUR_YCSTDRH_Swaps.xml</v>
      </c>
      <c r="L1" s="78" t="e">
        <f>NA()</f>
        <v>#N/A</v>
      </c>
      <c r="M1" s="78"/>
      <c r="N1" s="178"/>
    </row>
    <row r="2" spans="1:14" ht="25.5" customHeight="1" x14ac:dyDescent="0.2">
      <c r="A2" s="70"/>
      <c r="B2" s="76" t="s">
        <v>121</v>
      </c>
      <c r="C2" s="76" t="s">
        <v>107</v>
      </c>
      <c r="D2" s="76"/>
      <c r="E2" s="76"/>
      <c r="F2" s="76"/>
      <c r="G2" s="76" t="s">
        <v>106</v>
      </c>
      <c r="H2" s="76" t="s">
        <v>105</v>
      </c>
      <c r="I2" s="76" t="s">
        <v>104</v>
      </c>
      <c r="J2" s="76" t="s">
        <v>103</v>
      </c>
      <c r="K2" s="76" t="s">
        <v>83</v>
      </c>
      <c r="L2" s="176" t="str">
        <f>IF(Serialize,_xll.ohObjectSave(L3:L41,SerializationPath&amp;K1,FileOverwrite,Serialize),"---")</f>
        <v>---</v>
      </c>
      <c r="M2" s="179" t="str">
        <f>_xll.ohRangeRetrieveError(L2)</f>
        <v/>
      </c>
      <c r="N2" s="178"/>
    </row>
    <row r="3" spans="1:14" x14ac:dyDescent="0.2">
      <c r="A3" s="79"/>
      <c r="B3" s="78"/>
      <c r="C3" s="78"/>
      <c r="D3" s="78"/>
      <c r="E3" s="78"/>
      <c r="F3" s="78"/>
      <c r="G3" s="78"/>
      <c r="H3" s="78"/>
      <c r="I3" s="78"/>
      <c r="J3" s="78"/>
      <c r="K3" s="78"/>
      <c r="L3" s="180" t="str">
        <f>IF(UPPER(FamilyName)="IBOR",_xll.qlEuribor(,$I$1,,Permanent,Trigger,ObjectOverwrite),IF(UPPER(FamilyName)="LIBOR",_xll.qlLibor(,Currency,$I$1,,Permanent,Trigger,ObjectOverwrite),"--"))</f>
        <v>obj_00828#0003</v>
      </c>
      <c r="M3" s="181" t="str">
        <f>_xll.ohRangeRetrieveError(L3)</f>
        <v/>
      </c>
      <c r="N3" s="178"/>
    </row>
    <row r="4" spans="1:14" x14ac:dyDescent="0.2">
      <c r="A4" s="79"/>
      <c r="B4" s="78"/>
      <c r="C4" s="78"/>
      <c r="D4" s="78"/>
      <c r="E4" s="78"/>
      <c r="F4" s="78"/>
      <c r="G4" s="78"/>
      <c r="H4" s="78"/>
      <c r="I4" s="78"/>
      <c r="J4" s="78"/>
      <c r="K4" s="78"/>
      <c r="L4" s="78"/>
      <c r="M4" s="78"/>
      <c r="N4" s="178"/>
    </row>
    <row r="5" spans="1:14" x14ac:dyDescent="0.2">
      <c r="A5" s="70"/>
      <c r="B5" s="182">
        <v>2</v>
      </c>
      <c r="C5" s="182" t="s">
        <v>102</v>
      </c>
      <c r="D5" s="182" t="s">
        <v>36</v>
      </c>
      <c r="E5" s="182" t="s">
        <v>71</v>
      </c>
      <c r="F5" s="182" t="s">
        <v>68</v>
      </c>
      <c r="G5" s="164" t="str">
        <f t="shared" ref="G5:G41" si="0">IF(UPPER(LEFT($E5))="A","Annual",IF(UPPER(LEFT($E5))="S","Semiannual","--"))</f>
        <v>Annual</v>
      </c>
      <c r="H5" s="164" t="s">
        <v>101</v>
      </c>
      <c r="I5" s="164" t="str">
        <f>IF(UPPER(RIGHT($E5))="B",BondBasisDayCounter,IF(UPPER(RIGHT($E5))="M",MoneyMarketDayCounter,"--"))</f>
        <v>30/360 (Bond Basis)</v>
      </c>
      <c r="J5" s="183">
        <v>0</v>
      </c>
      <c r="K5" s="184" t="str">
        <f t="shared" ref="K5:K41" si="1">Currency&amp;$E5&amp;$F5&amp;$D5&amp;QuoteSuffix</f>
        <v>EURAB6E1Y_Quote</v>
      </c>
      <c r="L5" s="185" t="str">
        <f>_xll.qlSwapRateHelper2(,$K5,B5,$D5,Calendar,$G5,$H5,$I5,$L$3,$J5,C5,DiscountingCurve,Permanent,,ObjectOverwrite)</f>
        <v>obj_00856#0003</v>
      </c>
      <c r="M5" s="186" t="str">
        <f>_xll.ohRangeRetrieveError(L5)</f>
        <v/>
      </c>
      <c r="N5" s="178"/>
    </row>
    <row r="6" spans="1:14" x14ac:dyDescent="0.2">
      <c r="A6" s="70"/>
      <c r="B6" s="187">
        <v>2</v>
      </c>
      <c r="C6" s="187" t="s">
        <v>102</v>
      </c>
      <c r="D6" s="187" t="s">
        <v>35</v>
      </c>
      <c r="E6" s="187" t="s">
        <v>71</v>
      </c>
      <c r="F6" s="187" t="s">
        <v>68</v>
      </c>
      <c r="G6" s="169" t="str">
        <f t="shared" si="0"/>
        <v>Annual</v>
      </c>
      <c r="H6" s="169" t="s">
        <v>101</v>
      </c>
      <c r="I6" s="169" t="str">
        <f t="shared" ref="I6:I41" si="2">IF(UPPER(RIGHT($E6))="B",BondBasisDayCounter,IF(UPPER(RIGHT($E6))="M",MoneyMarketDayCounter,"--"))</f>
        <v>30/360 (Bond Basis)</v>
      </c>
      <c r="J6" s="188">
        <v>0</v>
      </c>
      <c r="K6" s="189" t="str">
        <f t="shared" si="1"/>
        <v>EURAB6E15M_Quote</v>
      </c>
      <c r="L6" s="190" t="str">
        <f>_xll.qlSwapRateHelper2(,$K6,B6,$D6,Calendar,$G6,$H6,$I6,$L$3,$J6,C6,DiscountingCurve,Permanent,,ObjectOverwrite)</f>
        <v>obj_0084f#0003</v>
      </c>
      <c r="M6" s="191" t="str">
        <f>_xll.ohRangeRetrieveError(L6)</f>
        <v/>
      </c>
      <c r="N6" s="178"/>
    </row>
    <row r="7" spans="1:14" x14ac:dyDescent="0.2">
      <c r="A7" s="70"/>
      <c r="B7" s="187">
        <v>2</v>
      </c>
      <c r="C7" s="187" t="s">
        <v>102</v>
      </c>
      <c r="D7" s="187" t="s">
        <v>34</v>
      </c>
      <c r="E7" s="187" t="s">
        <v>71</v>
      </c>
      <c r="F7" s="187" t="s">
        <v>68</v>
      </c>
      <c r="G7" s="169" t="str">
        <f t="shared" si="0"/>
        <v>Annual</v>
      </c>
      <c r="H7" s="169" t="s">
        <v>101</v>
      </c>
      <c r="I7" s="169" t="str">
        <f t="shared" si="2"/>
        <v>30/360 (Bond Basis)</v>
      </c>
      <c r="J7" s="188">
        <v>0</v>
      </c>
      <c r="K7" s="189" t="str">
        <f t="shared" si="1"/>
        <v>EURAB6E18M_Quote</v>
      </c>
      <c r="L7" s="190" t="str">
        <f>_xll.qlSwapRateHelper2(,$K7,B7,$D7,Calendar,$G7,$H7,$I7,$L$3,$J7,C7,DiscountingCurve,Permanent,,ObjectOverwrite)</f>
        <v>obj_00844#0003</v>
      </c>
      <c r="M7" s="191" t="str">
        <f>_xll.ohRangeRetrieveError(L7)</f>
        <v/>
      </c>
      <c r="N7" s="178"/>
    </row>
    <row r="8" spans="1:14" x14ac:dyDescent="0.2">
      <c r="A8" s="70"/>
      <c r="B8" s="187">
        <v>2</v>
      </c>
      <c r="C8" s="187" t="s">
        <v>102</v>
      </c>
      <c r="D8" s="187" t="s">
        <v>33</v>
      </c>
      <c r="E8" s="187" t="s">
        <v>71</v>
      </c>
      <c r="F8" s="187" t="s">
        <v>68</v>
      </c>
      <c r="G8" s="169" t="str">
        <f t="shared" si="0"/>
        <v>Annual</v>
      </c>
      <c r="H8" s="169" t="s">
        <v>101</v>
      </c>
      <c r="I8" s="169" t="str">
        <f t="shared" si="2"/>
        <v>30/360 (Bond Basis)</v>
      </c>
      <c r="J8" s="188">
        <v>0</v>
      </c>
      <c r="K8" s="189" t="str">
        <f t="shared" si="1"/>
        <v>EURAB6E21M_Quote</v>
      </c>
      <c r="L8" s="190" t="str">
        <f>_xll.qlSwapRateHelper2(,$K8,B8,$D8,Calendar,$G8,$H8,$I8,$L$3,$J8,C8,DiscountingCurve,Permanent,,ObjectOverwrite)</f>
        <v>obj_0082d#0003</v>
      </c>
      <c r="M8" s="191" t="str">
        <f>_xll.ohRangeRetrieveError(L8)</f>
        <v/>
      </c>
      <c r="N8" s="178"/>
    </row>
    <row r="9" spans="1:14" x14ac:dyDescent="0.2">
      <c r="A9" s="70"/>
      <c r="B9" s="187">
        <v>2</v>
      </c>
      <c r="C9" s="187" t="s">
        <v>102</v>
      </c>
      <c r="D9" s="187" t="s">
        <v>32</v>
      </c>
      <c r="E9" s="187" t="s">
        <v>71</v>
      </c>
      <c r="F9" s="187" t="s">
        <v>68</v>
      </c>
      <c r="G9" s="169" t="str">
        <f t="shared" si="0"/>
        <v>Annual</v>
      </c>
      <c r="H9" s="169" t="s">
        <v>101</v>
      </c>
      <c r="I9" s="169" t="str">
        <f t="shared" si="2"/>
        <v>30/360 (Bond Basis)</v>
      </c>
      <c r="J9" s="188">
        <v>0</v>
      </c>
      <c r="K9" s="189" t="str">
        <f t="shared" si="1"/>
        <v>EURAB6E2Y_Quote</v>
      </c>
      <c r="L9" s="190" t="str">
        <f>_xll.qlSwapRateHelper2(,$K9,B9,$D9,Calendar,$G9,$H9,$I9,$L$3,$J9,C9,DiscountingCurve,Permanent,,ObjectOverwrite)</f>
        <v>obj_00852#0003</v>
      </c>
      <c r="M9" s="191" t="str">
        <f>_xll.ohRangeRetrieveError(L9)</f>
        <v/>
      </c>
      <c r="N9" s="178"/>
    </row>
    <row r="10" spans="1:14" x14ac:dyDescent="0.2">
      <c r="A10" s="70"/>
      <c r="B10" s="187">
        <v>2</v>
      </c>
      <c r="C10" s="187" t="s">
        <v>102</v>
      </c>
      <c r="D10" s="187" t="s">
        <v>31</v>
      </c>
      <c r="E10" s="187" t="s">
        <v>71</v>
      </c>
      <c r="F10" s="187" t="s">
        <v>68</v>
      </c>
      <c r="G10" s="169" t="str">
        <f t="shared" si="0"/>
        <v>Annual</v>
      </c>
      <c r="H10" s="169" t="s">
        <v>101</v>
      </c>
      <c r="I10" s="169" t="str">
        <f t="shared" si="2"/>
        <v>30/360 (Bond Basis)</v>
      </c>
      <c r="J10" s="188">
        <v>0</v>
      </c>
      <c r="K10" s="189" t="str">
        <f t="shared" si="1"/>
        <v>EURAB6E3Y_Quote</v>
      </c>
      <c r="L10" s="190" t="str">
        <f>_xll.qlSwapRateHelper2(,$K10,B10,$D10,Calendar,$G10,$H10,$I10,$L$3,$J10,C10,DiscountingCurve,Permanent,,ObjectOverwrite)</f>
        <v>obj_00851#0003</v>
      </c>
      <c r="M10" s="191" t="str">
        <f>_xll.ohRangeRetrieveError(L10)</f>
        <v/>
      </c>
      <c r="N10" s="178"/>
    </row>
    <row r="11" spans="1:14" x14ac:dyDescent="0.2">
      <c r="A11" s="70"/>
      <c r="B11" s="187">
        <v>2</v>
      </c>
      <c r="C11" s="187" t="s">
        <v>102</v>
      </c>
      <c r="D11" s="187" t="s">
        <v>30</v>
      </c>
      <c r="E11" s="187" t="s">
        <v>71</v>
      </c>
      <c r="F11" s="187" t="s">
        <v>68</v>
      </c>
      <c r="G11" s="169" t="str">
        <f t="shared" si="0"/>
        <v>Annual</v>
      </c>
      <c r="H11" s="169" t="s">
        <v>101</v>
      </c>
      <c r="I11" s="169" t="str">
        <f t="shared" si="2"/>
        <v>30/360 (Bond Basis)</v>
      </c>
      <c r="J11" s="188">
        <v>0</v>
      </c>
      <c r="K11" s="189" t="str">
        <f t="shared" si="1"/>
        <v>EURAB6E4Y_Quote</v>
      </c>
      <c r="L11" s="190" t="str">
        <f>_xll.qlSwapRateHelper2(,$K11,B11,$D11,Calendar,$G11,$H11,$I11,$L$3,$J11,C11,DiscountingCurve,Permanent,,ObjectOverwrite)</f>
        <v>obj_00836#0003</v>
      </c>
      <c r="M11" s="191" t="str">
        <f>_xll.ohRangeRetrieveError(L11)</f>
        <v/>
      </c>
      <c r="N11" s="178"/>
    </row>
    <row r="12" spans="1:14" x14ac:dyDescent="0.2">
      <c r="A12" s="70"/>
      <c r="B12" s="187">
        <v>2</v>
      </c>
      <c r="C12" s="187" t="s">
        <v>102</v>
      </c>
      <c r="D12" s="187" t="s">
        <v>29</v>
      </c>
      <c r="E12" s="187" t="s">
        <v>71</v>
      </c>
      <c r="F12" s="187" t="s">
        <v>68</v>
      </c>
      <c r="G12" s="169" t="str">
        <f t="shared" si="0"/>
        <v>Annual</v>
      </c>
      <c r="H12" s="169" t="s">
        <v>101</v>
      </c>
      <c r="I12" s="169" t="str">
        <f t="shared" si="2"/>
        <v>30/360 (Bond Basis)</v>
      </c>
      <c r="J12" s="188">
        <v>0</v>
      </c>
      <c r="K12" s="189" t="str">
        <f t="shared" si="1"/>
        <v>EURAB6E5Y_Quote</v>
      </c>
      <c r="L12" s="190" t="str">
        <f>_xll.qlSwapRateHelper2(,$K12,B12,$D12,Calendar,$G12,$H12,$I12,$L$3,$J12,C12,DiscountingCurve,Permanent,,ObjectOverwrite)</f>
        <v>obj_00850#0003</v>
      </c>
      <c r="M12" s="191" t="str">
        <f>_xll.ohRangeRetrieveError(L12)</f>
        <v/>
      </c>
      <c r="N12" s="178"/>
    </row>
    <row r="13" spans="1:14" x14ac:dyDescent="0.2">
      <c r="A13" s="70"/>
      <c r="B13" s="187">
        <v>2</v>
      </c>
      <c r="C13" s="187" t="s">
        <v>102</v>
      </c>
      <c r="D13" s="187" t="s">
        <v>28</v>
      </c>
      <c r="E13" s="187" t="s">
        <v>71</v>
      </c>
      <c r="F13" s="187" t="s">
        <v>68</v>
      </c>
      <c r="G13" s="169" t="str">
        <f t="shared" si="0"/>
        <v>Annual</v>
      </c>
      <c r="H13" s="169" t="s">
        <v>101</v>
      </c>
      <c r="I13" s="169" t="str">
        <f t="shared" si="2"/>
        <v>30/360 (Bond Basis)</v>
      </c>
      <c r="J13" s="188">
        <v>0</v>
      </c>
      <c r="K13" s="189" t="str">
        <f t="shared" si="1"/>
        <v>EURAB6E6Y_Quote</v>
      </c>
      <c r="L13" s="190" t="str">
        <f>_xll.qlSwapRateHelper2(,$K13,B13,$D13,Calendar,$G13,$H13,$I13,$L$3,$J13,C13,DiscountingCurve,Permanent,,ObjectOverwrite)</f>
        <v>obj_00840#0003</v>
      </c>
      <c r="M13" s="191" t="str">
        <f>_xll.ohRangeRetrieveError(L13)</f>
        <v/>
      </c>
      <c r="N13" s="178"/>
    </row>
    <row r="14" spans="1:14" x14ac:dyDescent="0.2">
      <c r="A14" s="70"/>
      <c r="B14" s="187">
        <v>2</v>
      </c>
      <c r="C14" s="187" t="s">
        <v>102</v>
      </c>
      <c r="D14" s="187" t="s">
        <v>27</v>
      </c>
      <c r="E14" s="187" t="s">
        <v>71</v>
      </c>
      <c r="F14" s="187" t="s">
        <v>68</v>
      </c>
      <c r="G14" s="169" t="str">
        <f t="shared" si="0"/>
        <v>Annual</v>
      </c>
      <c r="H14" s="169" t="s">
        <v>101</v>
      </c>
      <c r="I14" s="169" t="str">
        <f t="shared" si="2"/>
        <v>30/360 (Bond Basis)</v>
      </c>
      <c r="J14" s="188">
        <v>0</v>
      </c>
      <c r="K14" s="189" t="str">
        <f t="shared" si="1"/>
        <v>EURAB6E7Y_Quote</v>
      </c>
      <c r="L14" s="190" t="str">
        <f>_xll.qlSwapRateHelper2(,$K14,B14,$D14,Calendar,$G14,$H14,$I14,$L$3,$J14,C14,DiscountingCurve,Permanent,,ObjectOverwrite)</f>
        <v>obj_0084a#0003</v>
      </c>
      <c r="M14" s="191" t="str">
        <f>_xll.ohRangeRetrieveError(L14)</f>
        <v/>
      </c>
      <c r="N14" s="178"/>
    </row>
    <row r="15" spans="1:14" x14ac:dyDescent="0.2">
      <c r="A15" s="70"/>
      <c r="B15" s="187">
        <v>2</v>
      </c>
      <c r="C15" s="187" t="s">
        <v>102</v>
      </c>
      <c r="D15" s="187" t="s">
        <v>26</v>
      </c>
      <c r="E15" s="187" t="s">
        <v>71</v>
      </c>
      <c r="F15" s="187" t="s">
        <v>68</v>
      </c>
      <c r="G15" s="169" t="str">
        <f t="shared" si="0"/>
        <v>Annual</v>
      </c>
      <c r="H15" s="169" t="s">
        <v>101</v>
      </c>
      <c r="I15" s="169" t="str">
        <f t="shared" si="2"/>
        <v>30/360 (Bond Basis)</v>
      </c>
      <c r="J15" s="188">
        <v>0</v>
      </c>
      <c r="K15" s="189" t="str">
        <f t="shared" si="1"/>
        <v>EURAB6E8Y_Quote</v>
      </c>
      <c r="L15" s="190" t="str">
        <f>_xll.qlSwapRateHelper2(,$K15,B15,$D15,Calendar,$G15,$H15,$I15,$L$3,$J15,C15,DiscountingCurve,Permanent,,ObjectOverwrite)</f>
        <v>obj_00847#0003</v>
      </c>
      <c r="M15" s="191" t="str">
        <f>_xll.ohRangeRetrieveError(L15)</f>
        <v/>
      </c>
      <c r="N15" s="178"/>
    </row>
    <row r="16" spans="1:14" x14ac:dyDescent="0.2">
      <c r="A16" s="70"/>
      <c r="B16" s="187">
        <v>2</v>
      </c>
      <c r="C16" s="187" t="s">
        <v>102</v>
      </c>
      <c r="D16" s="187" t="s">
        <v>25</v>
      </c>
      <c r="E16" s="187" t="s">
        <v>71</v>
      </c>
      <c r="F16" s="187" t="s">
        <v>68</v>
      </c>
      <c r="G16" s="169" t="str">
        <f t="shared" si="0"/>
        <v>Annual</v>
      </c>
      <c r="H16" s="169" t="s">
        <v>101</v>
      </c>
      <c r="I16" s="169" t="str">
        <f t="shared" si="2"/>
        <v>30/360 (Bond Basis)</v>
      </c>
      <c r="J16" s="188">
        <v>0</v>
      </c>
      <c r="K16" s="189" t="str">
        <f t="shared" si="1"/>
        <v>EURAB6E9Y_Quote</v>
      </c>
      <c r="L16" s="190" t="str">
        <f>_xll.qlSwapRateHelper2(,$K16,B16,$D16,Calendar,$G16,$H16,$I16,$L$3,$J16,C16,DiscountingCurve,Permanent,,ObjectOverwrite)</f>
        <v>obj_00834#0003</v>
      </c>
      <c r="M16" s="191" t="str">
        <f>_xll.ohRangeRetrieveError(L16)</f>
        <v/>
      </c>
      <c r="N16" s="178"/>
    </row>
    <row r="17" spans="1:14" x14ac:dyDescent="0.2">
      <c r="A17" s="70"/>
      <c r="B17" s="187">
        <v>2</v>
      </c>
      <c r="C17" s="187" t="s">
        <v>102</v>
      </c>
      <c r="D17" s="187" t="s">
        <v>24</v>
      </c>
      <c r="E17" s="187" t="s">
        <v>71</v>
      </c>
      <c r="F17" s="187" t="s">
        <v>68</v>
      </c>
      <c r="G17" s="169" t="str">
        <f t="shared" si="0"/>
        <v>Annual</v>
      </c>
      <c r="H17" s="169" t="s">
        <v>101</v>
      </c>
      <c r="I17" s="169" t="str">
        <f t="shared" si="2"/>
        <v>30/360 (Bond Basis)</v>
      </c>
      <c r="J17" s="188">
        <v>0</v>
      </c>
      <c r="K17" s="189" t="str">
        <f t="shared" si="1"/>
        <v>EURAB6E10Y_Quote</v>
      </c>
      <c r="L17" s="190" t="str">
        <f>_xll.qlSwapRateHelper2(,$K17,B17,$D17,Calendar,$G17,$H17,$I17,$L$3,$J17,C17,DiscountingCurve,Permanent,,ObjectOverwrite)</f>
        <v>obj_0084d#0003</v>
      </c>
      <c r="M17" s="191" t="str">
        <f>_xll.ohRangeRetrieveError(L17)</f>
        <v/>
      </c>
      <c r="N17" s="178"/>
    </row>
    <row r="18" spans="1:14" x14ac:dyDescent="0.2">
      <c r="A18" s="70"/>
      <c r="B18" s="187">
        <v>2</v>
      </c>
      <c r="C18" s="187" t="s">
        <v>102</v>
      </c>
      <c r="D18" s="187" t="s">
        <v>23</v>
      </c>
      <c r="E18" s="187" t="s">
        <v>71</v>
      </c>
      <c r="F18" s="187" t="s">
        <v>68</v>
      </c>
      <c r="G18" s="169" t="str">
        <f t="shared" si="0"/>
        <v>Annual</v>
      </c>
      <c r="H18" s="169" t="s">
        <v>101</v>
      </c>
      <c r="I18" s="169" t="str">
        <f t="shared" si="2"/>
        <v>30/360 (Bond Basis)</v>
      </c>
      <c r="J18" s="188">
        <v>0</v>
      </c>
      <c r="K18" s="189" t="str">
        <f t="shared" si="1"/>
        <v>EURAB6E11Y_Quote</v>
      </c>
      <c r="L18" s="190" t="str">
        <f>_xll.qlSwapRateHelper2(,$K18,B18,$D18,Calendar,$G18,$H18,$I18,$L$3,$J18,C18,DiscountingCurve,Permanent,,ObjectOverwrite)</f>
        <v>obj_0084c#0003</v>
      </c>
      <c r="M18" s="191" t="str">
        <f>_xll.ohRangeRetrieveError(L18)</f>
        <v/>
      </c>
      <c r="N18" s="178"/>
    </row>
    <row r="19" spans="1:14" x14ac:dyDescent="0.2">
      <c r="A19" s="70"/>
      <c r="B19" s="187">
        <v>2</v>
      </c>
      <c r="C19" s="187" t="s">
        <v>102</v>
      </c>
      <c r="D19" s="187" t="s">
        <v>22</v>
      </c>
      <c r="E19" s="187" t="s">
        <v>71</v>
      </c>
      <c r="F19" s="187" t="s">
        <v>68</v>
      </c>
      <c r="G19" s="169" t="str">
        <f t="shared" si="0"/>
        <v>Annual</v>
      </c>
      <c r="H19" s="169" t="s">
        <v>101</v>
      </c>
      <c r="I19" s="169" t="str">
        <f t="shared" si="2"/>
        <v>30/360 (Bond Basis)</v>
      </c>
      <c r="J19" s="188">
        <v>0</v>
      </c>
      <c r="K19" s="189" t="str">
        <f t="shared" si="1"/>
        <v>EURAB6E12Y_Quote</v>
      </c>
      <c r="L19" s="190" t="str">
        <f>_xll.qlSwapRateHelper2(,$K19,B19,$D19,Calendar,$G19,$H19,$I19,$L$3,$J19,C19,DiscountingCurve,Permanent,,ObjectOverwrite)</f>
        <v>obj_00843#0003</v>
      </c>
      <c r="M19" s="191" t="str">
        <f>_xll.ohRangeRetrieveError(L19)</f>
        <v/>
      </c>
      <c r="N19" s="178"/>
    </row>
    <row r="20" spans="1:14" x14ac:dyDescent="0.2">
      <c r="A20" s="70"/>
      <c r="B20" s="187">
        <v>2</v>
      </c>
      <c r="C20" s="187" t="s">
        <v>102</v>
      </c>
      <c r="D20" s="187" t="s">
        <v>21</v>
      </c>
      <c r="E20" s="187" t="s">
        <v>71</v>
      </c>
      <c r="F20" s="187" t="s">
        <v>68</v>
      </c>
      <c r="G20" s="169" t="str">
        <f t="shared" si="0"/>
        <v>Annual</v>
      </c>
      <c r="H20" s="169" t="s">
        <v>101</v>
      </c>
      <c r="I20" s="169" t="str">
        <f t="shared" si="2"/>
        <v>30/360 (Bond Basis)</v>
      </c>
      <c r="J20" s="188">
        <v>0</v>
      </c>
      <c r="K20" s="189" t="str">
        <f t="shared" si="1"/>
        <v>EURAB6E13Y_Quote</v>
      </c>
      <c r="L20" s="190" t="str">
        <f>_xll.qlSwapRateHelper2(,$K20,B20,$D20,Calendar,$G20,$H20,$I20,$L$3,$J20,C20,DiscountingCurve,Permanent,,ObjectOverwrite)</f>
        <v>obj_0084b#0003</v>
      </c>
      <c r="M20" s="191" t="str">
        <f>_xll.ohRangeRetrieveError(L20)</f>
        <v/>
      </c>
      <c r="N20" s="178"/>
    </row>
    <row r="21" spans="1:14" x14ac:dyDescent="0.2">
      <c r="A21" s="70"/>
      <c r="B21" s="187">
        <v>2</v>
      </c>
      <c r="C21" s="187" t="s">
        <v>102</v>
      </c>
      <c r="D21" s="187" t="s">
        <v>20</v>
      </c>
      <c r="E21" s="187" t="s">
        <v>71</v>
      </c>
      <c r="F21" s="187" t="s">
        <v>68</v>
      </c>
      <c r="G21" s="169" t="str">
        <f t="shared" si="0"/>
        <v>Annual</v>
      </c>
      <c r="H21" s="169" t="s">
        <v>101</v>
      </c>
      <c r="I21" s="169" t="str">
        <f t="shared" si="2"/>
        <v>30/360 (Bond Basis)</v>
      </c>
      <c r="J21" s="188">
        <v>0</v>
      </c>
      <c r="K21" s="189" t="str">
        <f t="shared" si="1"/>
        <v>EURAB6E14Y_Quote</v>
      </c>
      <c r="L21" s="190" t="str">
        <f>_xll.qlSwapRateHelper2(,$K21,B21,$D21,Calendar,$G21,$H21,$I21,$L$3,$J21,C21,DiscountingCurve,Permanent,,ObjectOverwrite)</f>
        <v>obj_00839#0003</v>
      </c>
      <c r="M21" s="191" t="str">
        <f>_xll.ohRangeRetrieveError(L21)</f>
        <v/>
      </c>
      <c r="N21" s="178"/>
    </row>
    <row r="22" spans="1:14" x14ac:dyDescent="0.2">
      <c r="A22" s="70"/>
      <c r="B22" s="187">
        <v>2</v>
      </c>
      <c r="C22" s="187" t="s">
        <v>102</v>
      </c>
      <c r="D22" s="187" t="s">
        <v>19</v>
      </c>
      <c r="E22" s="187" t="s">
        <v>71</v>
      </c>
      <c r="F22" s="187" t="s">
        <v>68</v>
      </c>
      <c r="G22" s="169" t="str">
        <f t="shared" si="0"/>
        <v>Annual</v>
      </c>
      <c r="H22" s="169" t="s">
        <v>101</v>
      </c>
      <c r="I22" s="169" t="str">
        <f t="shared" si="2"/>
        <v>30/360 (Bond Basis)</v>
      </c>
      <c r="J22" s="188">
        <v>0</v>
      </c>
      <c r="K22" s="189" t="str">
        <f t="shared" si="1"/>
        <v>EURAB6E15Y_Quote</v>
      </c>
      <c r="L22" s="190" t="str">
        <f>_xll.qlSwapRateHelper2(,$K22,B22,$D22,Calendar,$G22,$H22,$I22,$L$3,$J22,C22,DiscountingCurve,Permanent,,ObjectOverwrite)</f>
        <v>obj_0082c#0003</v>
      </c>
      <c r="M22" s="191" t="str">
        <f>_xll.ohRangeRetrieveError(L22)</f>
        <v/>
      </c>
      <c r="N22" s="178"/>
    </row>
    <row r="23" spans="1:14" x14ac:dyDescent="0.2">
      <c r="A23" s="70"/>
      <c r="B23" s="187">
        <v>2</v>
      </c>
      <c r="C23" s="187" t="s">
        <v>102</v>
      </c>
      <c r="D23" s="187" t="s">
        <v>18</v>
      </c>
      <c r="E23" s="187" t="s">
        <v>71</v>
      </c>
      <c r="F23" s="187" t="s">
        <v>68</v>
      </c>
      <c r="G23" s="169" t="str">
        <f t="shared" si="0"/>
        <v>Annual</v>
      </c>
      <c r="H23" s="169" t="s">
        <v>101</v>
      </c>
      <c r="I23" s="169" t="str">
        <f t="shared" si="2"/>
        <v>30/360 (Bond Basis)</v>
      </c>
      <c r="J23" s="188">
        <v>0</v>
      </c>
      <c r="K23" s="189" t="str">
        <f t="shared" si="1"/>
        <v>EURAB6E16Y_Quote</v>
      </c>
      <c r="L23" s="190" t="str">
        <f>_xll.qlSwapRateHelper2(,$K23,B23,$D23,Calendar,$G23,$H23,$I23,$L$3,$J23,C23,DiscountingCurve,Permanent,,ObjectOverwrite)</f>
        <v>obj_00853#0003</v>
      </c>
      <c r="M23" s="191" t="str">
        <f>_xll.ohRangeRetrieveError(L23)</f>
        <v/>
      </c>
      <c r="N23" s="178"/>
    </row>
    <row r="24" spans="1:14" x14ac:dyDescent="0.2">
      <c r="A24" s="70"/>
      <c r="B24" s="187">
        <v>2</v>
      </c>
      <c r="C24" s="187" t="s">
        <v>102</v>
      </c>
      <c r="D24" s="187" t="s">
        <v>17</v>
      </c>
      <c r="E24" s="187" t="s">
        <v>71</v>
      </c>
      <c r="F24" s="187" t="s">
        <v>68</v>
      </c>
      <c r="G24" s="169" t="str">
        <f t="shared" si="0"/>
        <v>Annual</v>
      </c>
      <c r="H24" s="169" t="s">
        <v>101</v>
      </c>
      <c r="I24" s="169" t="str">
        <f t="shared" si="2"/>
        <v>30/360 (Bond Basis)</v>
      </c>
      <c r="J24" s="188">
        <v>0</v>
      </c>
      <c r="K24" s="189" t="str">
        <f t="shared" si="1"/>
        <v>EURAB6E17Y_Quote</v>
      </c>
      <c r="L24" s="190" t="str">
        <f>_xll.qlSwapRateHelper2(,$K24,B24,$D24,Calendar,$G24,$H24,$I24,$L$3,$J24,C24,DiscountingCurve,Permanent,,ObjectOverwrite)</f>
        <v>obj_00841#0003</v>
      </c>
      <c r="M24" s="191" t="str">
        <f>_xll.ohRangeRetrieveError(L24)</f>
        <v/>
      </c>
      <c r="N24" s="178"/>
    </row>
    <row r="25" spans="1:14" x14ac:dyDescent="0.2">
      <c r="A25" s="70"/>
      <c r="B25" s="187">
        <v>2</v>
      </c>
      <c r="C25" s="187" t="s">
        <v>102</v>
      </c>
      <c r="D25" s="187" t="s">
        <v>16</v>
      </c>
      <c r="E25" s="187" t="s">
        <v>71</v>
      </c>
      <c r="F25" s="187" t="s">
        <v>68</v>
      </c>
      <c r="G25" s="169" t="str">
        <f t="shared" si="0"/>
        <v>Annual</v>
      </c>
      <c r="H25" s="169" t="s">
        <v>101</v>
      </c>
      <c r="I25" s="169" t="str">
        <f t="shared" si="2"/>
        <v>30/360 (Bond Basis)</v>
      </c>
      <c r="J25" s="188">
        <v>0</v>
      </c>
      <c r="K25" s="189" t="str">
        <f t="shared" si="1"/>
        <v>EURAB6E18Y_Quote</v>
      </c>
      <c r="L25" s="190" t="str">
        <f>_xll.qlSwapRateHelper2(,$K25,B25,$D25,Calendar,$G25,$H25,$I25,$L$3,$J25,C25,DiscountingCurve,Permanent,,ObjectOverwrite)</f>
        <v>obj_00848#0003</v>
      </c>
      <c r="M25" s="191" t="str">
        <f>_xll.ohRangeRetrieveError(L25)</f>
        <v/>
      </c>
      <c r="N25" s="178"/>
    </row>
    <row r="26" spans="1:14" x14ac:dyDescent="0.2">
      <c r="A26" s="70"/>
      <c r="B26" s="187">
        <v>2</v>
      </c>
      <c r="C26" s="187" t="s">
        <v>102</v>
      </c>
      <c r="D26" s="187" t="s">
        <v>15</v>
      </c>
      <c r="E26" s="187" t="s">
        <v>71</v>
      </c>
      <c r="F26" s="187" t="s">
        <v>68</v>
      </c>
      <c r="G26" s="169" t="str">
        <f t="shared" si="0"/>
        <v>Annual</v>
      </c>
      <c r="H26" s="169" t="s">
        <v>101</v>
      </c>
      <c r="I26" s="169" t="str">
        <f t="shared" si="2"/>
        <v>30/360 (Bond Basis)</v>
      </c>
      <c r="J26" s="188">
        <v>0</v>
      </c>
      <c r="K26" s="189" t="str">
        <f t="shared" si="1"/>
        <v>EURAB6E19Y_Quote</v>
      </c>
      <c r="L26" s="190" t="str">
        <f>_xll.qlSwapRateHelper2(,$K26,B26,$D26,Calendar,$G26,$H26,$I26,$L$3,$J26,C26,DiscountingCurve,Permanent,,ObjectOverwrite)</f>
        <v>obj_0082a#0003</v>
      </c>
      <c r="M26" s="191" t="str">
        <f>_xll.ohRangeRetrieveError(L26)</f>
        <v/>
      </c>
      <c r="N26" s="178"/>
    </row>
    <row r="27" spans="1:14" x14ac:dyDescent="0.2">
      <c r="A27" s="70"/>
      <c r="B27" s="187">
        <v>2</v>
      </c>
      <c r="C27" s="187" t="s">
        <v>102</v>
      </c>
      <c r="D27" s="187" t="s">
        <v>14</v>
      </c>
      <c r="E27" s="187" t="s">
        <v>71</v>
      </c>
      <c r="F27" s="187" t="s">
        <v>68</v>
      </c>
      <c r="G27" s="169" t="str">
        <f t="shared" si="0"/>
        <v>Annual</v>
      </c>
      <c r="H27" s="169" t="s">
        <v>101</v>
      </c>
      <c r="I27" s="169" t="str">
        <f t="shared" si="2"/>
        <v>30/360 (Bond Basis)</v>
      </c>
      <c r="J27" s="188">
        <v>0</v>
      </c>
      <c r="K27" s="189" t="str">
        <f t="shared" si="1"/>
        <v>EURAB6E20Y_Quote</v>
      </c>
      <c r="L27" s="190" t="str">
        <f>_xll.qlSwapRateHelper2(,$K27,B27,$D27,Calendar,$G27,$H27,$I27,$L$3,$J27,C27,DiscountingCurve,Permanent,,ObjectOverwrite)</f>
        <v>obj_00846#0003</v>
      </c>
      <c r="M27" s="191" t="str">
        <f>_xll.ohRangeRetrieveError(L27)</f>
        <v/>
      </c>
      <c r="N27" s="178"/>
    </row>
    <row r="28" spans="1:14" x14ac:dyDescent="0.2">
      <c r="A28" s="70"/>
      <c r="B28" s="187">
        <v>2</v>
      </c>
      <c r="C28" s="187" t="s">
        <v>102</v>
      </c>
      <c r="D28" s="187" t="s">
        <v>13</v>
      </c>
      <c r="E28" s="187" t="s">
        <v>71</v>
      </c>
      <c r="F28" s="187" t="s">
        <v>68</v>
      </c>
      <c r="G28" s="169" t="str">
        <f t="shared" si="0"/>
        <v>Annual</v>
      </c>
      <c r="H28" s="169" t="s">
        <v>101</v>
      </c>
      <c r="I28" s="169" t="str">
        <f t="shared" si="2"/>
        <v>30/360 (Bond Basis)</v>
      </c>
      <c r="J28" s="188">
        <v>0</v>
      </c>
      <c r="K28" s="189" t="str">
        <f t="shared" si="1"/>
        <v>EURAB6E21Y_Quote</v>
      </c>
      <c r="L28" s="190" t="str">
        <f>_xll.qlSwapRateHelper2(,$K28,B28,$D28,Calendar,$G28,$H28,$I28,$L$3,$J28,C28,DiscountingCurve,Permanent,,ObjectOverwrite)</f>
        <v>obj_0082b#0003</v>
      </c>
      <c r="M28" s="191" t="str">
        <f>_xll.ohRangeRetrieveError(L28)</f>
        <v/>
      </c>
      <c r="N28" s="178"/>
    </row>
    <row r="29" spans="1:14" x14ac:dyDescent="0.2">
      <c r="A29" s="70"/>
      <c r="B29" s="187">
        <v>2</v>
      </c>
      <c r="C29" s="187" t="s">
        <v>102</v>
      </c>
      <c r="D29" s="187" t="s">
        <v>12</v>
      </c>
      <c r="E29" s="187" t="s">
        <v>71</v>
      </c>
      <c r="F29" s="187" t="s">
        <v>68</v>
      </c>
      <c r="G29" s="169" t="str">
        <f t="shared" si="0"/>
        <v>Annual</v>
      </c>
      <c r="H29" s="169" t="s">
        <v>101</v>
      </c>
      <c r="I29" s="169" t="str">
        <f t="shared" si="2"/>
        <v>30/360 (Bond Basis)</v>
      </c>
      <c r="J29" s="188">
        <v>0</v>
      </c>
      <c r="K29" s="189" t="str">
        <f t="shared" si="1"/>
        <v>EURAB6E22Y_Quote</v>
      </c>
      <c r="L29" s="190" t="str">
        <f>_xll.qlSwapRateHelper2(,$K29,B29,$D29,Calendar,$G29,$H29,$I29,$L$3,$J29,C29,DiscountingCurve,Permanent,,ObjectOverwrite)</f>
        <v>obj_0083c#0003</v>
      </c>
      <c r="M29" s="191" t="str">
        <f>_xll.ohRangeRetrieveError(L29)</f>
        <v/>
      </c>
      <c r="N29" s="178"/>
    </row>
    <row r="30" spans="1:14" x14ac:dyDescent="0.2">
      <c r="A30" s="70"/>
      <c r="B30" s="187">
        <v>2</v>
      </c>
      <c r="C30" s="187" t="s">
        <v>102</v>
      </c>
      <c r="D30" s="187" t="s">
        <v>11</v>
      </c>
      <c r="E30" s="187" t="s">
        <v>71</v>
      </c>
      <c r="F30" s="187" t="s">
        <v>68</v>
      </c>
      <c r="G30" s="169" t="str">
        <f t="shared" si="0"/>
        <v>Annual</v>
      </c>
      <c r="H30" s="169" t="s">
        <v>101</v>
      </c>
      <c r="I30" s="169" t="str">
        <f t="shared" si="2"/>
        <v>30/360 (Bond Basis)</v>
      </c>
      <c r="J30" s="188">
        <v>0</v>
      </c>
      <c r="K30" s="189" t="str">
        <f t="shared" si="1"/>
        <v>EURAB6E23Y_Quote</v>
      </c>
      <c r="L30" s="190" t="str">
        <f>_xll.qlSwapRateHelper2(,$K30,B30,$D30,Calendar,$G30,$H30,$I30,$L$3,$J30,C30,DiscountingCurve,Permanent,,ObjectOverwrite)</f>
        <v>obj_00833#0003</v>
      </c>
      <c r="M30" s="191" t="str">
        <f>_xll.ohRangeRetrieveError(L30)</f>
        <v/>
      </c>
      <c r="N30" s="178"/>
    </row>
    <row r="31" spans="1:14" x14ac:dyDescent="0.2">
      <c r="A31" s="70"/>
      <c r="B31" s="187">
        <v>2</v>
      </c>
      <c r="C31" s="187" t="s">
        <v>102</v>
      </c>
      <c r="D31" s="187" t="s">
        <v>10</v>
      </c>
      <c r="E31" s="187" t="s">
        <v>71</v>
      </c>
      <c r="F31" s="187" t="s">
        <v>68</v>
      </c>
      <c r="G31" s="169" t="str">
        <f t="shared" si="0"/>
        <v>Annual</v>
      </c>
      <c r="H31" s="169" t="s">
        <v>101</v>
      </c>
      <c r="I31" s="169" t="str">
        <f t="shared" si="2"/>
        <v>30/360 (Bond Basis)</v>
      </c>
      <c r="J31" s="188">
        <v>0</v>
      </c>
      <c r="K31" s="189" t="str">
        <f t="shared" si="1"/>
        <v>EURAB6E24Y_Quote</v>
      </c>
      <c r="L31" s="190" t="str">
        <f>_xll.qlSwapRateHelper2(,$K31,B31,$D31,Calendar,$G31,$H31,$I31,$L$3,$J31,C31,DiscountingCurve,Permanent,,ObjectOverwrite)</f>
        <v>obj_0084e#0003</v>
      </c>
      <c r="M31" s="191" t="str">
        <f>_xll.ohRangeRetrieveError(L31)</f>
        <v/>
      </c>
      <c r="N31" s="178"/>
    </row>
    <row r="32" spans="1:14" x14ac:dyDescent="0.2">
      <c r="A32" s="70"/>
      <c r="B32" s="187">
        <v>2</v>
      </c>
      <c r="C32" s="187" t="s">
        <v>102</v>
      </c>
      <c r="D32" s="187" t="s">
        <v>9</v>
      </c>
      <c r="E32" s="187" t="s">
        <v>71</v>
      </c>
      <c r="F32" s="187" t="s">
        <v>68</v>
      </c>
      <c r="G32" s="169" t="str">
        <f t="shared" si="0"/>
        <v>Annual</v>
      </c>
      <c r="H32" s="169" t="s">
        <v>101</v>
      </c>
      <c r="I32" s="169" t="str">
        <f t="shared" si="2"/>
        <v>30/360 (Bond Basis)</v>
      </c>
      <c r="J32" s="188">
        <v>0</v>
      </c>
      <c r="K32" s="189" t="str">
        <f t="shared" si="1"/>
        <v>EURAB6E25Y_Quote</v>
      </c>
      <c r="L32" s="190" t="str">
        <f>_xll.qlSwapRateHelper2(,$K32,B32,$D32,Calendar,$G32,$H32,$I32,$L$3,$J32,C32,DiscountingCurve,Permanent,,ObjectOverwrite)</f>
        <v>obj_0083a#0003</v>
      </c>
      <c r="M32" s="191" t="str">
        <f>_xll.ohRangeRetrieveError(L32)</f>
        <v/>
      </c>
      <c r="N32" s="178"/>
    </row>
    <row r="33" spans="1:14" x14ac:dyDescent="0.2">
      <c r="A33" s="70"/>
      <c r="B33" s="187">
        <v>2</v>
      </c>
      <c r="C33" s="187" t="s">
        <v>102</v>
      </c>
      <c r="D33" s="187" t="s">
        <v>8</v>
      </c>
      <c r="E33" s="187" t="s">
        <v>71</v>
      </c>
      <c r="F33" s="187" t="s">
        <v>68</v>
      </c>
      <c r="G33" s="169" t="str">
        <f t="shared" si="0"/>
        <v>Annual</v>
      </c>
      <c r="H33" s="169" t="s">
        <v>101</v>
      </c>
      <c r="I33" s="169" t="str">
        <f t="shared" si="2"/>
        <v>30/360 (Bond Basis)</v>
      </c>
      <c r="J33" s="188">
        <v>0</v>
      </c>
      <c r="K33" s="189" t="str">
        <f t="shared" si="1"/>
        <v>EURAB6E26Y_Quote</v>
      </c>
      <c r="L33" s="190" t="str">
        <f>_xll.qlSwapRateHelper2(,$K33,B33,$D33,Calendar,$G33,$H33,$I33,$L$3,$J33,C33,DiscountingCurve,Permanent,,ObjectOverwrite)</f>
        <v>obj_0082e#0003</v>
      </c>
      <c r="M33" s="191" t="str">
        <f>_xll.ohRangeRetrieveError(L33)</f>
        <v/>
      </c>
      <c r="N33" s="178"/>
    </row>
    <row r="34" spans="1:14" x14ac:dyDescent="0.2">
      <c r="A34" s="70"/>
      <c r="B34" s="187">
        <v>2</v>
      </c>
      <c r="C34" s="187" t="s">
        <v>102</v>
      </c>
      <c r="D34" s="187" t="s">
        <v>7</v>
      </c>
      <c r="E34" s="187" t="s">
        <v>71</v>
      </c>
      <c r="F34" s="187" t="s">
        <v>68</v>
      </c>
      <c r="G34" s="169" t="str">
        <f t="shared" si="0"/>
        <v>Annual</v>
      </c>
      <c r="H34" s="169" t="s">
        <v>101</v>
      </c>
      <c r="I34" s="169" t="str">
        <f t="shared" si="2"/>
        <v>30/360 (Bond Basis)</v>
      </c>
      <c r="J34" s="188">
        <v>0</v>
      </c>
      <c r="K34" s="189" t="str">
        <f t="shared" si="1"/>
        <v>EURAB6E27Y_Quote</v>
      </c>
      <c r="L34" s="190" t="str">
        <f>_xll.qlSwapRateHelper2(,$K34,B34,$D34,Calendar,$G34,$H34,$I34,$L$3,$J34,C34,DiscountingCurve,Permanent,,ObjectOverwrite)</f>
        <v>obj_00831#0003</v>
      </c>
      <c r="M34" s="191" t="str">
        <f>_xll.ohRangeRetrieveError(L34)</f>
        <v/>
      </c>
      <c r="N34" s="178"/>
    </row>
    <row r="35" spans="1:14" x14ac:dyDescent="0.2">
      <c r="A35" s="70"/>
      <c r="B35" s="187">
        <v>2</v>
      </c>
      <c r="C35" s="187" t="s">
        <v>102</v>
      </c>
      <c r="D35" s="187" t="s">
        <v>6</v>
      </c>
      <c r="E35" s="187" t="s">
        <v>71</v>
      </c>
      <c r="F35" s="187" t="s">
        <v>68</v>
      </c>
      <c r="G35" s="169" t="str">
        <f t="shared" si="0"/>
        <v>Annual</v>
      </c>
      <c r="H35" s="169" t="s">
        <v>101</v>
      </c>
      <c r="I35" s="169" t="str">
        <f t="shared" si="2"/>
        <v>30/360 (Bond Basis)</v>
      </c>
      <c r="J35" s="188">
        <v>0</v>
      </c>
      <c r="K35" s="189" t="str">
        <f t="shared" si="1"/>
        <v>EURAB6E28Y_Quote</v>
      </c>
      <c r="L35" s="190" t="str">
        <f>_xll.qlSwapRateHelper2(,$K35,B35,$D35,Calendar,$G35,$H35,$I35,$L$3,$J35,C35,DiscountingCurve,Permanent,,ObjectOverwrite)</f>
        <v>obj_00855#0003</v>
      </c>
      <c r="M35" s="191" t="str">
        <f>_xll.ohRangeRetrieveError(L35)</f>
        <v/>
      </c>
      <c r="N35" s="178"/>
    </row>
    <row r="36" spans="1:14" x14ac:dyDescent="0.2">
      <c r="A36" s="70"/>
      <c r="B36" s="187">
        <v>2</v>
      </c>
      <c r="C36" s="187" t="s">
        <v>102</v>
      </c>
      <c r="D36" s="187" t="s">
        <v>5</v>
      </c>
      <c r="E36" s="187" t="s">
        <v>71</v>
      </c>
      <c r="F36" s="187" t="s">
        <v>68</v>
      </c>
      <c r="G36" s="169" t="str">
        <f t="shared" si="0"/>
        <v>Annual</v>
      </c>
      <c r="H36" s="169" t="s">
        <v>101</v>
      </c>
      <c r="I36" s="169" t="str">
        <f t="shared" si="2"/>
        <v>30/360 (Bond Basis)</v>
      </c>
      <c r="J36" s="188">
        <v>0</v>
      </c>
      <c r="K36" s="189" t="str">
        <f t="shared" si="1"/>
        <v>EURAB6E29Y_Quote</v>
      </c>
      <c r="L36" s="190" t="str">
        <f>_xll.qlSwapRateHelper2(,$K36,B36,$D36,Calendar,$G36,$H36,$I36,$L$3,$J36,C36,DiscountingCurve,Permanent,,ObjectOverwrite)</f>
        <v>obj_00832#0003</v>
      </c>
      <c r="M36" s="191" t="str">
        <f>_xll.ohRangeRetrieveError(L36)</f>
        <v/>
      </c>
      <c r="N36" s="178"/>
    </row>
    <row r="37" spans="1:14" x14ac:dyDescent="0.2">
      <c r="A37" s="70"/>
      <c r="B37" s="187">
        <v>2</v>
      </c>
      <c r="C37" s="187" t="s">
        <v>102</v>
      </c>
      <c r="D37" s="187" t="s">
        <v>4</v>
      </c>
      <c r="E37" s="187" t="s">
        <v>71</v>
      </c>
      <c r="F37" s="187" t="s">
        <v>68</v>
      </c>
      <c r="G37" s="169" t="str">
        <f t="shared" si="0"/>
        <v>Annual</v>
      </c>
      <c r="H37" s="169" t="s">
        <v>101</v>
      </c>
      <c r="I37" s="169" t="str">
        <f t="shared" si="2"/>
        <v>30/360 (Bond Basis)</v>
      </c>
      <c r="J37" s="188">
        <v>0</v>
      </c>
      <c r="K37" s="189" t="str">
        <f t="shared" si="1"/>
        <v>EURAB6E30Y_Quote</v>
      </c>
      <c r="L37" s="190" t="str">
        <f>_xll.qlSwapRateHelper2(,$K37,B37,$D37,Calendar,$G37,$H37,$I37,$L$3,$J37,C37,DiscountingCurve,Permanent,,ObjectOverwrite)</f>
        <v>obj_00854#0003</v>
      </c>
      <c r="M37" s="191" t="str">
        <f>_xll.ohRangeRetrieveError(L37)</f>
        <v/>
      </c>
      <c r="N37" s="178"/>
    </row>
    <row r="38" spans="1:14" x14ac:dyDescent="0.2">
      <c r="A38" s="70"/>
      <c r="B38" s="187">
        <v>2</v>
      </c>
      <c r="C38" s="187" t="s">
        <v>102</v>
      </c>
      <c r="D38" s="187" t="s">
        <v>3</v>
      </c>
      <c r="E38" s="187" t="s">
        <v>71</v>
      </c>
      <c r="F38" s="187" t="s">
        <v>68</v>
      </c>
      <c r="G38" s="169" t="str">
        <f t="shared" si="0"/>
        <v>Annual</v>
      </c>
      <c r="H38" s="169" t="s">
        <v>101</v>
      </c>
      <c r="I38" s="169" t="str">
        <f t="shared" si="2"/>
        <v>30/360 (Bond Basis)</v>
      </c>
      <c r="J38" s="188">
        <v>0</v>
      </c>
      <c r="K38" s="189" t="str">
        <f t="shared" si="1"/>
        <v>EURAB6E35Y_Quote</v>
      </c>
      <c r="L38" s="190" t="str">
        <f>_xll.qlSwapRateHelper2(,$K38,B38,$D38,Calendar,$G38,$H38,$I38,$L$3,$J38,C38,DiscountingCurve,Permanent,,ObjectOverwrite)</f>
        <v>obj_00837#0003</v>
      </c>
      <c r="M38" s="191" t="str">
        <f>_xll.ohRangeRetrieveError(L38)</f>
        <v/>
      </c>
      <c r="N38" s="178"/>
    </row>
    <row r="39" spans="1:14" x14ac:dyDescent="0.2">
      <c r="A39" s="70"/>
      <c r="B39" s="187">
        <v>2</v>
      </c>
      <c r="C39" s="187" t="s">
        <v>102</v>
      </c>
      <c r="D39" s="187" t="s">
        <v>2</v>
      </c>
      <c r="E39" s="187" t="s">
        <v>71</v>
      </c>
      <c r="F39" s="187" t="s">
        <v>68</v>
      </c>
      <c r="G39" s="169" t="str">
        <f t="shared" si="0"/>
        <v>Annual</v>
      </c>
      <c r="H39" s="169" t="s">
        <v>101</v>
      </c>
      <c r="I39" s="169" t="str">
        <f t="shared" si="2"/>
        <v>30/360 (Bond Basis)</v>
      </c>
      <c r="J39" s="188">
        <v>0</v>
      </c>
      <c r="K39" s="189" t="str">
        <f t="shared" si="1"/>
        <v>EURAB6E40Y_Quote</v>
      </c>
      <c r="L39" s="190" t="str">
        <f>_xll.qlSwapRateHelper2(,$K39,B39,$D39,Calendar,$G39,$H39,$I39,$L$3,$J39,C39,DiscountingCurve,Permanent,,ObjectOverwrite)</f>
        <v>obj_00849#0003</v>
      </c>
      <c r="M39" s="191" t="str">
        <f>_xll.ohRangeRetrieveError(L39)</f>
        <v/>
      </c>
      <c r="N39" s="178"/>
    </row>
    <row r="40" spans="1:14" x14ac:dyDescent="0.2">
      <c r="A40" s="70"/>
      <c r="B40" s="187">
        <v>2</v>
      </c>
      <c r="C40" s="187" t="s">
        <v>102</v>
      </c>
      <c r="D40" s="187" t="s">
        <v>1</v>
      </c>
      <c r="E40" s="187" t="s">
        <v>71</v>
      </c>
      <c r="F40" s="187" t="s">
        <v>68</v>
      </c>
      <c r="G40" s="169" t="str">
        <f t="shared" si="0"/>
        <v>Annual</v>
      </c>
      <c r="H40" s="169" t="s">
        <v>101</v>
      </c>
      <c r="I40" s="169" t="str">
        <f t="shared" si="2"/>
        <v>30/360 (Bond Basis)</v>
      </c>
      <c r="J40" s="188">
        <v>0</v>
      </c>
      <c r="K40" s="189" t="str">
        <f t="shared" si="1"/>
        <v>EURAB6E50Y_Quote</v>
      </c>
      <c r="L40" s="190" t="str">
        <f>_xll.qlSwapRateHelper2(,$K40,B40,$D40,Calendar,$G40,$H40,$I40,$L$3,$J40,C40,DiscountingCurve,Permanent,,ObjectOverwrite)</f>
        <v>obj_0083d#0003</v>
      </c>
      <c r="M40" s="191" t="str">
        <f>_xll.ohRangeRetrieveError(L40)</f>
        <v/>
      </c>
      <c r="N40" s="178"/>
    </row>
    <row r="41" spans="1:14" x14ac:dyDescent="0.2">
      <c r="A41" s="70"/>
      <c r="B41" s="192">
        <v>2</v>
      </c>
      <c r="C41" s="192" t="s">
        <v>102</v>
      </c>
      <c r="D41" s="192" t="s">
        <v>0</v>
      </c>
      <c r="E41" s="192" t="s">
        <v>71</v>
      </c>
      <c r="F41" s="192" t="s">
        <v>68</v>
      </c>
      <c r="G41" s="158" t="str">
        <f t="shared" si="0"/>
        <v>Annual</v>
      </c>
      <c r="H41" s="158" t="s">
        <v>101</v>
      </c>
      <c r="I41" s="158" t="str">
        <f t="shared" si="2"/>
        <v>30/360 (Bond Basis)</v>
      </c>
      <c r="J41" s="193">
        <v>0</v>
      </c>
      <c r="K41" s="194" t="str">
        <f t="shared" si="1"/>
        <v>EURAB6E60Y_Quote</v>
      </c>
      <c r="L41" s="195" t="str">
        <f>_xll.qlSwapRateHelper2(,$K41,B41,$D41,Calendar,$G41,$H41,$I41,$L$3,$J41,C41,DiscountingCurve,Permanent,,ObjectOverwrite)</f>
        <v>obj_0083f#0003</v>
      </c>
      <c r="M41" s="196" t="str">
        <f>_xll.ohRangeRetrieveError(L41)</f>
        <v/>
      </c>
      <c r="N41" s="178"/>
    </row>
    <row r="42" spans="1:14" ht="12" thickBot="1" x14ac:dyDescent="0.25">
      <c r="A42" s="66"/>
      <c r="B42" s="65"/>
      <c r="C42" s="65"/>
      <c r="D42" s="65"/>
      <c r="E42" s="65"/>
      <c r="F42" s="65"/>
      <c r="G42" s="65"/>
      <c r="H42" s="65"/>
      <c r="I42" s="65"/>
      <c r="J42" s="65"/>
      <c r="K42" s="65"/>
      <c r="L42" s="197"/>
      <c r="M42" s="197"/>
      <c r="N42" s="198"/>
    </row>
  </sheetData>
  <dataValidations count="1">
    <dataValidation type="list" allowBlank="1" showInputMessage="1" showErrorMessage="1" sqref="H5:H41">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33</vt:i4>
      </vt:variant>
    </vt:vector>
  </HeadingPairs>
  <TitlesOfParts>
    <vt:vector size="40" baseType="lpstr">
      <vt:lpstr>General Settings</vt:lpstr>
      <vt:lpstr>RateHelpers</vt:lpstr>
      <vt:lpstr>Selected</vt:lpstr>
      <vt:lpstr>Deposits</vt:lpstr>
      <vt:lpstr>FRAs</vt:lpstr>
      <vt:lpstr>Futures</vt:lpstr>
      <vt:lpstr>Swaps</vt:lpstr>
      <vt:lpstr>Accuracy</vt:lpstr>
      <vt:lpstr>BondBasisDayCounter</vt:lpstr>
      <vt:lpstr>Calendar</vt:lpstr>
      <vt:lpstr>Currency</vt:lpstr>
      <vt:lpstr>DepoInclusionCriteria</vt:lpstr>
      <vt:lpstr>Discounting</vt:lpstr>
      <vt:lpstr>Discounting2</vt:lpstr>
      <vt:lpstr>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2013-12-19T18:37:16Z</dcterms:created>
  <dcterms:modified xsi:type="dcterms:W3CDTF">2015-05-14T08:06:33Z</dcterms:modified>
</cp:coreProperties>
</file>