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 windowWidth="18585" windowHeight="11985" activeTab="2"/>
  </bookViews>
  <sheets>
    <sheet name="General Settings" sheetId="6" r:id="rId1"/>
    <sheet name="RateHelpers" sheetId="4" r:id="rId2"/>
    <sheet name="Selected" sheetId="5" r:id="rId3"/>
    <sheet name="Deposits" sheetId="7" r:id="rId4"/>
    <sheet name="Futures" sheetId="11" r:id="rId5"/>
    <sheet name="Swaps" sheetId="13" r:id="rId6"/>
    <sheet name="Mx_Deposits" sheetId="14"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RateHelpers!$H$2:$H$99</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 localSheetId="6">Mx_Deposits!$O$3:$O$21</definedName>
    <definedName name="QuoteLive" localSheetId="6">Mx_Deposits!$K$3:$K$21</definedName>
    <definedName name="QuoteStatic" localSheetId="6">Mx_Deposits!$M$3:$M$21</definedName>
    <definedName name="QuoteSuffix">'General Settings'!$J$12</definedName>
    <definedName name="RateHelperPrefix">'General Settings'!$D$9</definedName>
    <definedName name="RateHelpers">RateHelpers!$B$2:$B$99</definedName>
    <definedName name="RateHelpersIncluded">RateHelpers!$F$2:$F$99</definedName>
    <definedName name="RateHelpersPriority">RateHelpers!$G$2:$G$99</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0" i="7" l="1"/>
  <c r="D19" i="7"/>
  <c r="D18" i="7"/>
  <c r="D17" i="7"/>
  <c r="D16" i="7"/>
  <c r="D15" i="7"/>
  <c r="D14" i="7"/>
  <c r="D13" i="7"/>
  <c r="D12" i="7"/>
  <c r="D11" i="7"/>
  <c r="D10" i="7"/>
  <c r="D9" i="7"/>
  <c r="D8" i="7"/>
  <c r="D7" i="7"/>
  <c r="D6" i="7"/>
  <c r="D5" i="7"/>
  <c r="D4" i="7"/>
  <c r="D3" i="7"/>
  <c r="W21" i="14"/>
  <c r="K21" i="14" s="1"/>
  <c r="O21" i="14" s="1"/>
  <c r="T21" i="14"/>
  <c r="O3" i="14" a="1"/>
  <c r="O3" i="14"/>
  <c r="O4" i="14"/>
  <c r="O5" i="14"/>
  <c r="O6" i="14"/>
  <c r="O7" i="14"/>
  <c r="O8" i="14"/>
  <c r="O9" i="14"/>
  <c r="O10" i="14"/>
  <c r="O11" i="14"/>
  <c r="O12" i="14"/>
  <c r="O13" i="14"/>
  <c r="O14" i="14"/>
  <c r="O15" i="14"/>
  <c r="O16" i="14"/>
  <c r="O17" i="14"/>
  <c r="O18" i="14"/>
  <c r="O19" i="14"/>
  <c r="O20" i="14"/>
  <c r="J21" i="14"/>
  <c r="J20" i="14"/>
  <c r="J19" i="14"/>
  <c r="J18" i="14"/>
  <c r="J17" i="14"/>
  <c r="J16" i="14"/>
  <c r="J15" i="14"/>
  <c r="J14" i="14"/>
  <c r="J13" i="14"/>
  <c r="J12" i="14"/>
  <c r="J11" i="14"/>
  <c r="J10" i="14"/>
  <c r="J9" i="14"/>
  <c r="J8" i="14"/>
  <c r="J7" i="14"/>
  <c r="J6" i="14"/>
  <c r="J5" i="14"/>
  <c r="J4" i="14"/>
  <c r="J3" i="14"/>
  <c r="C21" i="14"/>
  <c r="C20" i="14"/>
  <c r="C19" i="14"/>
  <c r="C18" i="14"/>
  <c r="C17" i="14"/>
  <c r="C16" i="14"/>
  <c r="C15" i="14"/>
  <c r="C14" i="14"/>
  <c r="C13" i="14"/>
  <c r="C12" i="14"/>
  <c r="C11" i="14"/>
  <c r="C10" i="14"/>
  <c r="C9" i="14"/>
  <c r="C8" i="14"/>
  <c r="C7" i="14"/>
  <c r="C6" i="14"/>
  <c r="C5" i="14"/>
  <c r="C4" i="14"/>
  <c r="C3" i="14"/>
  <c r="D19" i="14"/>
  <c r="D15" i="14"/>
  <c r="D11" i="14"/>
  <c r="D7" i="14"/>
  <c r="D21" i="14"/>
  <c r="D18" i="14"/>
  <c r="E18" i="14" s="1"/>
  <c r="D14" i="14"/>
  <c r="E15" i="14"/>
  <c r="D13" i="14"/>
  <c r="P13" i="14" s="1"/>
  <c r="D10" i="14"/>
  <c r="D6" i="14"/>
  <c r="P6" i="14" s="1"/>
  <c r="E7" i="14"/>
  <c r="E14" i="14"/>
  <c r="D5" i="14"/>
  <c r="P5" i="14" s="1"/>
  <c r="D17" i="14"/>
  <c r="D3" i="14"/>
  <c r="P3" i="14" s="1"/>
  <c r="P19" i="14"/>
  <c r="P15" i="14"/>
  <c r="D20" i="14"/>
  <c r="D9" i="14"/>
  <c r="E21" i="14"/>
  <c r="E19" i="14"/>
  <c r="P11" i="14"/>
  <c r="P7" i="14"/>
  <c r="D12" i="14"/>
  <c r="D16" i="14"/>
  <c r="P16" i="14" s="1"/>
  <c r="E13" i="14"/>
  <c r="E6" i="14"/>
  <c r="E3" i="14"/>
  <c r="P21" i="14"/>
  <c r="P18" i="14"/>
  <c r="P14" i="14"/>
  <c r="D4" i="14"/>
  <c r="D8" i="14"/>
  <c r="E5" i="14"/>
  <c r="E11" i="14"/>
  <c r="E16" i="14"/>
  <c r="J2" i="14"/>
  <c r="T20" i="14"/>
  <c r="E10" i="14"/>
  <c r="P10" i="14"/>
  <c r="E17" i="14"/>
  <c r="P17" i="14"/>
  <c r="E20" i="14"/>
  <c r="P20" i="14"/>
  <c r="E9" i="14"/>
  <c r="P9" i="14"/>
  <c r="E12" i="14"/>
  <c r="P12" i="14"/>
  <c r="P4" i="14"/>
  <c r="E4" i="14"/>
  <c r="P8" i="14"/>
  <c r="E8" i="14"/>
  <c r="C26" i="6" l="1"/>
  <c r="D21" i="7" l="1"/>
  <c r="A24" i="7"/>
  <c r="C9" i="7" l="1"/>
  <c r="C10" i="7"/>
  <c r="C11" i="7"/>
  <c r="C14" i="7"/>
  <c r="C17" i="7"/>
  <c r="C20" i="7"/>
  <c r="C6" i="7"/>
  <c r="C7" i="7"/>
  <c r="D1" i="7"/>
  <c r="C8" i="7"/>
  <c r="L3" i="13"/>
  <c r="E6" i="7"/>
  <c r="L21" i="13"/>
  <c r="L15" i="13"/>
  <c r="L27" i="13"/>
  <c r="L31" i="13"/>
  <c r="L5" i="13"/>
  <c r="E3" i="11" a="1"/>
  <c r="C12" i="7"/>
  <c r="L34" i="13"/>
  <c r="E5" i="7"/>
  <c r="C16" i="7"/>
  <c r="L40" i="13"/>
  <c r="L6" i="13"/>
  <c r="C18" i="7"/>
  <c r="L26" i="13"/>
  <c r="L30" i="13"/>
  <c r="L29" i="13"/>
  <c r="E10" i="7"/>
  <c r="L25" i="13"/>
  <c r="L12" i="13"/>
  <c r="E9" i="7"/>
  <c r="L28" i="13"/>
  <c r="L16" i="13"/>
  <c r="L36" i="13"/>
  <c r="F5" i="7"/>
  <c r="L39" i="13"/>
  <c r="L10" i="13"/>
  <c r="E17" i="7"/>
  <c r="L22" i="13"/>
  <c r="L41" i="13"/>
  <c r="L11" i="13"/>
  <c r="L38" i="13"/>
  <c r="L14" i="13"/>
  <c r="L9" i="13"/>
  <c r="E14" i="7"/>
  <c r="L8" i="13"/>
  <c r="A25" i="7"/>
  <c r="L24" i="13"/>
  <c r="L20" i="13"/>
  <c r="L23" i="13"/>
  <c r="C19" i="7"/>
  <c r="L33" i="13"/>
  <c r="L13" i="13"/>
  <c r="L19" i="13"/>
  <c r="L7" i="13"/>
  <c r="L18" i="13"/>
  <c r="L37" i="13"/>
  <c r="C13" i="7"/>
  <c r="E11" i="7"/>
  <c r="L32" i="13"/>
  <c r="L17" i="13"/>
  <c r="C15" i="7"/>
  <c r="E4" i="7"/>
  <c r="E7" i="7"/>
  <c r="L35" i="13"/>
  <c r="B16" i="4" l="1"/>
  <c r="B8" i="4"/>
  <c r="B10" i="4"/>
  <c r="B6" i="4"/>
  <c r="B13" i="4"/>
  <c r="B9" i="4"/>
  <c r="B5" i="4"/>
  <c r="B3" i="4"/>
  <c r="B4" i="4"/>
  <c r="E10" i="11"/>
  <c r="E18" i="11"/>
  <c r="E26" i="11"/>
  <c r="E34" i="11"/>
  <c r="E42" i="11"/>
  <c r="E3" i="11"/>
  <c r="E11" i="11"/>
  <c r="E19" i="11"/>
  <c r="E27" i="11"/>
  <c r="E35" i="11"/>
  <c r="E43" i="11"/>
  <c r="E4" i="11"/>
  <c r="E12" i="11"/>
  <c r="E20" i="11"/>
  <c r="E28" i="11"/>
  <c r="E36" i="11"/>
  <c r="E44" i="11"/>
  <c r="E5" i="11"/>
  <c r="E13" i="11"/>
  <c r="E21" i="11"/>
  <c r="E29" i="11"/>
  <c r="E37" i="11"/>
  <c r="E6" i="11"/>
  <c r="E14" i="11"/>
  <c r="E22" i="11"/>
  <c r="E30" i="11"/>
  <c r="E38" i="11"/>
  <c r="E7" i="11"/>
  <c r="E15" i="11"/>
  <c r="E23" i="11"/>
  <c r="E31" i="11"/>
  <c r="E39" i="11"/>
  <c r="E8" i="11"/>
  <c r="E16" i="11"/>
  <c r="E24" i="11"/>
  <c r="E32" i="11"/>
  <c r="E40" i="11"/>
  <c r="E9" i="11"/>
  <c r="E17" i="11"/>
  <c r="E25" i="11"/>
  <c r="E33" i="11"/>
  <c r="E41" i="11"/>
  <c r="F4" i="11"/>
  <c r="I13" i="4"/>
  <c r="F22" i="11"/>
  <c r="D9" i="4"/>
  <c r="F36" i="11"/>
  <c r="C8" i="4"/>
  <c r="F9" i="11"/>
  <c r="F24" i="11"/>
  <c r="D3" i="4"/>
  <c r="J5" i="4"/>
  <c r="F42" i="11"/>
  <c r="F40" i="11"/>
  <c r="J13" i="4"/>
  <c r="F41" i="11"/>
  <c r="F14" i="11"/>
  <c r="F8" i="11"/>
  <c r="F32" i="11"/>
  <c r="D4" i="4"/>
  <c r="E16" i="7"/>
  <c r="F10" i="11"/>
  <c r="J10" i="4"/>
  <c r="D16" i="4"/>
  <c r="D6" i="4"/>
  <c r="J6" i="4"/>
  <c r="F21" i="11"/>
  <c r="C3" i="4"/>
  <c r="F26" i="11"/>
  <c r="J8" i="4"/>
  <c r="F29" i="11"/>
  <c r="F28" i="11"/>
  <c r="F3" i="11"/>
  <c r="D8" i="4"/>
  <c r="E15" i="7"/>
  <c r="I5" i="4"/>
  <c r="D5" i="4"/>
  <c r="E19" i="7"/>
  <c r="C10" i="4"/>
  <c r="F7" i="11"/>
  <c r="I8" i="4"/>
  <c r="J4" i="4"/>
  <c r="F25" i="11"/>
  <c r="F31" i="11"/>
  <c r="J3" i="4"/>
  <c r="F20" i="11"/>
  <c r="J16" i="4"/>
  <c r="C9" i="4"/>
  <c r="I9" i="4"/>
  <c r="E8" i="7"/>
  <c r="C13" i="4"/>
  <c r="I3" i="4"/>
  <c r="F11" i="11"/>
  <c r="F35" i="11"/>
  <c r="F27" i="11"/>
  <c r="F4" i="7"/>
  <c r="F17" i="11"/>
  <c r="D13" i="4"/>
  <c r="B25" i="7"/>
  <c r="J9" i="4"/>
  <c r="C5" i="4"/>
  <c r="I4" i="4"/>
  <c r="I6" i="4"/>
  <c r="F39" i="11"/>
  <c r="F38" i="11"/>
  <c r="F30" i="11"/>
  <c r="E13" i="7"/>
  <c r="F44" i="11"/>
  <c r="C4" i="4"/>
  <c r="F37" i="11"/>
  <c r="I10" i="4"/>
  <c r="F6" i="11"/>
  <c r="E18" i="7"/>
  <c r="F18" i="11"/>
  <c r="F12" i="11"/>
  <c r="F34" i="11"/>
  <c r="F33" i="11"/>
  <c r="F16" i="11"/>
  <c r="F19" i="11"/>
  <c r="I16" i="4"/>
  <c r="E12" i="7"/>
  <c r="F15" i="11"/>
  <c r="D10" i="4"/>
  <c r="F43" i="11"/>
  <c r="F23" i="11"/>
  <c r="F5" i="11"/>
  <c r="F13" i="11"/>
  <c r="C16" i="4"/>
  <c r="C6" i="4"/>
  <c r="B14" i="4" l="1"/>
  <c r="B18" i="4"/>
  <c r="B11" i="4"/>
  <c r="B17" i="4"/>
  <c r="B12" i="4"/>
  <c r="B15" i="4"/>
  <c r="B7" i="4"/>
  <c r="J13" i="6"/>
  <c r="J14" i="6"/>
  <c r="C25" i="7"/>
  <c r="D14" i="4"/>
  <c r="C17" i="4"/>
  <c r="D11" i="4"/>
  <c r="C12" i="4"/>
  <c r="C15" i="4"/>
  <c r="J7" i="4"/>
  <c r="C18" i="4"/>
  <c r="J15" i="4"/>
  <c r="J18" i="4"/>
  <c r="D18" i="4"/>
  <c r="J12" i="4"/>
  <c r="I15" i="4"/>
  <c r="I18" i="4"/>
  <c r="I14" i="4"/>
  <c r="I7" i="4"/>
  <c r="C7" i="4"/>
  <c r="C14" i="4"/>
  <c r="I11" i="4"/>
  <c r="C11" i="4"/>
  <c r="I17" i="4"/>
  <c r="J14" i="4"/>
  <c r="D12" i="4"/>
  <c r="J11" i="4"/>
  <c r="J17" i="4"/>
  <c r="D17" i="4"/>
  <c r="I12" i="4"/>
  <c r="D15" i="4"/>
  <c r="D7"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E20" i="7"/>
  <c r="E3" i="7"/>
  <c r="B21" i="7"/>
  <c r="B19" i="4" l="1"/>
  <c r="B2" i="4"/>
  <c r="I16" i="13"/>
  <c r="I15" i="13"/>
  <c r="G32" i="13"/>
  <c r="I20" i="13"/>
  <c r="G27" i="13"/>
  <c r="G10" i="13"/>
  <c r="I26" i="13"/>
  <c r="G12" i="13"/>
  <c r="G7" i="13"/>
  <c r="K40" i="13"/>
  <c r="K37" i="13"/>
  <c r="G22" i="13"/>
  <c r="I17" i="13"/>
  <c r="G6" i="13"/>
  <c r="I25" i="13"/>
  <c r="G14" i="13"/>
  <c r="G9" i="13"/>
  <c r="K1" i="13"/>
  <c r="G24" i="13"/>
  <c r="G19" i="13"/>
  <c r="G8" i="13"/>
  <c r="G29" i="13"/>
  <c r="I18" i="13"/>
  <c r="G5" i="13"/>
  <c r="E2" i="7"/>
  <c r="D19" i="4"/>
  <c r="E21" i="7"/>
  <c r="C2" i="4"/>
  <c r="J19" i="4"/>
  <c r="C19" i="4"/>
  <c r="I19" i="4"/>
  <c r="D25" i="7"/>
  <c r="F21" i="7"/>
  <c r="B20" i="4" l="1"/>
  <c r="K21" i="13"/>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D6" i="6"/>
  <c r="J2" i="11"/>
  <c r="I20" i="4"/>
  <c r="F3" i="7"/>
  <c r="J31" i="11"/>
  <c r="J4" i="11"/>
  <c r="F12" i="7"/>
  <c r="F17" i="7"/>
  <c r="F10" i="7"/>
  <c r="C20" i="4"/>
  <c r="J23" i="11"/>
  <c r="J29" i="11"/>
  <c r="J15" i="11"/>
  <c r="J18" i="11"/>
  <c r="J41" i="11"/>
  <c r="J39" i="11"/>
  <c r="J14" i="11"/>
  <c r="J35" i="11"/>
  <c r="J9" i="11"/>
  <c r="J16" i="11"/>
  <c r="J26" i="11"/>
  <c r="J19" i="11"/>
  <c r="J13" i="11"/>
  <c r="J7" i="11"/>
  <c r="J17" i="11"/>
  <c r="J6" i="11"/>
  <c r="J30" i="11"/>
  <c r="J22" i="11"/>
  <c r="J33" i="11"/>
  <c r="J32" i="11"/>
  <c r="J5" i="11"/>
  <c r="J40" i="11"/>
  <c r="J43" i="11"/>
  <c r="J36" i="11"/>
  <c r="J12" i="11"/>
  <c r="J44" i="11"/>
  <c r="D20" i="4"/>
  <c r="J10" i="11"/>
  <c r="J42" i="11"/>
  <c r="J28" i="11"/>
  <c r="J20" i="4"/>
  <c r="J24" i="11"/>
  <c r="J25" i="11"/>
  <c r="F13" i="7"/>
  <c r="F11" i="7"/>
  <c r="F2" i="7"/>
  <c r="J37" i="11"/>
  <c r="J20" i="11"/>
  <c r="J34" i="11"/>
  <c r="J3" i="11"/>
  <c r="J11" i="11"/>
  <c r="J38" i="11"/>
  <c r="J27" i="11"/>
  <c r="J8" i="11"/>
  <c r="F14" i="7"/>
  <c r="B1" i="6"/>
  <c r="J21" i="11"/>
  <c r="F20" i="7"/>
  <c r="F20" i="4" l="1"/>
  <c r="B93" i="4"/>
  <c r="B86" i="4"/>
  <c r="B88" i="4"/>
  <c r="B96" i="4"/>
  <c r="B71" i="4"/>
  <c r="B85" i="4"/>
  <c r="B97" i="4"/>
  <c r="B68" i="4"/>
  <c r="B91" i="4"/>
  <c r="B74" i="4"/>
  <c r="B65" i="4"/>
  <c r="B63" i="4"/>
  <c r="B92" i="4"/>
  <c r="B70" i="4"/>
  <c r="B64" i="4"/>
  <c r="B67" i="4"/>
  <c r="B77" i="4"/>
  <c r="B78" i="4"/>
  <c r="B81" i="4"/>
  <c r="B80" i="4"/>
  <c r="B95" i="4"/>
  <c r="B69" i="4"/>
  <c r="B98" i="4"/>
  <c r="B75" i="4"/>
  <c r="B72" i="4"/>
  <c r="B89" i="4"/>
  <c r="B87" i="4"/>
  <c r="B94" i="4"/>
  <c r="B83" i="4"/>
  <c r="B90" i="4"/>
  <c r="B73" i="4"/>
  <c r="B66" i="4"/>
  <c r="B99" i="4"/>
  <c r="B76" i="4"/>
  <c r="B84" i="4"/>
  <c r="B82" i="4"/>
  <c r="B79" i="4"/>
  <c r="B31" i="4"/>
  <c r="B51" i="4"/>
  <c r="B29" i="4"/>
  <c r="B44" i="4"/>
  <c r="B25" i="4"/>
  <c r="B52" i="4"/>
  <c r="B47" i="4"/>
  <c r="B22" i="4"/>
  <c r="B61" i="4"/>
  <c r="B48" i="4"/>
  <c r="B56" i="4"/>
  <c r="B28" i="4"/>
  <c r="B36" i="4"/>
  <c r="B41" i="4"/>
  <c r="B37" i="4"/>
  <c r="B42" i="4"/>
  <c r="B32" i="4"/>
  <c r="B40" i="4"/>
  <c r="B50" i="4"/>
  <c r="B26" i="4"/>
  <c r="B27" i="4"/>
  <c r="B49" i="4"/>
  <c r="B53" i="4"/>
  <c r="B57" i="4"/>
  <c r="B60" i="4"/>
  <c r="B43" i="4"/>
  <c r="B33" i="4"/>
  <c r="B54" i="4"/>
  <c r="B23" i="4"/>
  <c r="B46" i="4"/>
  <c r="B58" i="4"/>
  <c r="B38" i="4"/>
  <c r="B45" i="4"/>
  <c r="B39" i="4"/>
  <c r="B35" i="4"/>
  <c r="B62" i="4"/>
  <c r="B55" i="4"/>
  <c r="B24" i="4"/>
  <c r="B30" i="4"/>
  <c r="B34" i="4"/>
  <c r="B59" i="4"/>
  <c r="B21" i="4"/>
  <c r="L2" i="13"/>
  <c r="D9" i="6"/>
  <c r="D16" i="6"/>
  <c r="J29" i="4"/>
  <c r="D81" i="4"/>
  <c r="C64" i="4"/>
  <c r="I97" i="4"/>
  <c r="D70" i="4"/>
  <c r="E21" i="4"/>
  <c r="J76" i="4"/>
  <c r="E22" i="4"/>
  <c r="C77" i="4"/>
  <c r="C37" i="4"/>
  <c r="C80" i="4"/>
  <c r="E73" i="4"/>
  <c r="J89" i="4"/>
  <c r="D60" i="4"/>
  <c r="C67" i="4"/>
  <c r="E99" i="4"/>
  <c r="C75" i="4"/>
  <c r="E51" i="4"/>
  <c r="C71" i="4"/>
  <c r="J34" i="4"/>
  <c r="I91" i="4"/>
  <c r="K8" i="11"/>
  <c r="J85" i="4"/>
  <c r="K7" i="11"/>
  <c r="J61" i="4"/>
  <c r="D38" i="4"/>
  <c r="J33" i="4"/>
  <c r="I38" i="4"/>
  <c r="J99" i="4"/>
  <c r="E58" i="4"/>
  <c r="J88" i="4"/>
  <c r="D31" i="4"/>
  <c r="D90" i="4"/>
  <c r="C72" i="4"/>
  <c r="I59" i="4"/>
  <c r="J80" i="4"/>
  <c r="J51" i="4"/>
  <c r="J25" i="4"/>
  <c r="M36" i="13"/>
  <c r="J38" i="4"/>
  <c r="D86" i="4"/>
  <c r="K11" i="11"/>
  <c r="D56" i="4"/>
  <c r="K22" i="11"/>
  <c r="E54" i="4"/>
  <c r="J82" i="4"/>
  <c r="D27" i="4"/>
  <c r="E36" i="4"/>
  <c r="D74" i="4"/>
  <c r="I80" i="4"/>
  <c r="E56" i="4"/>
  <c r="K17" i="11"/>
  <c r="I92" i="4"/>
  <c r="D71" i="4"/>
  <c r="E74" i="4"/>
  <c r="E76" i="4"/>
  <c r="J27" i="4"/>
  <c r="C73" i="4"/>
  <c r="J21" i="4"/>
  <c r="E63" i="4"/>
  <c r="E41" i="4"/>
  <c r="I84" i="4"/>
  <c r="D21" i="4"/>
  <c r="E79" i="4"/>
  <c r="I93" i="4"/>
  <c r="D2" i="4"/>
  <c r="J59" i="4"/>
  <c r="E52" i="4"/>
  <c r="C51" i="4"/>
  <c r="E48" i="4"/>
  <c r="I46" i="4"/>
  <c r="C45" i="4"/>
  <c r="I25" i="4"/>
  <c r="C31" i="4"/>
  <c r="K18" i="11"/>
  <c r="I79" i="4"/>
  <c r="C30" i="4"/>
  <c r="E82" i="4"/>
  <c r="C59" i="4"/>
  <c r="M29" i="13"/>
  <c r="E40" i="4"/>
  <c r="I67" i="4"/>
  <c r="C29" i="4"/>
  <c r="I36" i="4"/>
  <c r="C61" i="4"/>
  <c r="E24" i="4"/>
  <c r="I34" i="4"/>
  <c r="D93" i="4"/>
  <c r="I90" i="4"/>
  <c r="J68" i="4"/>
  <c r="I89" i="4"/>
  <c r="C55" i="4"/>
  <c r="J93" i="4"/>
  <c r="J69" i="4"/>
  <c r="D92" i="4"/>
  <c r="K12" i="11"/>
  <c r="C46" i="4"/>
  <c r="I56" i="4"/>
  <c r="J46" i="4"/>
  <c r="E49" i="4"/>
  <c r="M21" i="13"/>
  <c r="K29" i="11"/>
  <c r="C99" i="4"/>
  <c r="E50" i="4"/>
  <c r="M33" i="13"/>
  <c r="J32" i="4"/>
  <c r="K23" i="11"/>
  <c r="D40" i="4"/>
  <c r="D57" i="4"/>
  <c r="K19" i="11"/>
  <c r="D32" i="4"/>
  <c r="C52" i="4"/>
  <c r="J73" i="4"/>
  <c r="J35" i="4"/>
  <c r="I76" i="4"/>
  <c r="I95" i="4"/>
  <c r="J90" i="4"/>
  <c r="K42" i="11"/>
  <c r="J74" i="4"/>
  <c r="J83" i="4"/>
  <c r="I86" i="4"/>
  <c r="K38" i="11"/>
  <c r="J47" i="4"/>
  <c r="I47" i="4"/>
  <c r="J91" i="4"/>
  <c r="D33" i="4"/>
  <c r="E59" i="4"/>
  <c r="M28" i="13"/>
  <c r="I69" i="4"/>
  <c r="K2" i="11"/>
  <c r="I42" i="4"/>
  <c r="I41" i="4"/>
  <c r="D59" i="4"/>
  <c r="E78" i="4"/>
  <c r="C54" i="4"/>
  <c r="J28" i="4"/>
  <c r="E68" i="4"/>
  <c r="D37" i="4"/>
  <c r="I50" i="4"/>
  <c r="K20" i="11"/>
  <c r="E94" i="4"/>
  <c r="M14" i="13"/>
  <c r="K35" i="11"/>
  <c r="J48" i="4"/>
  <c r="K39" i="11"/>
  <c r="E47" i="4"/>
  <c r="I48" i="4"/>
  <c r="E67" i="4"/>
  <c r="E33" i="4"/>
  <c r="M37" i="13"/>
  <c r="C83" i="4"/>
  <c r="C63" i="4"/>
  <c r="C66" i="4"/>
  <c r="M26" i="13"/>
  <c r="J94" i="4"/>
  <c r="E64" i="4"/>
  <c r="I57" i="4"/>
  <c r="C24" i="4"/>
  <c r="M17" i="13"/>
  <c r="M25" i="13"/>
  <c r="D23" i="4"/>
  <c r="K3" i="11"/>
  <c r="I29" i="4"/>
  <c r="E89" i="4"/>
  <c r="E66" i="4"/>
  <c r="D34" i="4"/>
  <c r="C94" i="4"/>
  <c r="J50" i="4"/>
  <c r="M34" i="13"/>
  <c r="K25" i="11"/>
  <c r="D64" i="4"/>
  <c r="K5" i="11"/>
  <c r="C44" i="4"/>
  <c r="I40" i="4"/>
  <c r="M24" i="13"/>
  <c r="J39" i="4"/>
  <c r="I27" i="4"/>
  <c r="I71" i="4"/>
  <c r="C41" i="4"/>
  <c r="I73" i="4"/>
  <c r="D55" i="4"/>
  <c r="K24" i="11"/>
  <c r="D67" i="4"/>
  <c r="I60" i="4"/>
  <c r="E46" i="4"/>
  <c r="J65" i="4"/>
  <c r="J84" i="4"/>
  <c r="D26" i="4"/>
  <c r="C69" i="4"/>
  <c r="K15" i="11"/>
  <c r="D44" i="4"/>
  <c r="C76" i="4"/>
  <c r="E71" i="4"/>
  <c r="J56" i="4"/>
  <c r="C89" i="4"/>
  <c r="E32" i="4"/>
  <c r="C93" i="4"/>
  <c r="I39" i="4"/>
  <c r="C96" i="4"/>
  <c r="J57" i="4"/>
  <c r="E85" i="4"/>
  <c r="K6" i="11"/>
  <c r="M31" i="13"/>
  <c r="D78" i="4"/>
  <c r="K30" i="11"/>
  <c r="D29" i="4"/>
  <c r="C53" i="4"/>
  <c r="E86" i="4"/>
  <c r="C47" i="4"/>
  <c r="C79" i="4"/>
  <c r="J62" i="4"/>
  <c r="I45" i="4"/>
  <c r="M8" i="13"/>
  <c r="M13" i="13"/>
  <c r="I75" i="4"/>
  <c r="D73" i="4"/>
  <c r="C26" i="4"/>
  <c r="D83" i="4"/>
  <c r="C25" i="4"/>
  <c r="E38" i="4"/>
  <c r="D25" i="4"/>
  <c r="I88" i="4"/>
  <c r="I37" i="4"/>
  <c r="D36" i="4"/>
  <c r="I85" i="4"/>
  <c r="C36" i="4"/>
  <c r="C49" i="4"/>
  <c r="D95" i="4"/>
  <c r="I81" i="4"/>
  <c r="J92" i="4"/>
  <c r="C70" i="4"/>
  <c r="C56" i="4"/>
  <c r="M19" i="13"/>
  <c r="E37" i="4"/>
  <c r="E25" i="4"/>
  <c r="C35" i="4"/>
  <c r="M9" i="13"/>
  <c r="D24" i="4"/>
  <c r="C97" i="4"/>
  <c r="I99" i="4"/>
  <c r="D88" i="4"/>
  <c r="J30" i="4"/>
  <c r="E55" i="4"/>
  <c r="J54" i="4"/>
  <c r="D52" i="4"/>
  <c r="D87" i="4"/>
  <c r="I96" i="4"/>
  <c r="J64" i="4"/>
  <c r="E97" i="4"/>
  <c r="J70" i="4"/>
  <c r="C81" i="4"/>
  <c r="D75" i="4"/>
  <c r="C78" i="4"/>
  <c r="E98" i="4"/>
  <c r="I32" i="4"/>
  <c r="M22" i="13"/>
  <c r="J36" i="4"/>
  <c r="D22" i="4"/>
  <c r="J55" i="4"/>
  <c r="D77" i="4"/>
  <c r="E43" i="4"/>
  <c r="M6" i="13"/>
  <c r="C74" i="4"/>
  <c r="J67" i="4"/>
  <c r="J24" i="4"/>
  <c r="D51" i="4"/>
  <c r="D49" i="4"/>
  <c r="I58" i="4"/>
  <c r="I82" i="4"/>
  <c r="K21" i="11"/>
  <c r="I78" i="4"/>
  <c r="E87" i="4"/>
  <c r="I35" i="4"/>
  <c r="M2" i="13"/>
  <c r="E84" i="4"/>
  <c r="J75" i="4"/>
  <c r="D72" i="4"/>
  <c r="I24" i="4"/>
  <c r="J78" i="4"/>
  <c r="I22" i="4"/>
  <c r="J31" i="4"/>
  <c r="I72" i="4"/>
  <c r="J96" i="4"/>
  <c r="E62" i="4"/>
  <c r="E31" i="4"/>
  <c r="J97" i="4"/>
  <c r="E42" i="4"/>
  <c r="J2" i="4"/>
  <c r="M15" i="13"/>
  <c r="C23" i="4"/>
  <c r="E35" i="4"/>
  <c r="J22" i="4"/>
  <c r="M12" i="13"/>
  <c r="D96" i="4"/>
  <c r="I2" i="4"/>
  <c r="D94" i="4"/>
  <c r="K43" i="11"/>
  <c r="C65" i="4"/>
  <c r="I51" i="4"/>
  <c r="D79" i="4"/>
  <c r="E27" i="4"/>
  <c r="E28" i="4"/>
  <c r="D68" i="4"/>
  <c r="I62" i="4"/>
  <c r="E26" i="4"/>
  <c r="I26" i="4"/>
  <c r="I43" i="4"/>
  <c r="M11" i="13"/>
  <c r="E70" i="4"/>
  <c r="I64" i="4"/>
  <c r="E96" i="4"/>
  <c r="C22" i="4"/>
  <c r="J86" i="4"/>
  <c r="J79" i="4"/>
  <c r="C86" i="4"/>
  <c r="M38" i="13"/>
  <c r="I52" i="4"/>
  <c r="I68" i="4"/>
  <c r="J63" i="4"/>
  <c r="J95" i="4"/>
  <c r="C91" i="4"/>
  <c r="C42" i="4"/>
  <c r="K41" i="11"/>
  <c r="D89" i="4"/>
  <c r="C28" i="4"/>
  <c r="M5" i="13"/>
  <c r="K28" i="11"/>
  <c r="J43" i="4"/>
  <c r="K40" i="11"/>
  <c r="K16" i="11"/>
  <c r="K13" i="11"/>
  <c r="M7" i="13"/>
  <c r="M35" i="13"/>
  <c r="C87" i="4"/>
  <c r="D42" i="4"/>
  <c r="J71" i="4"/>
  <c r="J26" i="4"/>
  <c r="K31" i="11"/>
  <c r="M32" i="13"/>
  <c r="M39" i="13"/>
  <c r="M23" i="13"/>
  <c r="E69" i="4"/>
  <c r="C21" i="4"/>
  <c r="J58" i="4"/>
  <c r="I63" i="4"/>
  <c r="E45" i="4"/>
  <c r="K34" i="11"/>
  <c r="M3" i="13"/>
  <c r="D61" i="4"/>
  <c r="D41" i="4"/>
  <c r="C32" i="4"/>
  <c r="I98" i="4"/>
  <c r="E39" i="4"/>
  <c r="D62" i="4"/>
  <c r="M40" i="13"/>
  <c r="K14" i="11"/>
  <c r="I66" i="4"/>
  <c r="M41" i="13"/>
  <c r="I54" i="4"/>
  <c r="C34" i="4"/>
  <c r="I44" i="4"/>
  <c r="C38" i="4"/>
  <c r="C88" i="4"/>
  <c r="E91" i="4"/>
  <c r="I77" i="4"/>
  <c r="M18" i="13"/>
  <c r="E61" i="4"/>
  <c r="D53" i="4"/>
  <c r="E29" i="4"/>
  <c r="D66" i="4"/>
  <c r="C50" i="4"/>
  <c r="D54" i="4"/>
  <c r="D76" i="4"/>
  <c r="C27" i="4"/>
  <c r="J49" i="4"/>
  <c r="D30" i="4"/>
  <c r="J53" i="4"/>
  <c r="D46" i="4"/>
  <c r="J77" i="4"/>
  <c r="D85" i="4"/>
  <c r="E72" i="4"/>
  <c r="J87" i="4"/>
  <c r="I70" i="4"/>
  <c r="E80" i="4"/>
  <c r="C48" i="4"/>
  <c r="D91" i="4"/>
  <c r="D28" i="4"/>
  <c r="C62" i="4"/>
  <c r="M30" i="13"/>
  <c r="E95" i="4"/>
  <c r="J98" i="4"/>
  <c r="D50" i="4"/>
  <c r="C90" i="4"/>
  <c r="D69" i="4"/>
  <c r="E83" i="4"/>
  <c r="I83" i="4"/>
  <c r="K37" i="11"/>
  <c r="C68" i="4"/>
  <c r="K4" i="11"/>
  <c r="K44" i="11"/>
  <c r="J40" i="4"/>
  <c r="E34" i="4"/>
  <c r="E53" i="4"/>
  <c r="E65" i="4"/>
  <c r="M20" i="13"/>
  <c r="D65" i="4"/>
  <c r="C58" i="4"/>
  <c r="D82" i="4"/>
  <c r="J41" i="4"/>
  <c r="K10" i="11"/>
  <c r="J66" i="4"/>
  <c r="J60" i="4"/>
  <c r="I21" i="4"/>
  <c r="C39" i="4"/>
  <c r="D63" i="4"/>
  <c r="E44" i="4"/>
  <c r="E92" i="4"/>
  <c r="C43" i="4"/>
  <c r="I94" i="4"/>
  <c r="J37" i="4"/>
  <c r="K26" i="11"/>
  <c r="E77" i="4"/>
  <c r="E57" i="4"/>
  <c r="I23" i="4"/>
  <c r="J23" i="4"/>
  <c r="C85" i="4"/>
  <c r="I61" i="4"/>
  <c r="D45" i="4"/>
  <c r="D48" i="4"/>
  <c r="K9" i="11"/>
  <c r="C95" i="4"/>
  <c r="C92" i="4"/>
  <c r="E75" i="4"/>
  <c r="D97" i="4"/>
  <c r="E30" i="4"/>
  <c r="D58" i="4"/>
  <c r="D39" i="4"/>
  <c r="E90" i="4"/>
  <c r="K33" i="11"/>
  <c r="C33" i="4"/>
  <c r="E60" i="4"/>
  <c r="D99" i="4"/>
  <c r="J44" i="4"/>
  <c r="D47" i="4"/>
  <c r="E93" i="4"/>
  <c r="K32" i="11"/>
  <c r="E88" i="4"/>
  <c r="I87" i="4"/>
  <c r="D98" i="4"/>
  <c r="D2" i="5" a="1"/>
  <c r="C40" i="4"/>
  <c r="I55" i="4"/>
  <c r="I30" i="4"/>
  <c r="I65" i="4"/>
  <c r="J72" i="4"/>
  <c r="I53" i="4"/>
  <c r="C98" i="4"/>
  <c r="C57" i="4"/>
  <c r="C82" i="4"/>
  <c r="E23" i="4"/>
  <c r="C84" i="4"/>
  <c r="M16" i="13"/>
  <c r="I31" i="4"/>
  <c r="C60" i="4"/>
  <c r="M27" i="13"/>
  <c r="I28" i="4"/>
  <c r="D84" i="4"/>
  <c r="D80" i="4"/>
  <c r="I74" i="4"/>
  <c r="K36" i="11"/>
  <c r="D35" i="4"/>
  <c r="E81" i="4"/>
  <c r="M10" i="13"/>
  <c r="I33" i="4"/>
  <c r="J81" i="4"/>
  <c r="J52" i="4"/>
  <c r="J42" i="4"/>
  <c r="D43" i="4"/>
  <c r="J45" i="4"/>
  <c r="I49" i="4"/>
  <c r="K27" i="11"/>
  <c r="D7" i="5" l="1"/>
  <c r="D27" i="5"/>
  <c r="D15" i="5"/>
  <c r="D35" i="5"/>
  <c r="D23" i="5"/>
  <c r="D43" i="5"/>
  <c r="D31" i="5"/>
  <c r="D51" i="5"/>
  <c r="D39" i="5"/>
  <c r="D59" i="5"/>
  <c r="D47" i="5"/>
  <c r="D20" i="5"/>
  <c r="D2" i="5"/>
  <c r="D22" i="5"/>
  <c r="D83" i="5"/>
  <c r="D17" i="5"/>
  <c r="D33" i="5"/>
  <c r="D110" i="5"/>
  <c r="D71" i="5"/>
  <c r="D91" i="5"/>
  <c r="D79" i="5"/>
  <c r="D99" i="5"/>
  <c r="D87" i="5"/>
  <c r="D107" i="5"/>
  <c r="D95" i="5"/>
  <c r="D115" i="5"/>
  <c r="D103" i="5"/>
  <c r="D123" i="5"/>
  <c r="D111" i="5"/>
  <c r="D70" i="5"/>
  <c r="D19" i="5"/>
  <c r="D64" i="5"/>
  <c r="D109" i="5"/>
  <c r="D82" i="5"/>
  <c r="D25" i="5"/>
  <c r="D16" i="5"/>
  <c r="D28" i="5"/>
  <c r="D24" i="5"/>
  <c r="D36" i="5"/>
  <c r="D32" i="5"/>
  <c r="D44" i="5"/>
  <c r="D40" i="5"/>
  <c r="D52" i="5"/>
  <c r="D48" i="5"/>
  <c r="D5" i="5"/>
  <c r="D56" i="5"/>
  <c r="D63" i="5"/>
  <c r="D62" i="5"/>
  <c r="D18" i="5"/>
  <c r="D78" i="5"/>
  <c r="D12" i="5"/>
  <c r="D45" i="5"/>
  <c r="D80" i="5"/>
  <c r="D108" i="5"/>
  <c r="D88" i="5"/>
  <c r="D126" i="5"/>
  <c r="D96" i="5"/>
  <c r="D6" i="5"/>
  <c r="D104" i="5"/>
  <c r="D38" i="5"/>
  <c r="D112" i="5"/>
  <c r="D68" i="5"/>
  <c r="D120" i="5"/>
  <c r="D81" i="5"/>
  <c r="D117" i="5"/>
  <c r="D75" i="5"/>
  <c r="D9" i="5"/>
  <c r="D46" i="5"/>
  <c r="D69" i="5"/>
  <c r="D41" i="5"/>
  <c r="D92" i="5"/>
  <c r="D49" i="5"/>
  <c r="D89" i="5"/>
  <c r="D98" i="5"/>
  <c r="D118" i="5"/>
  <c r="D57" i="5"/>
  <c r="D65" i="5"/>
  <c r="D8" i="5"/>
  <c r="D74" i="5"/>
  <c r="D26" i="5"/>
  <c r="D21" i="5"/>
  <c r="D84" i="5"/>
  <c r="D121" i="5"/>
  <c r="D55" i="5"/>
  <c r="D10" i="5"/>
  <c r="D4" i="5"/>
  <c r="D90" i="5"/>
  <c r="D100" i="5"/>
  <c r="D113" i="5"/>
  <c r="D58" i="5"/>
  <c r="D73" i="5"/>
  <c r="D67" i="5"/>
  <c r="D13" i="5"/>
  <c r="D61" i="5"/>
  <c r="D50" i="5"/>
  <c r="D122" i="5"/>
  <c r="D85" i="5"/>
  <c r="D105" i="5"/>
  <c r="D124" i="5"/>
  <c r="D42" i="5"/>
  <c r="D94" i="5"/>
  <c r="D37" i="5"/>
  <c r="D97" i="5"/>
  <c r="D93" i="5"/>
  <c r="D102" i="5"/>
  <c r="D125" i="5"/>
  <c r="D119" i="5"/>
  <c r="D116" i="5"/>
  <c r="D3" i="5"/>
  <c r="D101" i="5"/>
  <c r="D77" i="5"/>
  <c r="D114" i="5"/>
  <c r="D14" i="5"/>
  <c r="D11" i="5"/>
  <c r="D86" i="5"/>
  <c r="D30" i="5"/>
  <c r="D76" i="5"/>
  <c r="D54" i="5"/>
  <c r="D106" i="5"/>
  <c r="D29" i="5"/>
  <c r="D60" i="5"/>
  <c r="D72" i="5"/>
  <c r="D53" i="5"/>
  <c r="D66" i="5"/>
  <c r="D34" i="5"/>
  <c r="I27" i="5"/>
  <c r="H27" i="5"/>
  <c r="E27" i="5"/>
  <c r="F27" i="5"/>
  <c r="G27" i="5"/>
  <c r="G59" i="5"/>
  <c r="H59" i="5"/>
  <c r="E59" i="5"/>
  <c r="F59" i="5"/>
  <c r="I59" i="5"/>
  <c r="H110" i="5"/>
  <c r="E110" i="5"/>
  <c r="F110" i="5"/>
  <c r="I110" i="5"/>
  <c r="G110" i="5"/>
  <c r="E115" i="5"/>
  <c r="H115" i="5"/>
  <c r="F115" i="5"/>
  <c r="G115" i="5"/>
  <c r="I115" i="5"/>
  <c r="I82" i="5"/>
  <c r="H82" i="5"/>
  <c r="G82" i="5"/>
  <c r="F82" i="5"/>
  <c r="E82" i="5"/>
  <c r="H40" i="5"/>
  <c r="I40" i="5"/>
  <c r="F40" i="5"/>
  <c r="E40" i="5"/>
  <c r="G40" i="5"/>
  <c r="E78" i="5"/>
  <c r="H78" i="5"/>
  <c r="G78" i="5"/>
  <c r="I78" i="5"/>
  <c r="F78" i="5"/>
  <c r="H6" i="5"/>
  <c r="G6" i="5"/>
  <c r="F6" i="5"/>
  <c r="I6" i="5"/>
  <c r="E6" i="5"/>
  <c r="I75" i="5"/>
  <c r="H75" i="5"/>
  <c r="E75" i="5"/>
  <c r="G75" i="5"/>
  <c r="F75" i="5"/>
  <c r="G98" i="5"/>
  <c r="I98" i="5"/>
  <c r="F98" i="5"/>
  <c r="E98" i="5"/>
  <c r="H98" i="5"/>
  <c r="E84" i="5"/>
  <c r="F84" i="5"/>
  <c r="H84" i="5"/>
  <c r="I84" i="5"/>
  <c r="G84" i="5"/>
  <c r="E58" i="5"/>
  <c r="G58" i="5"/>
  <c r="I58" i="5"/>
  <c r="F58" i="5"/>
  <c r="H58" i="5"/>
  <c r="I105" i="5"/>
  <c r="F105" i="5"/>
  <c r="E105" i="5"/>
  <c r="G105" i="5"/>
  <c r="H105" i="5"/>
  <c r="H125" i="5"/>
  <c r="E125" i="5"/>
  <c r="F125" i="5"/>
  <c r="I125" i="5"/>
  <c r="G125" i="5"/>
  <c r="I11" i="5"/>
  <c r="E11" i="5"/>
  <c r="H11" i="5"/>
  <c r="F11" i="5"/>
  <c r="G11" i="5"/>
  <c r="I72" i="5"/>
  <c r="E72" i="5"/>
  <c r="F72" i="5"/>
  <c r="G72" i="5"/>
  <c r="H72" i="5"/>
  <c r="H15" i="5"/>
  <c r="I15" i="5"/>
  <c r="G15" i="5"/>
  <c r="F15" i="5"/>
  <c r="E15" i="5"/>
  <c r="G47" i="5"/>
  <c r="I47" i="5"/>
  <c r="E47" i="5"/>
  <c r="H47" i="5"/>
  <c r="F47" i="5"/>
  <c r="H71" i="5"/>
  <c r="F71" i="5"/>
  <c r="I71" i="5"/>
  <c r="G71" i="5"/>
  <c r="E71" i="5"/>
  <c r="H103" i="5"/>
  <c r="I103" i="5"/>
  <c r="G103" i="5"/>
  <c r="F103" i="5"/>
  <c r="E103" i="5"/>
  <c r="E25" i="5"/>
  <c r="G25" i="5"/>
  <c r="H25" i="5"/>
  <c r="F25" i="5"/>
  <c r="I25" i="5"/>
  <c r="H52" i="5"/>
  <c r="F52" i="5"/>
  <c r="I52" i="5"/>
  <c r="G52" i="5"/>
  <c r="E52" i="5"/>
  <c r="F12" i="5"/>
  <c r="H12" i="5"/>
  <c r="G12" i="5"/>
  <c r="I12" i="5"/>
  <c r="E12" i="5"/>
  <c r="F104" i="5"/>
  <c r="I104" i="5"/>
  <c r="H104" i="5"/>
  <c r="E104" i="5"/>
  <c r="G104" i="5"/>
  <c r="E9" i="5"/>
  <c r="H9" i="5"/>
  <c r="I9" i="5"/>
  <c r="F9" i="5"/>
  <c r="G9" i="5"/>
  <c r="F118" i="5"/>
  <c r="H118" i="5"/>
  <c r="E118" i="5"/>
  <c r="I118" i="5"/>
  <c r="G118" i="5"/>
  <c r="F121" i="5"/>
  <c r="E121" i="5"/>
  <c r="I121" i="5"/>
  <c r="G121" i="5"/>
  <c r="H121" i="5"/>
  <c r="G73" i="5"/>
  <c r="I73" i="5"/>
  <c r="F73" i="5"/>
  <c r="H73" i="5"/>
  <c r="E73" i="5"/>
  <c r="E124" i="5"/>
  <c r="F124" i="5"/>
  <c r="G124" i="5"/>
  <c r="H124" i="5"/>
  <c r="I124" i="5"/>
  <c r="H119" i="5"/>
  <c r="E119" i="5"/>
  <c r="I119" i="5"/>
  <c r="G119" i="5"/>
  <c r="F119" i="5"/>
  <c r="F86" i="5"/>
  <c r="G86" i="5"/>
  <c r="E86" i="5"/>
  <c r="I86" i="5"/>
  <c r="H86" i="5"/>
  <c r="G53" i="5"/>
  <c r="E53" i="5"/>
  <c r="F53" i="5"/>
  <c r="H53" i="5"/>
  <c r="I53" i="5"/>
  <c r="I35" i="5"/>
  <c r="F35" i="5"/>
  <c r="G35" i="5"/>
  <c r="E35" i="5"/>
  <c r="H35" i="5"/>
  <c r="F20" i="5"/>
  <c r="E20" i="5"/>
  <c r="G20" i="5"/>
  <c r="H20" i="5"/>
  <c r="I20" i="5"/>
  <c r="H91" i="5"/>
  <c r="E91" i="5"/>
  <c r="I91" i="5"/>
  <c r="F91" i="5"/>
  <c r="G91" i="5"/>
  <c r="H123" i="5"/>
  <c r="E123" i="5"/>
  <c r="I123" i="5"/>
  <c r="G123" i="5"/>
  <c r="F123" i="5"/>
  <c r="E16" i="5"/>
  <c r="H16" i="5"/>
  <c r="G16" i="5"/>
  <c r="F16" i="5"/>
  <c r="I16" i="5"/>
  <c r="F48" i="5"/>
  <c r="E48" i="5"/>
  <c r="G48" i="5"/>
  <c r="H48" i="5"/>
  <c r="I48" i="5"/>
  <c r="G45" i="5"/>
  <c r="E45" i="5"/>
  <c r="F45" i="5"/>
  <c r="H45" i="5"/>
  <c r="I45" i="5"/>
  <c r="H38" i="5"/>
  <c r="G38" i="5"/>
  <c r="I38" i="5"/>
  <c r="F38" i="5"/>
  <c r="E38" i="5"/>
  <c r="H46" i="5"/>
  <c r="I46" i="5"/>
  <c r="G46" i="5"/>
  <c r="E46" i="5"/>
  <c r="F46" i="5"/>
  <c r="I57" i="5"/>
  <c r="H57" i="5"/>
  <c r="E57" i="5"/>
  <c r="G57" i="5"/>
  <c r="F57" i="5"/>
  <c r="E55" i="5"/>
  <c r="F55" i="5"/>
  <c r="I55" i="5"/>
  <c r="H55" i="5"/>
  <c r="G55" i="5"/>
  <c r="I67" i="5"/>
  <c r="G67" i="5"/>
  <c r="F67" i="5"/>
  <c r="H67" i="5"/>
  <c r="E67" i="5"/>
  <c r="I42" i="5"/>
  <c r="E42" i="5"/>
  <c r="H42" i="5"/>
  <c r="G42" i="5"/>
  <c r="F42" i="5"/>
  <c r="G116" i="5"/>
  <c r="I116" i="5"/>
  <c r="H116" i="5"/>
  <c r="F116" i="5"/>
  <c r="E116" i="5"/>
  <c r="I30" i="5"/>
  <c r="G30" i="5"/>
  <c r="F30" i="5"/>
  <c r="E30" i="5"/>
  <c r="H30" i="5"/>
  <c r="F66" i="5"/>
  <c r="G66" i="5"/>
  <c r="I66" i="5"/>
  <c r="H66" i="5"/>
  <c r="E66" i="5"/>
  <c r="H23" i="5"/>
  <c r="F23" i="5"/>
  <c r="G23" i="5"/>
  <c r="E23" i="5"/>
  <c r="I23" i="5"/>
  <c r="E2" i="5"/>
  <c r="F2" i="5"/>
  <c r="H2" i="5"/>
  <c r="B6" i="5"/>
  <c r="G2" i="5"/>
  <c r="I2" i="5"/>
  <c r="G79" i="5"/>
  <c r="I79" i="5"/>
  <c r="E79" i="5"/>
  <c r="F79" i="5"/>
  <c r="H79" i="5"/>
  <c r="H111" i="5"/>
  <c r="G111" i="5"/>
  <c r="F111" i="5"/>
  <c r="E111" i="5"/>
  <c r="I111" i="5"/>
  <c r="I28" i="5"/>
  <c r="E28" i="5"/>
  <c r="F28" i="5"/>
  <c r="H28" i="5"/>
  <c r="G28" i="5"/>
  <c r="F5" i="5"/>
  <c r="I5" i="5"/>
  <c r="H5" i="5"/>
  <c r="E5" i="5"/>
  <c r="G5" i="5"/>
  <c r="I80" i="5"/>
  <c r="H80" i="5"/>
  <c r="F80" i="5"/>
  <c r="E80" i="5"/>
  <c r="G80" i="5"/>
  <c r="H112" i="5"/>
  <c r="F112" i="5"/>
  <c r="G112" i="5"/>
  <c r="I112" i="5"/>
  <c r="E112" i="5"/>
  <c r="F69" i="5"/>
  <c r="H69" i="5"/>
  <c r="E69" i="5"/>
  <c r="G69" i="5"/>
  <c r="I69" i="5"/>
  <c r="E65" i="5"/>
  <c r="H65" i="5"/>
  <c r="G65" i="5"/>
  <c r="F65" i="5"/>
  <c r="I65" i="5"/>
  <c r="I10" i="5"/>
  <c r="F10" i="5"/>
  <c r="H10" i="5"/>
  <c r="G10" i="5"/>
  <c r="E10" i="5"/>
  <c r="I13" i="5"/>
  <c r="F13" i="5"/>
  <c r="E13" i="5"/>
  <c r="H13" i="5"/>
  <c r="G13" i="5"/>
  <c r="I94" i="5"/>
  <c r="E94" i="5"/>
  <c r="H94" i="5"/>
  <c r="F94" i="5"/>
  <c r="G94" i="5"/>
  <c r="I3" i="5"/>
  <c r="F3" i="5"/>
  <c r="G3" i="5"/>
  <c r="E3" i="5"/>
  <c r="H3" i="5"/>
  <c r="I76" i="5"/>
  <c r="E76" i="5"/>
  <c r="H76" i="5"/>
  <c r="G76" i="5"/>
  <c r="F76" i="5"/>
  <c r="E34" i="5"/>
  <c r="H34" i="5"/>
  <c r="G34" i="5"/>
  <c r="F34" i="5"/>
  <c r="I34" i="5"/>
  <c r="G43" i="5"/>
  <c r="H43" i="5"/>
  <c r="I43" i="5"/>
  <c r="F43" i="5"/>
  <c r="E43" i="5"/>
  <c r="E22" i="5"/>
  <c r="F22" i="5"/>
  <c r="H22" i="5"/>
  <c r="I22" i="5"/>
  <c r="G22" i="5"/>
  <c r="H99" i="5"/>
  <c r="I99" i="5"/>
  <c r="F99" i="5"/>
  <c r="G99" i="5"/>
  <c r="E99" i="5"/>
  <c r="E70" i="5"/>
  <c r="G70" i="5"/>
  <c r="H70" i="5"/>
  <c r="F70" i="5"/>
  <c r="I70" i="5"/>
  <c r="F24" i="5"/>
  <c r="H24" i="5"/>
  <c r="G24" i="5"/>
  <c r="I24" i="5"/>
  <c r="E24" i="5"/>
  <c r="F56" i="5"/>
  <c r="G56" i="5"/>
  <c r="H56" i="5"/>
  <c r="E56" i="5"/>
  <c r="I56" i="5"/>
  <c r="E108" i="5"/>
  <c r="F108" i="5"/>
  <c r="I108" i="5"/>
  <c r="G108" i="5"/>
  <c r="H108" i="5"/>
  <c r="I68" i="5"/>
  <c r="F68" i="5"/>
  <c r="H68" i="5"/>
  <c r="G68" i="5"/>
  <c r="E68" i="5"/>
  <c r="H41" i="5"/>
  <c r="E41" i="5"/>
  <c r="I41" i="5"/>
  <c r="F41" i="5"/>
  <c r="G41" i="5"/>
  <c r="G8" i="5"/>
  <c r="I8" i="5"/>
  <c r="E8" i="5"/>
  <c r="H8" i="5"/>
  <c r="F8" i="5"/>
  <c r="E4" i="5"/>
  <c r="G4" i="5"/>
  <c r="I4" i="5"/>
  <c r="H4" i="5"/>
  <c r="F4" i="5"/>
  <c r="F61" i="5"/>
  <c r="E61" i="5"/>
  <c r="H61" i="5"/>
  <c r="G61" i="5"/>
  <c r="I61" i="5"/>
  <c r="E37" i="5"/>
  <c r="I37" i="5"/>
  <c r="F37" i="5"/>
  <c r="G37" i="5"/>
  <c r="H37" i="5"/>
  <c r="E101" i="5"/>
  <c r="I101" i="5"/>
  <c r="H101" i="5"/>
  <c r="F101" i="5"/>
  <c r="G101" i="5"/>
  <c r="F54" i="5"/>
  <c r="H54" i="5"/>
  <c r="E54" i="5"/>
  <c r="G54" i="5"/>
  <c r="I54" i="5"/>
  <c r="H31" i="5"/>
  <c r="I31" i="5"/>
  <c r="E31" i="5"/>
  <c r="G31" i="5"/>
  <c r="F31" i="5"/>
  <c r="I83" i="5"/>
  <c r="G83" i="5"/>
  <c r="H83" i="5"/>
  <c r="F83" i="5"/>
  <c r="E83" i="5"/>
  <c r="I87" i="5"/>
  <c r="F87" i="5"/>
  <c r="H87" i="5"/>
  <c r="G87" i="5"/>
  <c r="E87" i="5"/>
  <c r="H19" i="5"/>
  <c r="G19" i="5"/>
  <c r="I19" i="5"/>
  <c r="E19" i="5"/>
  <c r="F19" i="5"/>
  <c r="G36" i="5"/>
  <c r="E36" i="5"/>
  <c r="H36" i="5"/>
  <c r="I36" i="5"/>
  <c r="F36" i="5"/>
  <c r="E63" i="5"/>
  <c r="G63" i="5"/>
  <c r="I63" i="5"/>
  <c r="H63" i="5"/>
  <c r="F63" i="5"/>
  <c r="F88" i="5"/>
  <c r="G88" i="5"/>
  <c r="I88" i="5"/>
  <c r="E88" i="5"/>
  <c r="H88" i="5"/>
  <c r="I120" i="5"/>
  <c r="E120" i="5"/>
  <c r="F120" i="5"/>
  <c r="H120" i="5"/>
  <c r="G120" i="5"/>
  <c r="I92" i="5"/>
  <c r="G92" i="5"/>
  <c r="H92" i="5"/>
  <c r="E92" i="5"/>
  <c r="F92" i="5"/>
  <c r="E74" i="5"/>
  <c r="G74" i="5"/>
  <c r="F74" i="5"/>
  <c r="I74" i="5"/>
  <c r="H74" i="5"/>
  <c r="I90" i="5"/>
  <c r="G90" i="5"/>
  <c r="E90" i="5"/>
  <c r="H90" i="5"/>
  <c r="F90" i="5"/>
  <c r="G50" i="5"/>
  <c r="F50" i="5"/>
  <c r="I50" i="5"/>
  <c r="E50" i="5"/>
  <c r="H50" i="5"/>
  <c r="E97" i="5"/>
  <c r="I97" i="5"/>
  <c r="H97" i="5"/>
  <c r="F97" i="5"/>
  <c r="G97" i="5"/>
  <c r="E77" i="5"/>
  <c r="H77" i="5"/>
  <c r="G77" i="5"/>
  <c r="F77" i="5"/>
  <c r="I77" i="5"/>
  <c r="I106" i="5"/>
  <c r="F106" i="5"/>
  <c r="E106" i="5"/>
  <c r="H106" i="5"/>
  <c r="G106" i="5"/>
  <c r="H51" i="5"/>
  <c r="F51" i="5"/>
  <c r="I51" i="5"/>
  <c r="G51" i="5"/>
  <c r="E51" i="5"/>
  <c r="E17" i="5"/>
  <c r="I17" i="5"/>
  <c r="H17" i="5"/>
  <c r="G17" i="5"/>
  <c r="F17" i="5"/>
  <c r="I107" i="5"/>
  <c r="E107" i="5"/>
  <c r="F107" i="5"/>
  <c r="H107" i="5"/>
  <c r="G107" i="5"/>
  <c r="F64" i="5"/>
  <c r="G64" i="5"/>
  <c r="H64" i="5"/>
  <c r="I64" i="5"/>
  <c r="E64" i="5"/>
  <c r="E32" i="5"/>
  <c r="I32" i="5"/>
  <c r="H32" i="5"/>
  <c r="F32" i="5"/>
  <c r="G32" i="5"/>
  <c r="I62" i="5"/>
  <c r="E62" i="5"/>
  <c r="F62" i="5"/>
  <c r="H62" i="5"/>
  <c r="G62" i="5"/>
  <c r="I126" i="5"/>
  <c r="H126" i="5"/>
  <c r="E126" i="5"/>
  <c r="F126" i="5"/>
  <c r="G126" i="5"/>
  <c r="G81" i="5"/>
  <c r="I81" i="5"/>
  <c r="F81" i="5"/>
  <c r="H81" i="5"/>
  <c r="E81" i="5"/>
  <c r="H49" i="5"/>
  <c r="I49" i="5"/>
  <c r="E49" i="5"/>
  <c r="F49" i="5"/>
  <c r="G49" i="5"/>
  <c r="E26" i="5"/>
  <c r="G26" i="5"/>
  <c r="I26" i="5"/>
  <c r="H26" i="5"/>
  <c r="F26" i="5"/>
  <c r="I100" i="5"/>
  <c r="E100" i="5"/>
  <c r="H100" i="5"/>
  <c r="F100" i="5"/>
  <c r="G100" i="5"/>
  <c r="I122" i="5"/>
  <c r="G122" i="5"/>
  <c r="E122" i="5"/>
  <c r="H122" i="5"/>
  <c r="F122" i="5"/>
  <c r="I93" i="5"/>
  <c r="E93" i="5"/>
  <c r="F93" i="5"/>
  <c r="H93" i="5"/>
  <c r="G93" i="5"/>
  <c r="F114" i="5"/>
  <c r="I114" i="5"/>
  <c r="E114" i="5"/>
  <c r="G114" i="5"/>
  <c r="H114" i="5"/>
  <c r="I29" i="5"/>
  <c r="H29" i="5"/>
  <c r="G29" i="5"/>
  <c r="F29" i="5"/>
  <c r="E29" i="5"/>
  <c r="F7" i="5"/>
  <c r="G7" i="5"/>
  <c r="I7" i="5"/>
  <c r="E7" i="5"/>
  <c r="H7" i="5"/>
  <c r="I39" i="5"/>
  <c r="H39" i="5"/>
  <c r="G39" i="5"/>
  <c r="E39" i="5"/>
  <c r="F39" i="5"/>
  <c r="F33" i="5"/>
  <c r="G33" i="5"/>
  <c r="E33" i="5"/>
  <c r="I33" i="5"/>
  <c r="H33" i="5"/>
  <c r="H95" i="5"/>
  <c r="G95" i="5"/>
  <c r="E95" i="5"/>
  <c r="I95" i="5"/>
  <c r="F95" i="5"/>
  <c r="H109" i="5"/>
  <c r="I109" i="5"/>
  <c r="E109" i="5"/>
  <c r="G109" i="5"/>
  <c r="F109" i="5"/>
  <c r="F44" i="5"/>
  <c r="G44" i="5"/>
  <c r="I44" i="5"/>
  <c r="H44" i="5"/>
  <c r="E44" i="5"/>
  <c r="E18" i="5"/>
  <c r="H18" i="5"/>
  <c r="G18" i="5"/>
  <c r="F18" i="5"/>
  <c r="I18" i="5"/>
  <c r="H96" i="5"/>
  <c r="I96" i="5"/>
  <c r="G96" i="5"/>
  <c r="F96" i="5"/>
  <c r="E96" i="5"/>
  <c r="H117" i="5"/>
  <c r="I117" i="5"/>
  <c r="G117" i="5"/>
  <c r="F117" i="5"/>
  <c r="E117" i="5"/>
  <c r="I89" i="5"/>
  <c r="H89" i="5"/>
  <c r="G89" i="5"/>
  <c r="E89" i="5"/>
  <c r="F89" i="5"/>
  <c r="F21" i="5"/>
  <c r="G21" i="5"/>
  <c r="E21" i="5"/>
  <c r="I21" i="5"/>
  <c r="H21" i="5"/>
  <c r="G113" i="5"/>
  <c r="H113" i="5"/>
  <c r="I113" i="5"/>
  <c r="E113" i="5"/>
  <c r="F113" i="5"/>
  <c r="H85" i="5"/>
  <c r="I85" i="5"/>
  <c r="E85" i="5"/>
  <c r="F85" i="5"/>
  <c r="G85" i="5"/>
  <c r="F102" i="5"/>
  <c r="H102" i="5"/>
  <c r="E102" i="5"/>
  <c r="G102" i="5"/>
  <c r="I102" i="5"/>
  <c r="G14" i="5"/>
  <c r="I14" i="5"/>
  <c r="F14" i="5"/>
  <c r="E14" i="5"/>
  <c r="H14" i="5"/>
  <c r="I60" i="5"/>
  <c r="C24" i="6" s="1"/>
  <c r="H60" i="5"/>
  <c r="G60" i="5"/>
  <c r="E60" i="5"/>
  <c r="F60" i="5"/>
  <c r="D14" i="6" l="1"/>
  <c r="D15" i="6"/>
  <c r="C23" i="6"/>
  <c r="J1" i="5" a="1"/>
  <c r="D26" i="6"/>
  <c r="J9" i="5"/>
  <c r="J80" i="5"/>
  <c r="J76" i="5"/>
  <c r="J125" i="5"/>
  <c r="J47" i="5"/>
  <c r="J95" i="5"/>
  <c r="J42" i="5"/>
  <c r="J90" i="5"/>
  <c r="J50" i="5"/>
  <c r="J119" i="5"/>
  <c r="J33" i="5"/>
  <c r="J89" i="5"/>
  <c r="J35" i="5"/>
  <c r="J32" i="5"/>
  <c r="J5" i="5"/>
  <c r="J126" i="5"/>
  <c r="J82" i="5"/>
  <c r="J59" i="5"/>
  <c r="J110" i="5"/>
  <c r="J97" i="5"/>
  <c r="J67" i="5"/>
  <c r="J75" i="5"/>
  <c r="J40" i="5"/>
  <c r="J55" i="5"/>
  <c r="J17" i="5"/>
  <c r="J77" i="5"/>
  <c r="J101" i="5"/>
  <c r="J102" i="5"/>
  <c r="J13" i="5"/>
  <c r="J96" i="5"/>
  <c r="J73" i="5"/>
  <c r="J53" i="5"/>
  <c r="J94" i="5"/>
  <c r="J79" i="5"/>
  <c r="J54" i="5"/>
  <c r="J86" i="5"/>
  <c r="J64" i="5"/>
  <c r="J48" i="5"/>
  <c r="J14" i="5"/>
  <c r="J16" i="5"/>
  <c r="J58" i="5"/>
  <c r="J52" i="5"/>
  <c r="J103" i="5"/>
  <c r="J88" i="5"/>
  <c r="J123" i="5"/>
  <c r="J43" i="5"/>
  <c r="J104" i="5"/>
  <c r="J111" i="5"/>
  <c r="J91" i="5"/>
  <c r="J117" i="5"/>
  <c r="J10" i="5"/>
  <c r="J12" i="5"/>
  <c r="J105" i="5"/>
  <c r="J25" i="5"/>
  <c r="J38" i="5"/>
  <c r="J120" i="5"/>
  <c r="J100" i="5"/>
  <c r="J1" i="5"/>
  <c r="J74" i="5"/>
  <c r="J121" i="5"/>
  <c r="J2" i="5"/>
  <c r="J114" i="5"/>
  <c r="J22" i="5"/>
  <c r="J81" i="5"/>
  <c r="J60" i="5"/>
  <c r="J34" i="5"/>
  <c r="J24" i="5"/>
  <c r="J113" i="5"/>
  <c r="J61" i="5"/>
  <c r="J26" i="5"/>
  <c r="J11" i="5"/>
  <c r="J112" i="5"/>
  <c r="J118" i="5"/>
  <c r="J15" i="5"/>
  <c r="J29" i="5"/>
  <c r="J69" i="5"/>
  <c r="J20" i="5"/>
  <c r="J107" i="5"/>
  <c r="J19" i="5"/>
  <c r="J116" i="5"/>
  <c r="J51" i="5"/>
  <c r="J21" i="5"/>
  <c r="J3" i="5"/>
  <c r="J83" i="5"/>
  <c r="J6" i="5"/>
  <c r="J99" i="5"/>
  <c r="J27" i="5"/>
  <c r="J28" i="5"/>
  <c r="J39" i="5"/>
  <c r="J65" i="5"/>
  <c r="J36" i="5"/>
  <c r="J84" i="5"/>
  <c r="J45" i="5"/>
  <c r="J92" i="5"/>
  <c r="J115" i="5"/>
  <c r="J122" i="5"/>
  <c r="J109" i="5"/>
  <c r="J44" i="5"/>
  <c r="J46" i="5"/>
  <c r="J68" i="5"/>
  <c r="J4" i="5"/>
  <c r="J7" i="5"/>
  <c r="J98" i="5"/>
  <c r="J18" i="5"/>
  <c r="J23" i="5"/>
  <c r="J106" i="5"/>
  <c r="J30" i="5"/>
  <c r="J66" i="5"/>
  <c r="J49" i="5"/>
  <c r="J108" i="5"/>
  <c r="J71" i="5"/>
  <c r="J72" i="5"/>
  <c r="J8" i="5"/>
  <c r="J124" i="5"/>
  <c r="J70" i="5"/>
  <c r="J41" i="5"/>
  <c r="J87" i="5"/>
  <c r="J63" i="5"/>
  <c r="J62" i="5"/>
  <c r="J37" i="5"/>
  <c r="J78" i="5"/>
  <c r="J93" i="5"/>
  <c r="J85" i="5"/>
  <c r="J31" i="5"/>
  <c r="J57" i="5"/>
  <c r="J56" i="5"/>
  <c r="D25" i="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<sst xmlns="http://schemas.openxmlformats.org/spreadsheetml/2006/main" count="378" uniqueCount="158">
  <si>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</si>
  <si>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</si>
  <si>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</si>
  <si>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</si>
  <si>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</si>
  <si>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</si>
  <si>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</si>
  <si>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</si>
  <si>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</si>
  <si>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</si>
  <si>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</si>
  <si>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</si>
  <si>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</si>
  <si>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</si>
  <si>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</si>
  <si>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</si>
  <si>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</si>
  <si>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</si>
  <si>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</si>
  <si>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</si>
  <si>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</si>
  <si>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</si>
  <si>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</si>
  <si>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</si>
  <si>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</si>
  <si>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</si>
  <si>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</si>
  <si>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</si>
  <si>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</si>
  <si>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</si>
  <si>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</si>
  <si>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</si>
  <si>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</si>
  <si>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</si>
  <si>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</si>
  <si>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</si>
  <si>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</si>
  <si>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</si>
  <si>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</si>
  <si>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</si>
  <si>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</si>
  <si>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</si>
  <si>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</si>
  <si>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</si>
  <si>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</si>
  <si>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</si>
  <si>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</si>
  <si>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</si>
  <si>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</si>
  <si>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</si>
  <si>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</si>
  <si>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</si>
  <si>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</si>
  <si>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</si>
  <si>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</si>
  <si>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</si>
  <si>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</si>
  <si>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</si>
  <si>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</si>
  <si>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</si>
  <si>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</si>
  <si>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</si>
  <si>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</si>
  <si>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</si>
  <si>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</si>
  <si>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</si>
  <si>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</si>
  <si>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</si>
  <si>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</si>
  <si>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</si>
  <si>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</si>
  <si>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</si>
  <si>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</si>
  <si>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</si>
  <si>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</si>
  <si>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</si>
  <si>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</si>
  <si>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</si>
  <si>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</si>
  <si>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</si>
  <si>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</si>
  <si>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</si>
  <si>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</si>
  <si>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</si>
  <si>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</si>
  <si>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</si>
  <si>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</si>
  <si>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</si>
  <si>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</si>
  <si>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</si>
  <si>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</si>
  <si>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</si>
  <si>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</si>
  <si>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</si>
  <si>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</si>
  <si>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</si>
  <si>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</si>
  <si>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</si>
  <si>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</si>
  <si>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</si>
  <si>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</si>
  <si>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</si>
  <si>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</si>
  <si>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</si>
  <si>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</si>
  <si>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</si>
  <si>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</si>
  <si>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</si>
  <si>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</si>
  <si>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</si>
  <si>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</si>
  <si>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</si>
  <si>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</si>
  <si>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</si>
  <si>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</si>
  <si>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</si>
  <si>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</si>
  <si>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3W</t>
  </si>
  <si>
    <t>4M</t>
  </si>
  <si>
    <t>5M</t>
  </si>
  <si>
    <t>7M</t>
  </si>
  <si>
    <t>8M</t>
  </si>
  <si>
    <t>10M</t>
  </si>
  <si>
    <t>11M</t>
  </si>
  <si>
    <t>Instruments</t>
  </si>
  <si>
    <t>Instruments selected</t>
  </si>
  <si>
    <t>STUB</t>
  </si>
  <si>
    <t>Imm Code</t>
  </si>
  <si>
    <t>First used Imm Fut start Date</t>
  </si>
  <si>
    <t>Stub End Date</t>
  </si>
  <si>
    <t>Future Type</t>
  </si>
  <si>
    <t>Future Date</t>
  </si>
  <si>
    <t>IMM</t>
  </si>
  <si>
    <t>Settl Days</t>
  </si>
  <si>
    <t>OND</t>
  </si>
  <si>
    <t>TND</t>
  </si>
  <si>
    <t>SND</t>
  </si>
  <si>
    <t>SWD</t>
  </si>
  <si>
    <t>2WD</t>
  </si>
  <si>
    <t>3WD</t>
  </si>
  <si>
    <t>1MD</t>
  </si>
  <si>
    <t>2MD</t>
  </si>
  <si>
    <t>3MD</t>
  </si>
  <si>
    <t>4MD</t>
  </si>
  <si>
    <t>5MD</t>
  </si>
  <si>
    <t>6MD</t>
  </si>
  <si>
    <t>7MD</t>
  </si>
  <si>
    <t>8MD</t>
  </si>
  <si>
    <t>9MD</t>
  </si>
  <si>
    <t>10MD</t>
  </si>
  <si>
    <t>11MD</t>
  </si>
  <si>
    <t>1YD</t>
  </si>
  <si>
    <t>ASK</t>
  </si>
  <si>
    <t>Static</t>
  </si>
  <si>
    <t>Effective</t>
  </si>
  <si>
    <t>Change</t>
  </si>
  <si>
    <t>BID</t>
  </si>
  <si>
    <t>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</si>
</sst>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 numFmtId="180" formatCode="0.0000"/>
  </numFmts>
  <fonts count="24"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0"/>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57">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0" fontId="3" fillId="3" borderId="9" xfId="1" applyFont="1" applyFill="1" applyBorder="1" applyAlignment="1">
      <alignment horizontal="center" vertical="center" wrapText="1"/>
    </xf>
    <xf numFmtId="173" fontId="2" fillId="2" borderId="26" xfId="1" applyNumberFormat="1" applyFont="1" applyFill="1" applyBorder="1" applyAlignment="1">
      <alignment horizontal="right"/>
    </xf>
    <xf numFmtId="168" fontId="2" fillId="0" borderId="9" xfId="1" applyNumberFormat="1" applyFont="1" applyBorder="1" applyAlignment="1">
      <alignment horizontal="center"/>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0" fontId="3" fillId="11" borderId="5" xfId="1" applyFont="1" applyFill="1" applyBorder="1" applyAlignment="1">
      <alignment horizontal="center"/>
    </xf>
    <xf numFmtId="173" fontId="2" fillId="11" borderId="27" xfId="1" applyNumberFormat="1" applyFont="1" applyFill="1" applyBorder="1" applyAlignment="1">
      <alignment horizontal="right"/>
    </xf>
    <xf numFmtId="173" fontId="2" fillId="11" borderId="27" xfId="1" applyNumberFormat="1" applyFont="1" applyFill="1" applyBorder="1" applyAlignment="1">
      <alignment horizontal="left"/>
    </xf>
    <xf numFmtId="0" fontId="2" fillId="11" borderId="4" xfId="1" applyNumberFormat="1" applyFont="1" applyFill="1" applyBorder="1" applyAlignment="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2" fillId="2" borderId="16" xfId="1" applyFont="1" applyFill="1" applyBorder="1" applyAlignment="1">
      <alignment horizontal="left"/>
    </xf>
    <xf numFmtId="0" fontId="2" fillId="2" borderId="7" xfId="1" applyFont="1" applyFill="1" applyBorder="1"/>
    <xf numFmtId="0" fontId="2" fillId="2" borderId="6" xfId="1" applyFont="1" applyFill="1" applyBorder="1"/>
    <xf numFmtId="0" fontId="2" fillId="2" borderId="5" xfId="1" applyFont="1" applyFill="1" applyBorder="1" applyAlignment="1">
      <alignment horizontal="center"/>
    </xf>
    <xf numFmtId="0" fontId="2" fillId="2" borderId="9" xfId="1" applyFont="1" applyFill="1" applyBorder="1" applyAlignment="1">
      <alignment vertical="center"/>
    </xf>
    <xf numFmtId="0" fontId="12" fillId="2" borderId="9" xfId="1" applyFont="1" applyFill="1" applyBorder="1" applyAlignment="1">
      <alignment vertical="center"/>
    </xf>
    <xf numFmtId="0" fontId="6" fillId="4" borderId="9" xfId="1" applyNumberFormat="1" applyFont="1" applyFill="1" applyBorder="1" applyAlignment="1" applyProtection="1">
      <alignment vertical="center"/>
    </xf>
    <xf numFmtId="0" fontId="2" fillId="2" borderId="4" xfId="1" applyFont="1" applyFill="1" applyBorder="1" applyAlignment="1">
      <alignment horizontal="center"/>
    </xf>
    <xf numFmtId="0" fontId="2" fillId="2" borderId="9" xfId="1" applyNumberFormat="1" applyFont="1" applyFill="1" applyBorder="1" applyAlignment="1">
      <alignment horizontal="center"/>
    </xf>
    <xf numFmtId="0" fontId="2" fillId="0" borderId="8" xfId="2" applyNumberFormat="1" applyFont="1" applyFill="1" applyBorder="1" applyAlignment="1"/>
    <xf numFmtId="165" fontId="2" fillId="0" borderId="0" xfId="2" applyNumberFormat="1" applyFont="1" applyFill="1" applyBorder="1" applyAlignment="1"/>
    <xf numFmtId="180" fontId="2" fillId="0" borderId="28" xfId="2" applyNumberFormat="1" applyFont="1" applyBorder="1"/>
    <xf numFmtId="0" fontId="2" fillId="0" borderId="5" xfId="2" applyNumberFormat="1" applyFont="1" applyFill="1" applyBorder="1" applyAlignment="1"/>
    <xf numFmtId="180" fontId="2" fillId="0" borderId="27" xfId="2" applyNumberFormat="1" applyFont="1" applyBorder="1"/>
    <xf numFmtId="180" fontId="2" fillId="0" borderId="26" xfId="2" applyNumberFormat="1" applyFont="1" applyBorder="1"/>
    <xf numFmtId="0" fontId="2" fillId="0" borderId="11" xfId="2" applyNumberFormat="1" applyFont="1" applyFill="1" applyBorder="1" applyAlignment="1"/>
    <xf numFmtId="165" fontId="2" fillId="0" borderId="30" xfId="2" applyNumberFormat="1" applyFont="1" applyFill="1" applyBorder="1" applyAlignment="1"/>
    <xf numFmtId="180" fontId="2" fillId="0" borderId="10" xfId="2" applyNumberFormat="1" applyFont="1" applyFill="1" applyBorder="1" applyAlignment="1">
      <alignment horizontal="center"/>
    </xf>
    <xf numFmtId="0" fontId="2" fillId="2" borderId="2" xfId="1" applyFont="1" applyFill="1" applyBorder="1"/>
    <xf numFmtId="0" fontId="2" fillId="2" borderId="1" xfId="1" applyFont="1" applyFill="1" applyBorder="1"/>
    <xf numFmtId="0" fontId="23" fillId="0" borderId="0" xfId="0" applyFont="1"/>
    <xf numFmtId="165" fontId="2" fillId="0" borderId="11" xfId="2" applyNumberFormat="1" applyFont="1" applyFill="1" applyBorder="1" applyAlignment="1">
      <alignment horizontal="center" vertical="center" wrapText="1"/>
    </xf>
    <xf numFmtId="0" fontId="2" fillId="0" borderId="30" xfId="1" applyFont="1" applyBorder="1" applyAlignment="1">
      <alignment horizontal="center" vertical="center" wrapText="1"/>
    </xf>
    <xf numFmtId="180" fontId="2" fillId="0" borderId="10" xfId="2" applyNumberFormat="1" applyFont="1" applyFill="1" applyBorder="1" applyAlignment="1">
      <alignment horizontal="center" vertical="center" wrapText="1"/>
    </xf>
    <xf numFmtId="180" fontId="2" fillId="0" borderId="9" xfId="2" applyNumberFormat="1" applyFont="1" applyFill="1" applyBorder="1" applyAlignment="1">
      <alignment horizontal="center" vertical="center" wrapText="1"/>
    </xf>
    <xf numFmtId="165" fontId="2" fillId="0" borderId="10" xfId="2" applyNumberFormat="1" applyFont="1" applyFill="1" applyBorder="1" applyAlignment="1">
      <alignment horizontal="center" vertical="center" wrapText="1"/>
    </xf>
    <xf numFmtId="0" fontId="2" fillId="2" borderId="9" xfId="1" applyFont="1" applyFill="1" applyBorder="1" applyAlignment="1">
      <alignment horizontal="center"/>
    </xf>
    <xf numFmtId="180" fontId="2" fillId="0" borderId="8" xfId="2" applyNumberFormat="1" applyFont="1" applyFill="1" applyBorder="1" applyAlignment="1"/>
    <xf numFmtId="180" fontId="2" fillId="0" borderId="5" xfId="2" applyNumberFormat="1" applyFont="1" applyFill="1" applyBorder="1" applyAlignment="1"/>
    <xf numFmtId="165" fontId="2" fillId="0" borderId="4" xfId="2" applyNumberFormat="1" applyFont="1" applyFill="1" applyBorder="1" applyAlignment="1"/>
    <xf numFmtId="180" fontId="2" fillId="0" borderId="3" xfId="2" applyNumberFormat="1" applyFont="1" applyFill="1" applyBorder="1" applyAlignment="1"/>
    <xf numFmtId="165" fontId="2" fillId="0" borderId="1" xfId="2" applyNumberFormat="1" applyFont="1" applyFill="1" applyBorder="1" applyAlignment="1"/>
    <xf numFmtId="180" fontId="2" fillId="0" borderId="6" xfId="2" applyNumberFormat="1" applyFont="1" applyFill="1" applyBorder="1" applyAlignment="1"/>
    <xf numFmtId="180" fontId="2" fillId="0" borderId="4" xfId="2" applyNumberFormat="1" applyFont="1" applyFill="1" applyBorder="1" applyAlignment="1"/>
    <xf numFmtId="165" fontId="2" fillId="0" borderId="6" xfId="2" applyNumberFormat="1" applyFont="1" applyFill="1" applyBorder="1" applyAlignment="1"/>
    <xf numFmtId="0" fontId="22" fillId="2" borderId="8" xfId="1" applyFont="1" applyFill="1" applyBorder="1" applyAlignment="1">
      <alignment horizontal="center"/>
    </xf>
    <xf numFmtId="0" fontId="22" fillId="2" borderId="7" xfId="1" applyFont="1" applyFill="1" applyBorder="1"/>
    <xf numFmtId="0" fontId="22" fillId="2" borderId="7" xfId="1" applyFont="1" applyFill="1" applyBorder="1" applyAlignment="1">
      <alignment horizontal="center"/>
    </xf>
    <xf numFmtId="0" fontId="2" fillId="0" borderId="7" xfId="1" applyFont="1" applyFill="1" applyBorder="1"/>
    <xf numFmtId="0" fontId="22" fillId="2" borderId="6" xfId="1" applyFont="1" applyFill="1" applyBorder="1" applyAlignment="1">
      <alignment horizontal="center"/>
    </xf>
    <xf numFmtId="0" fontId="2" fillId="2" borderId="3" xfId="1" applyFont="1" applyFill="1" applyBorder="1"/>
    <xf numFmtId="0" fontId="2" fillId="0" borderId="10" xfId="1" applyFont="1" applyBorder="1"/>
    <xf numFmtId="0" fontId="2" fillId="0" borderId="9" xfId="1" applyFont="1" applyBorder="1"/>
    <xf numFmtId="165" fontId="2" fillId="0" borderId="26" xfId="1" applyNumberFormat="1" applyFont="1" applyBorder="1"/>
    <xf numFmtId="0" fontId="2" fillId="0" borderId="9" xfId="1" applyFont="1" applyBorder="1" applyAlignment="1">
      <alignment horizontal="left" vertical="top"/>
    </xf>
    <xf numFmtId="179" fontId="2" fillId="0" borderId="9" xfId="1" applyNumberFormat="1" applyFont="1" applyBorder="1" applyAlignment="1">
      <alignment horizont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10:35:42</v>
        <stp/>
        <stp>{336B2D12-6E54-4749-BE26-08BE685A2614}</stp>
        <tr r="J2" s="14"/>
      </tp>
      <tp t="s">
        <v>Updated at 10:35:42</v>
        <stp/>
        <stp>{3FF88967-F5CC-4A05-AB65-01046E5E53E0}</stp>
        <tr r="T20" s="14"/>
      </tp>
    </main>
  </volType>
</volTypes>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str">
        <f>_xll.qlxlVersion(TRUE,Trigger)</f>
        <v>QuantLibXL 1.6.0 - MS VC++ (version unknown) - Multithreaded Dynamic Runtime library - Release Configuration - May  8 2015 13:08:40</v>
      </c>
    </row>
    <row r="2" spans="2:11" ht="18.75" thickBot="1" x14ac:dyDescent="0.3">
      <c r="B2" s="251" t="s">
        <v>76</v>
      </c>
      <c r="C2" s="252"/>
      <c r="D2" s="252"/>
      <c r="E2" s="252"/>
      <c r="F2" s="253"/>
      <c r="H2" s="251" t="s">
        <v>97</v>
      </c>
      <c r="I2" s="252"/>
      <c r="J2" s="252"/>
      <c r="K2" s="254"/>
    </row>
    <row r="3" spans="2:11" x14ac:dyDescent="0.2">
      <c r="B3" s="33"/>
      <c r="C3" s="60"/>
      <c r="D3" s="32"/>
      <c r="E3" s="32"/>
      <c r="F3" s="31"/>
      <c r="H3" s="94"/>
      <c r="I3" s="97"/>
      <c r="J3" s="97"/>
      <c r="K3" s="96"/>
    </row>
    <row r="4" spans="2:11" x14ac:dyDescent="0.2">
      <c r="B4" s="33"/>
      <c r="C4" s="58" t="s">
        <v>75</v>
      </c>
      <c r="D4" s="59" t="s">
        <v>73</v>
      </c>
      <c r="E4" s="32"/>
      <c r="F4" s="31"/>
      <c r="H4" s="94"/>
      <c r="I4" s="93" t="s">
        <v>96</v>
      </c>
      <c r="J4" s="87" t="b">
        <v>0</v>
      </c>
      <c r="K4" s="92"/>
    </row>
    <row r="5" spans="2:11" x14ac:dyDescent="0.2">
      <c r="B5" s="33"/>
      <c r="C5" s="55" t="s">
        <v>74</v>
      </c>
      <c r="D5" s="34">
        <v>3</v>
      </c>
      <c r="E5" s="32"/>
      <c r="F5" s="31"/>
      <c r="H5" s="94"/>
      <c r="I5" s="93" t="s">
        <v>95</v>
      </c>
      <c r="J5" s="95"/>
      <c r="K5" s="92"/>
    </row>
    <row r="6" spans="2:11" x14ac:dyDescent="0.2">
      <c r="B6" s="33"/>
      <c r="C6" s="55" t="s">
        <v>71</v>
      </c>
      <c r="D6" s="34" t="str">
        <f>_xll.qlPeriodEquivalent(D5&amp;"M")</f>
        <v>3M</v>
      </c>
      <c r="E6" s="32"/>
      <c r="F6" s="31"/>
      <c r="H6" s="94"/>
      <c r="I6" s="93" t="s">
        <v>94</v>
      </c>
      <c r="J6" s="84" t="b">
        <v>1</v>
      </c>
      <c r="K6" s="92"/>
    </row>
    <row r="7" spans="2:11" ht="12" thickBot="1" x14ac:dyDescent="0.25">
      <c r="B7" s="33"/>
      <c r="C7" s="58" t="s">
        <v>70</v>
      </c>
      <c r="D7" s="57" t="s">
        <v>69</v>
      </c>
      <c r="E7" s="32"/>
      <c r="F7" s="31"/>
      <c r="H7" s="91"/>
      <c r="I7" s="90"/>
      <c r="J7" s="90"/>
      <c r="K7" s="89"/>
    </row>
    <row r="8" spans="2:11" ht="12" thickBot="1" x14ac:dyDescent="0.25">
      <c r="B8" s="33"/>
      <c r="C8" s="56" t="s">
        <v>68</v>
      </c>
      <c r="D8" s="51" t="s">
        <v>72</v>
      </c>
      <c r="E8" s="32"/>
      <c r="F8" s="31"/>
      <c r="H8" s="104"/>
      <c r="I8" s="104"/>
      <c r="J8" s="104"/>
      <c r="K8" s="104"/>
    </row>
    <row r="9" spans="2:11" ht="18.75" thickBot="1" x14ac:dyDescent="0.3">
      <c r="B9" s="33"/>
      <c r="C9" s="55" t="s">
        <v>67</v>
      </c>
      <c r="D9" s="34" t="str">
        <f>Currency&amp;"_"&amp;$E$16&amp;"RH"</f>
        <v>EUR_YCSTDRH</v>
      </c>
      <c r="E9" s="32"/>
      <c r="F9" s="31"/>
      <c r="H9" s="251" t="s">
        <v>93</v>
      </c>
      <c r="I9" s="252"/>
      <c r="J9" s="252"/>
      <c r="K9" s="254"/>
    </row>
    <row r="10" spans="2:11" ht="12.75" x14ac:dyDescent="0.2">
      <c r="B10" s="33"/>
      <c r="C10" s="54" t="s">
        <v>66</v>
      </c>
      <c r="D10" s="34" t="b">
        <v>1</v>
      </c>
      <c r="E10" s="32"/>
      <c r="F10" s="31"/>
      <c r="H10" s="86"/>
      <c r="I10" s="88"/>
      <c r="J10" s="88"/>
      <c r="K10" s="83"/>
    </row>
    <row r="11" spans="2:11" ht="12.75" x14ac:dyDescent="0.2">
      <c r="B11" s="33"/>
      <c r="C11" s="54" t="s">
        <v>65</v>
      </c>
      <c r="D11" s="53"/>
      <c r="E11" s="32"/>
      <c r="F11" s="31"/>
      <c r="H11" s="86"/>
      <c r="I11" s="85" t="s">
        <v>92</v>
      </c>
      <c r="J11" s="87" t="s">
        <v>91</v>
      </c>
      <c r="K11" s="83"/>
    </row>
    <row r="12" spans="2:11" ht="12.75" x14ac:dyDescent="0.2">
      <c r="B12" s="33"/>
      <c r="C12" s="52" t="s">
        <v>64</v>
      </c>
      <c r="D12" s="51" t="b">
        <v>1</v>
      </c>
      <c r="E12" s="32"/>
      <c r="F12" s="31"/>
      <c r="H12" s="86"/>
      <c r="I12" s="85" t="s">
        <v>90</v>
      </c>
      <c r="J12" s="84" t="s">
        <v>89</v>
      </c>
      <c r="K12" s="83"/>
    </row>
    <row r="13" spans="2:11" ht="12.75" x14ac:dyDescent="0.2">
      <c r="B13" s="33"/>
      <c r="C13" s="38"/>
      <c r="D13" s="38"/>
      <c r="E13" s="32"/>
      <c r="F13" s="31"/>
      <c r="H13" s="86"/>
      <c r="I13" s="85" t="s">
        <v>112</v>
      </c>
      <c r="J13" s="87" t="str">
        <f>PROPER(Currency)&amp;"YC"</f>
        <v>EurYC</v>
      </c>
      <c r="K13" s="83"/>
    </row>
    <row r="14" spans="2:11" ht="12.75" x14ac:dyDescent="0.2">
      <c r="B14" s="33"/>
      <c r="C14" s="48" t="s">
        <v>63</v>
      </c>
      <c r="D14" s="50" t="str">
        <f>_xll.qlPiecewiseYieldCurve(D16,NDays,Calendar,_xll.ohPack(Selected!D2:D126),,,,Accuracy,TraitsID,InterpolatorID,Permanent,,ObjectOverwrite)</f>
        <v>_EURYCSTD#0000</v>
      </c>
      <c r="E14" s="32"/>
      <c r="F14" s="31"/>
      <c r="H14" s="86"/>
      <c r="I14" s="85" t="s">
        <v>111</v>
      </c>
      <c r="J14" s="87" t="str">
        <f>PROPER(Currency)&amp;"YCSTD"</f>
        <v>EurYCSTD</v>
      </c>
      <c r="K14" s="83"/>
    </row>
    <row r="15" spans="2:11" ht="12.75" x14ac:dyDescent="0.2">
      <c r="B15" s="33"/>
      <c r="C15" s="40" t="s">
        <v>44</v>
      </c>
      <c r="D15" s="49" t="str">
        <f>_xll.ohRangeRetrieveError(YieldCurve)</f>
        <v/>
      </c>
      <c r="E15" s="32"/>
      <c r="F15" s="31"/>
      <c r="H15" s="98"/>
      <c r="I15" s="99" t="s">
        <v>113</v>
      </c>
      <c r="J15" s="100" t="s">
        <v>114</v>
      </c>
      <c r="K15" s="101"/>
    </row>
    <row r="16" spans="2:11" ht="12.75" x14ac:dyDescent="0.2">
      <c r="B16" s="33"/>
      <c r="C16" s="48" t="s">
        <v>62</v>
      </c>
      <c r="D16" s="47" t="str">
        <f>"_"&amp;Currency&amp;$E$16</f>
        <v>_EURYCSTD</v>
      </c>
      <c r="E16" s="46" t="s">
        <v>61</v>
      </c>
      <c r="F16" s="31"/>
      <c r="H16" s="98"/>
      <c r="I16" s="99" t="s">
        <v>115</v>
      </c>
      <c r="J16" s="100" t="s">
        <v>116</v>
      </c>
      <c r="K16" s="101"/>
    </row>
    <row r="17" spans="2:11" ht="13.5" thickBot="1" x14ac:dyDescent="0.25">
      <c r="B17" s="33"/>
      <c r="C17" s="42" t="s">
        <v>60</v>
      </c>
      <c r="D17" s="45">
        <v>0</v>
      </c>
      <c r="E17" s="32"/>
      <c r="F17" s="31"/>
      <c r="H17" s="82"/>
      <c r="I17" s="81"/>
      <c r="J17" s="81"/>
      <c r="K17" s="80"/>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42138</v>
      </c>
      <c r="D23" s="36">
        <f>MAX(_xll.ohPack(Selected!J1:J126))</f>
        <v>1.4878637145421533E-2</v>
      </c>
      <c r="E23" s="32"/>
      <c r="F23" s="31"/>
    </row>
    <row r="24" spans="2:11" x14ac:dyDescent="0.2">
      <c r="B24" s="33"/>
      <c r="C24" s="35">
        <f>MAX(_xll.ohPack(Selected!I2:I126))</f>
        <v>64059</v>
      </c>
      <c r="D24" s="34">
        <f>MIN(_xll.ohPack(Selected!J1:J126))</f>
        <v>-1.0138921558781519E-3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EURSTD#0000</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9"/>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124</v>
      </c>
      <c r="D1" s="10" t="s">
        <v>43</v>
      </c>
      <c r="E1" s="10" t="s">
        <v>42</v>
      </c>
      <c r="F1" s="10" t="s">
        <v>41</v>
      </c>
      <c r="G1" s="10" t="s">
        <v>40</v>
      </c>
      <c r="H1" s="10" t="s">
        <v>39</v>
      </c>
      <c r="I1" s="10" t="s">
        <v>38</v>
      </c>
      <c r="J1" s="10" t="s">
        <v>37</v>
      </c>
    </row>
    <row r="2" spans="2:15" ht="11.25" customHeight="1" x14ac:dyDescent="0.2">
      <c r="B2" s="110" t="str">
        <f>Deposits!E3</f>
        <v>obj_00851#0002</v>
      </c>
      <c r="C2" s="111" t="str">
        <f>_xll.qlRateHelperQuoteName(B2)</f>
        <v>EUROND_Mx_Quote</v>
      </c>
      <c r="D2" s="112">
        <f>_xll.qlRateHelperQuoteValue($B2,Trigger)</f>
        <v>-9.9999900000000011E-4</v>
      </c>
      <c r="E2" s="112"/>
      <c r="F2" s="113" t="b">
        <v>1</v>
      </c>
      <c r="G2" s="113">
        <v>10</v>
      </c>
      <c r="H2" s="113">
        <v>1</v>
      </c>
      <c r="I2" s="114">
        <f>_xll.qlRateHelperEarliestDate($B2,Trigger)</f>
        <v>42138</v>
      </c>
      <c r="J2" s="115">
        <f>_xll.qlRateHelperLatestDate($B2,Trigger)</f>
        <v>42139</v>
      </c>
      <c r="K2" s="62"/>
      <c r="L2" s="62"/>
    </row>
    <row r="3" spans="2:15" x14ac:dyDescent="0.2">
      <c r="B3" s="116" t="str">
        <f>Deposits!E4</f>
        <v>obj_00846#0002</v>
      </c>
      <c r="C3" s="117" t="str">
        <f>_xll.qlRateHelperQuoteName(B3)</f>
        <v>EURTND_Mx_Quote</v>
      </c>
      <c r="D3" s="118">
        <f>_xll.qlRateHelperQuoteValue($B3,Trigger)</f>
        <v>-1E-3</v>
      </c>
      <c r="E3" s="118"/>
      <c r="F3" s="119" t="b">
        <v>1</v>
      </c>
      <c r="G3" s="119">
        <v>10</v>
      </c>
      <c r="H3" s="119">
        <v>1</v>
      </c>
      <c r="I3" s="120">
        <f>_xll.qlRateHelperEarliestDate($B3,Trigger)</f>
        <v>42139</v>
      </c>
      <c r="J3" s="121">
        <f>_xll.qlRateHelperLatestDate($B3,Trigger)</f>
        <v>42142</v>
      </c>
      <c r="K3" s="62"/>
      <c r="L3" s="62"/>
    </row>
    <row r="4" spans="2:15" x14ac:dyDescent="0.2">
      <c r="B4" s="116" t="str">
        <f>Deposits!E5</f>
        <v>obj_0081d#0002</v>
      </c>
      <c r="C4" s="117" t="str">
        <f>_xll.qlRateHelperQuoteName(B4)</f>
        <v>EURSND_Mx_Quote</v>
      </c>
      <c r="D4" s="118">
        <f>_xll.qlRateHelperQuoteValue($B4,Trigger)</f>
        <v>-1E-3</v>
      </c>
      <c r="E4" s="118"/>
      <c r="F4" s="119" t="b">
        <v>1</v>
      </c>
      <c r="G4" s="119">
        <v>10</v>
      </c>
      <c r="H4" s="119">
        <v>1</v>
      </c>
      <c r="I4" s="120">
        <f>_xll.qlRateHelperEarliestDate($B4,Trigger)</f>
        <v>42142</v>
      </c>
      <c r="J4" s="121">
        <f>_xll.qlRateHelperLatestDate($B4,Trigger)</f>
        <v>42143</v>
      </c>
      <c r="K4" s="62"/>
      <c r="L4" s="62"/>
    </row>
    <row r="5" spans="2:15" x14ac:dyDescent="0.2">
      <c r="B5" s="116" t="str">
        <f>Deposits!E6</f>
        <v>obj_00815#0002</v>
      </c>
      <c r="C5" s="117" t="str">
        <f>_xll.qlRateHelperQuoteName(B5)</f>
        <v>EURSWD_Mx_Quote</v>
      </c>
      <c r="D5" s="118">
        <f>_xll.qlRateHelperQuoteValue($B5,Trigger)</f>
        <v>-8.9999999999999998E-4</v>
      </c>
      <c r="E5" s="118"/>
      <c r="F5" s="119" t="b">
        <v>1</v>
      </c>
      <c r="G5" s="119">
        <v>10</v>
      </c>
      <c r="H5" s="119">
        <v>1</v>
      </c>
      <c r="I5" s="120">
        <f>_xll.qlRateHelperEarliestDate($B5,Trigger)</f>
        <v>42142</v>
      </c>
      <c r="J5" s="121">
        <f>_xll.qlRateHelperLatestDate($B5,Trigger)</f>
        <v>42149</v>
      </c>
      <c r="K5" s="62"/>
      <c r="L5" s="62"/>
    </row>
    <row r="6" spans="2:15" x14ac:dyDescent="0.2">
      <c r="B6" s="116" t="str">
        <f>Deposits!E7</f>
        <v>obj_00847#0002</v>
      </c>
      <c r="C6" s="117" t="str">
        <f>_xll.qlRateHelperQuoteName(B6)</f>
        <v>EUR2WD_Mx_Quote</v>
      </c>
      <c r="D6" s="118">
        <f>_xll.qlRateHelperQuoteValue($B6,Trigger)</f>
        <v>-5.9999999999999995E-4</v>
      </c>
      <c r="E6" s="118"/>
      <c r="F6" s="119" t="b">
        <v>1</v>
      </c>
      <c r="G6" s="119">
        <v>10</v>
      </c>
      <c r="H6" s="119">
        <v>1</v>
      </c>
      <c r="I6" s="120">
        <f>_xll.qlRateHelperEarliestDate($B6,Trigger)</f>
        <v>42142</v>
      </c>
      <c r="J6" s="121">
        <f>_xll.qlRateHelperLatestDate($B6,Trigger)</f>
        <v>42156</v>
      </c>
      <c r="K6" s="62"/>
      <c r="L6" s="62"/>
    </row>
    <row r="7" spans="2:15" x14ac:dyDescent="0.2">
      <c r="B7" s="116" t="str">
        <f>Deposits!E8</f>
        <v>obj_0084c#0002</v>
      </c>
      <c r="C7" s="117" t="str">
        <f>_xll.qlRateHelperQuoteName(B7)</f>
        <v>EUR3WD_Mx_Quote</v>
      </c>
      <c r="D7" s="118">
        <f>_xll.qlRateHelperQuoteValue($B7,Trigger)</f>
        <v>-5.9999999999999995E-4</v>
      </c>
      <c r="E7" s="118"/>
      <c r="F7" s="119" t="b">
        <v>1</v>
      </c>
      <c r="G7" s="119">
        <v>10</v>
      </c>
      <c r="H7" s="119">
        <v>1</v>
      </c>
      <c r="I7" s="120">
        <f>_xll.qlRateHelperEarliestDate($B7,Trigger)</f>
        <v>42142</v>
      </c>
      <c r="J7" s="121">
        <f>_xll.qlRateHelperLatestDate($B7,Trigger)</f>
        <v>42163</v>
      </c>
      <c r="K7" s="62"/>
      <c r="L7" s="62"/>
    </row>
    <row r="8" spans="2:15" x14ac:dyDescent="0.2">
      <c r="B8" s="116" t="str">
        <f>Deposits!E9</f>
        <v>obj_00828#0002</v>
      </c>
      <c r="C8" s="117" t="str">
        <f>_xll.qlRateHelperQuoteName(B8)</f>
        <v>EUR1MD_Mx_Quote</v>
      </c>
      <c r="D8" s="118">
        <f>_xll.qlRateHelperQuoteValue($B8,Trigger)</f>
        <v>-4.0000000000000002E-4</v>
      </c>
      <c r="E8" s="118"/>
      <c r="F8" s="119" t="b">
        <v>1</v>
      </c>
      <c r="G8" s="119">
        <v>10</v>
      </c>
      <c r="H8" s="119">
        <v>1</v>
      </c>
      <c r="I8" s="120">
        <f>_xll.qlRateHelperEarliestDate($B8,Trigger)</f>
        <v>42142</v>
      </c>
      <c r="J8" s="121">
        <f>_xll.qlRateHelperLatestDate($B8,Trigger)</f>
        <v>42173</v>
      </c>
      <c r="K8" s="62"/>
      <c r="L8" s="62"/>
    </row>
    <row r="9" spans="2:15" x14ac:dyDescent="0.2">
      <c r="B9" s="116" t="str">
        <f>Deposits!E10</f>
        <v>obj_00825#0002</v>
      </c>
      <c r="C9" s="117" t="str">
        <f>_xll.qlRateHelperQuoteName(B9)</f>
        <v>EUR2MD_Mx_Quote</v>
      </c>
      <c r="D9" s="118">
        <f>_xll.qlRateHelperQuoteValue($B9,Trigger)</f>
        <v>-2.0000000000000001E-4</v>
      </c>
      <c r="E9" s="118"/>
      <c r="F9" s="119" t="b">
        <v>1</v>
      </c>
      <c r="G9" s="119">
        <v>10</v>
      </c>
      <c r="H9" s="119">
        <v>1</v>
      </c>
      <c r="I9" s="120">
        <f>_xll.qlRateHelperEarliestDate($B9,Trigger)</f>
        <v>42142</v>
      </c>
      <c r="J9" s="121">
        <f>_xll.qlRateHelperLatestDate($B9,Trigger)</f>
        <v>42205</v>
      </c>
      <c r="K9" s="62"/>
      <c r="L9" s="62"/>
    </row>
    <row r="10" spans="2:15" x14ac:dyDescent="0.2">
      <c r="B10" s="116" t="str">
        <f>Deposits!E11</f>
        <v>obj_00842#0002</v>
      </c>
      <c r="C10" s="117" t="str">
        <f>_xll.qlRateHelperQuoteName(B10)</f>
        <v>EUR3MD_Mx_Quote</v>
      </c>
      <c r="D10" s="118">
        <f>_xll.qlRateHelperQuoteValue($B10,Trigger)</f>
        <v>1E-4</v>
      </c>
      <c r="E10" s="118"/>
      <c r="F10" s="119" t="b">
        <v>1</v>
      </c>
      <c r="G10" s="119">
        <v>10</v>
      </c>
      <c r="H10" s="119">
        <v>1</v>
      </c>
      <c r="I10" s="120">
        <f>_xll.qlRateHelperEarliestDate($B10,Trigger)</f>
        <v>42142</v>
      </c>
      <c r="J10" s="121">
        <f>_xll.qlRateHelperLatestDate($B10,Trigger)</f>
        <v>42234</v>
      </c>
      <c r="O10" s="9"/>
    </row>
    <row r="11" spans="2:15" x14ac:dyDescent="0.2">
      <c r="B11" s="116" t="str">
        <f>Deposits!E12</f>
        <v>obj_0084f#0002</v>
      </c>
      <c r="C11" s="117" t="str">
        <f>_xll.qlRateHelperQuoteName(B11)</f>
        <v>EUR4MD_Mx_Quote</v>
      </c>
      <c r="D11" s="118">
        <f>_xll.qlRateHelperQuoteValue($B11,Trigger)</f>
        <v>2.9999999999999997E-4</v>
      </c>
      <c r="E11" s="118"/>
      <c r="F11" s="119" t="b">
        <v>1</v>
      </c>
      <c r="G11" s="119">
        <v>10</v>
      </c>
      <c r="H11" s="119">
        <v>1</v>
      </c>
      <c r="I11" s="120">
        <f>_xll.qlRateHelperEarliestDate($B11,Trigger)</f>
        <v>42142</v>
      </c>
      <c r="J11" s="121">
        <f>_xll.qlRateHelperLatestDate($B11,Trigger)</f>
        <v>42265</v>
      </c>
      <c r="M11" s="8"/>
      <c r="O11" s="9"/>
    </row>
    <row r="12" spans="2:15" s="62" customFormat="1" x14ac:dyDescent="0.2">
      <c r="B12" s="116" t="str">
        <f>Deposits!E13</f>
        <v>obj_0084d#0002</v>
      </c>
      <c r="C12" s="117" t="str">
        <f>_xll.qlRateHelperQuoteName(B12)</f>
        <v>EUR5MD_Mx_Quote</v>
      </c>
      <c r="D12" s="118">
        <f>_xll.qlRateHelperQuoteValue($B12,Trigger)</f>
        <v>5.9999999999999995E-4</v>
      </c>
      <c r="E12" s="118"/>
      <c r="F12" s="119" t="b">
        <v>1</v>
      </c>
      <c r="G12" s="119">
        <v>10</v>
      </c>
      <c r="H12" s="119">
        <v>1</v>
      </c>
      <c r="I12" s="120">
        <f>_xll.qlRateHelperEarliestDate($B12,Trigger)</f>
        <v>42142</v>
      </c>
      <c r="J12" s="121">
        <f>_xll.qlRateHelperLatestDate($B12,Trigger)</f>
        <v>42296</v>
      </c>
      <c r="M12" s="8"/>
      <c r="O12" s="9"/>
    </row>
    <row r="13" spans="2:15" s="62" customFormat="1" x14ac:dyDescent="0.2">
      <c r="B13" s="116" t="str">
        <f>Deposits!E14</f>
        <v>obj_00835#0002</v>
      </c>
      <c r="C13" s="117" t="str">
        <f>_xll.qlRateHelperQuoteName(B13)</f>
        <v>EUR6MD_Mx_Quote</v>
      </c>
      <c r="D13" s="118">
        <f>_xll.qlRateHelperQuoteValue($B13,Trigger)</f>
        <v>8.9999999999999998E-4</v>
      </c>
      <c r="E13" s="118"/>
      <c r="F13" s="119" t="b">
        <v>1</v>
      </c>
      <c r="G13" s="119">
        <v>10</v>
      </c>
      <c r="H13" s="119">
        <v>1</v>
      </c>
      <c r="I13" s="120">
        <f>_xll.qlRateHelperEarliestDate($B13,Trigger)</f>
        <v>42142</v>
      </c>
      <c r="J13" s="121">
        <f>_xll.qlRateHelperLatestDate($B13,Trigger)</f>
        <v>42326</v>
      </c>
      <c r="M13" s="8"/>
      <c r="O13" s="9"/>
    </row>
    <row r="14" spans="2:15" s="62" customFormat="1" x14ac:dyDescent="0.2">
      <c r="B14" s="116" t="str">
        <f>Deposits!E15</f>
        <v>obj_0084a#0002</v>
      </c>
      <c r="C14" s="117" t="str">
        <f>_xll.qlRateHelperQuoteName(B14)</f>
        <v>EUR7MD_Mx_Quote</v>
      </c>
      <c r="D14" s="118">
        <f>_xll.qlRateHelperQuoteValue($B14,Trigger)</f>
        <v>1.1000000000000001E-3</v>
      </c>
      <c r="E14" s="118"/>
      <c r="F14" s="119" t="b">
        <v>1</v>
      </c>
      <c r="G14" s="119">
        <v>10</v>
      </c>
      <c r="H14" s="119">
        <v>1</v>
      </c>
      <c r="I14" s="120">
        <f>_xll.qlRateHelperEarliestDate($B14,Trigger)</f>
        <v>42142</v>
      </c>
      <c r="J14" s="121">
        <f>_xll.qlRateHelperLatestDate($B14,Trigger)</f>
        <v>42356</v>
      </c>
      <c r="M14" s="8"/>
      <c r="O14" s="9"/>
    </row>
    <row r="15" spans="2:15" s="62" customFormat="1" ht="11.25" customHeight="1" x14ac:dyDescent="0.2">
      <c r="B15" s="116" t="str">
        <f>Deposits!E16</f>
        <v>obj_00849#0002</v>
      </c>
      <c r="C15" s="117" t="str">
        <f>_xll.qlRateHelperQuoteName(B15)</f>
        <v>EUR8MD_Mx_Quote</v>
      </c>
      <c r="D15" s="118">
        <f>_xll.qlRateHelperQuoteValue($B15,Trigger)</f>
        <v>1.2999999999999999E-3</v>
      </c>
      <c r="E15" s="118"/>
      <c r="F15" s="119" t="b">
        <v>1</v>
      </c>
      <c r="G15" s="119">
        <v>10</v>
      </c>
      <c r="H15" s="119">
        <v>1</v>
      </c>
      <c r="I15" s="120">
        <f>_xll.qlRateHelperEarliestDate($B15,Trigger)</f>
        <v>42142</v>
      </c>
      <c r="J15" s="121">
        <f>_xll.qlRateHelperLatestDate($B15,Trigger)</f>
        <v>42387</v>
      </c>
      <c r="M15" s="8"/>
      <c r="O15" s="9"/>
    </row>
    <row r="16" spans="2:15" s="62" customFormat="1" ht="11.25" customHeight="1" x14ac:dyDescent="0.2">
      <c r="B16" s="116" t="str">
        <f>Deposits!E17</f>
        <v>obj_0082e#0002</v>
      </c>
      <c r="C16" s="117" t="str">
        <f>_xll.qlRateHelperQuoteName(B16)</f>
        <v>EUR9MD_Mx_Quote</v>
      </c>
      <c r="D16" s="118">
        <f>_xll.qlRateHelperQuoteValue($B16,Trigger)</f>
        <v>1.5E-3</v>
      </c>
      <c r="E16" s="118"/>
      <c r="F16" s="119" t="b">
        <v>1</v>
      </c>
      <c r="G16" s="119">
        <v>10</v>
      </c>
      <c r="H16" s="119">
        <v>1</v>
      </c>
      <c r="I16" s="120">
        <f>_xll.qlRateHelperEarliestDate($B16,Trigger)</f>
        <v>42142</v>
      </c>
      <c r="J16" s="121">
        <f>_xll.qlRateHelperLatestDate($B16,Trigger)</f>
        <v>42418</v>
      </c>
      <c r="M16" s="8"/>
      <c r="O16" s="9"/>
    </row>
    <row r="17" spans="1:15" s="62" customFormat="1" ht="11.25" customHeight="1" x14ac:dyDescent="0.2">
      <c r="B17" s="116" t="str">
        <f>Deposits!E18</f>
        <v>obj_0084e#0002</v>
      </c>
      <c r="C17" s="117" t="str">
        <f>_xll.qlRateHelperQuoteName(B17)</f>
        <v>EUR10MD_Mx_Quote</v>
      </c>
      <c r="D17" s="118">
        <f>_xll.qlRateHelperQuoteValue($B17,Trigger)</f>
        <v>1.6999999999999999E-3</v>
      </c>
      <c r="E17" s="118"/>
      <c r="F17" s="119" t="b">
        <v>1</v>
      </c>
      <c r="G17" s="119">
        <v>10</v>
      </c>
      <c r="H17" s="119">
        <v>1</v>
      </c>
      <c r="I17" s="120">
        <f>_xll.qlRateHelperEarliestDate($B17,Trigger)</f>
        <v>42142</v>
      </c>
      <c r="J17" s="121">
        <f>_xll.qlRateHelperLatestDate($B17,Trigger)</f>
        <v>42447</v>
      </c>
      <c r="M17" s="8"/>
      <c r="O17" s="9"/>
    </row>
    <row r="18" spans="1:15" s="62" customFormat="1" ht="11.25" customHeight="1" x14ac:dyDescent="0.2">
      <c r="B18" s="116" t="str">
        <f>Deposits!E19</f>
        <v>obj_0084b#0002</v>
      </c>
      <c r="C18" s="117" t="str">
        <f>_xll.qlRateHelperQuoteName(B18)</f>
        <v>EUR11MD_Mx_Quote</v>
      </c>
      <c r="D18" s="118">
        <f>_xll.qlRateHelperQuoteValue($B18,Trigger)</f>
        <v>2E-3</v>
      </c>
      <c r="E18" s="118"/>
      <c r="F18" s="119" t="b">
        <v>1</v>
      </c>
      <c r="G18" s="119">
        <v>10</v>
      </c>
      <c r="H18" s="119">
        <v>1</v>
      </c>
      <c r="I18" s="120">
        <f>_xll.qlRateHelperEarliestDate($B18,Trigger)</f>
        <v>42142</v>
      </c>
      <c r="J18" s="121">
        <f>_xll.qlRateHelperLatestDate($B18,Trigger)</f>
        <v>42478</v>
      </c>
      <c r="M18" s="8"/>
      <c r="O18" s="9"/>
    </row>
    <row r="19" spans="1:15" s="138" customFormat="1" ht="11.25" customHeight="1" x14ac:dyDescent="0.2">
      <c r="B19" s="116" t="str">
        <f>Deposits!E20</f>
        <v>obj_00850#0002</v>
      </c>
      <c r="C19" s="117" t="str">
        <f>_xll.qlRateHelperQuoteName(B19)</f>
        <v>EUR1YD_Mx_Quote</v>
      </c>
      <c r="D19" s="118">
        <f>_xll.qlRateHelperQuoteValue($B19,Trigger)</f>
        <v>2.2000000000000001E-3</v>
      </c>
      <c r="E19" s="118"/>
      <c r="F19" s="119" t="b">
        <v>1</v>
      </c>
      <c r="G19" s="119">
        <v>10</v>
      </c>
      <c r="H19" s="119">
        <v>1</v>
      </c>
      <c r="I19" s="120">
        <f>_xll.qlRateHelperEarliestDate($B19,Trigger)</f>
        <v>42142</v>
      </c>
      <c r="J19" s="121">
        <f>_xll.qlRateHelperLatestDate($B19,Trigger)</f>
        <v>42508</v>
      </c>
      <c r="M19" s="8"/>
      <c r="O19" s="9"/>
    </row>
    <row r="20" spans="1:15" ht="11.25" customHeight="1" x14ac:dyDescent="0.2">
      <c r="B20" s="122" t="str">
        <f>Deposits!E21</f>
        <v>obj_00852#0002</v>
      </c>
      <c r="C20" s="123" t="str">
        <f>_xll.qlRateHelperQuoteName(B20)</f>
        <v>EURSTUB_Mx_Quote</v>
      </c>
      <c r="D20" s="124">
        <f>_xll.qlRateHelperQuoteValue($B20,Trigger)</f>
        <v>1.0866666699999999E-3</v>
      </c>
      <c r="E20" s="124"/>
      <c r="F20" s="125" t="b">
        <f>IF(ISERROR(D20),FALSE,TRUE)</f>
        <v>1</v>
      </c>
      <c r="G20" s="125">
        <v>10</v>
      </c>
      <c r="H20" s="125">
        <v>1</v>
      </c>
      <c r="I20" s="126">
        <f>_xll.qlRateHelperEarliestDate($B20,Trigger)</f>
        <v>42142</v>
      </c>
      <c r="J20" s="127">
        <f>_xll.qlRateHelperLatestDate($B20,Trigger)</f>
        <v>42354</v>
      </c>
      <c r="O20" s="9"/>
    </row>
    <row r="21" spans="1:15" ht="11.25" customHeight="1" x14ac:dyDescent="0.2">
      <c r="A21" s="6"/>
      <c r="B21" s="110" t="str">
        <f>Futures!J3</f>
        <v>obj_00877#0002</v>
      </c>
      <c r="C21" s="111" t="str">
        <f>_xll.qlRateHelperQuoteName(B21)</f>
        <v>EURFUT3MK5_Quote</v>
      </c>
      <c r="D21" s="128">
        <f>_xll.qlRateHelperQuoteValue($B21,Trigger)</f>
        <v>100.0125</v>
      </c>
      <c r="E21" s="112">
        <f>_xll.qlFuturesRateHelperConvexityAdjustment($B21,Trigger)</f>
        <v>0</v>
      </c>
      <c r="F21" s="113" t="b">
        <v>0</v>
      </c>
      <c r="G21" s="113">
        <v>10</v>
      </c>
      <c r="H21" s="113">
        <v>1</v>
      </c>
      <c r="I21" s="114">
        <f>_xll.qlRateHelperEarliestDate($B21,Trigger)</f>
        <v>42144</v>
      </c>
      <c r="J21" s="115">
        <f>_xll.qlRateHelperLatestDate($B21,Trigger)</f>
        <v>42236</v>
      </c>
    </row>
    <row r="22" spans="1:15" x14ac:dyDescent="0.2">
      <c r="A22" s="4"/>
      <c r="B22" s="116" t="str">
        <f>Futures!J4</f>
        <v>obj_00854#0002</v>
      </c>
      <c r="C22" s="117" t="str">
        <f>_xll.qlRateHelperQuoteName(B22)</f>
        <v>EURFUT3MM5_Quote</v>
      </c>
      <c r="D22" s="129">
        <f>_xll.qlRateHelperQuoteValue($B22,Trigger)</f>
        <v>100.00749999999999</v>
      </c>
      <c r="E22" s="118">
        <f>_xll.qlFuturesRateHelperConvexityAdjustment($B22,Trigger)</f>
        <v>0</v>
      </c>
      <c r="F22" s="119" t="b">
        <v>0</v>
      </c>
      <c r="G22" s="119">
        <v>10</v>
      </c>
      <c r="H22" s="119">
        <v>1</v>
      </c>
      <c r="I22" s="120">
        <f>_xll.qlRateHelperEarliestDate($B22,Trigger)</f>
        <v>42172</v>
      </c>
      <c r="J22" s="121">
        <f>_xll.qlRateHelperLatestDate($B22,Trigger)</f>
        <v>42264</v>
      </c>
    </row>
    <row r="23" spans="1:15" x14ac:dyDescent="0.2">
      <c r="A23" s="4"/>
      <c r="B23" s="116" t="str">
        <f>Futures!J5</f>
        <v>obj_00869#0002</v>
      </c>
      <c r="C23" s="117" t="str">
        <f>_xll.qlRateHelperQuoteName(B23)</f>
        <v>EURFUT3MN5_Quote</v>
      </c>
      <c r="D23" s="129" t="e">
        <f>_xll.qlRateHelperQuoteValue($B23,Trigger)</f>
        <v>#NUM!</v>
      </c>
      <c r="E23" s="118" t="e">
        <f>_xll.qlFuturesRateHelperConvexityAdjustment($B23,Trigger)</f>
        <v>#NUM!</v>
      </c>
      <c r="F23" s="119" t="b">
        <v>0</v>
      </c>
      <c r="G23" s="119">
        <v>10</v>
      </c>
      <c r="H23" s="119">
        <v>1</v>
      </c>
      <c r="I23" s="120">
        <f>_xll.qlRateHelperEarliestDate($B23,Trigger)</f>
        <v>42200</v>
      </c>
      <c r="J23" s="121">
        <f>_xll.qlRateHelperLatestDate($B23,Trigger)</f>
        <v>42292</v>
      </c>
    </row>
    <row r="24" spans="1:15" x14ac:dyDescent="0.2">
      <c r="A24" s="4"/>
      <c r="B24" s="116" t="str">
        <f>Futures!J6</f>
        <v>obj_00864#0002</v>
      </c>
      <c r="C24" s="117" t="str">
        <f>_xll.qlRateHelperQuoteName(B24)</f>
        <v>EURFUT3MQ5_Quote</v>
      </c>
      <c r="D24" s="129" t="e">
        <f>_xll.qlRateHelperQuoteValue($B24,Trigger)</f>
        <v>#NUM!</v>
      </c>
      <c r="E24" s="118" t="e">
        <f>_xll.qlFuturesRateHelperConvexityAdjustment($B24,Trigger)</f>
        <v>#NUM!</v>
      </c>
      <c r="F24" s="119" t="b">
        <v>0</v>
      </c>
      <c r="G24" s="119">
        <v>10</v>
      </c>
      <c r="H24" s="119">
        <v>1</v>
      </c>
      <c r="I24" s="120">
        <f>_xll.qlRateHelperEarliestDate($B24,Trigger)</f>
        <v>42235</v>
      </c>
      <c r="J24" s="121">
        <f>_xll.qlRateHelperLatestDate($B24,Trigger)</f>
        <v>42327</v>
      </c>
    </row>
    <row r="25" spans="1:15" x14ac:dyDescent="0.2">
      <c r="A25" s="4"/>
      <c r="B25" s="116" t="str">
        <f>Futures!J7</f>
        <v>obj_00862#0002</v>
      </c>
      <c r="C25" s="117" t="str">
        <f>_xll.qlRateHelperQuoteName(B25)</f>
        <v>EURFUT3MU5_Quote</v>
      </c>
      <c r="D25" s="129">
        <f>_xll.qlRateHelperQuoteValue($B25,Trigger)</f>
        <v>100.0025</v>
      </c>
      <c r="E25" s="118">
        <f>_xll.qlFuturesRateHelperConvexityAdjustment($B25,Trigger)</f>
        <v>0</v>
      </c>
      <c r="F25" s="119" t="b">
        <v>0</v>
      </c>
      <c r="G25" s="119">
        <v>10</v>
      </c>
      <c r="H25" s="119">
        <v>1</v>
      </c>
      <c r="I25" s="120">
        <f>_xll.qlRateHelperEarliestDate($B25,Trigger)</f>
        <v>42263</v>
      </c>
      <c r="J25" s="121">
        <f>_xll.qlRateHelperLatestDate($B25,Trigger)</f>
        <v>42354</v>
      </c>
    </row>
    <row r="26" spans="1:15" x14ac:dyDescent="0.2">
      <c r="A26" s="4"/>
      <c r="B26" s="116" t="str">
        <f>Futures!J8</f>
        <v>obj_0087b#0002</v>
      </c>
      <c r="C26" s="117" t="str">
        <f>_xll.qlRateHelperQuoteName(B26)</f>
        <v>EURFUT3MV5_Quote</v>
      </c>
      <c r="D26" s="129" t="e">
        <f>_xll.qlRateHelperQuoteValue($B26,Trigger)</f>
        <v>#NUM!</v>
      </c>
      <c r="E26" s="118" t="e">
        <f>_xll.qlFuturesRateHelperConvexityAdjustment($B26,Trigger)</f>
        <v>#NUM!</v>
      </c>
      <c r="F26" s="119" t="b">
        <v>0</v>
      </c>
      <c r="G26" s="119">
        <v>10</v>
      </c>
      <c r="H26" s="119">
        <v>1</v>
      </c>
      <c r="I26" s="120">
        <f>_xll.qlRateHelperEarliestDate($B26,Trigger)</f>
        <v>42298</v>
      </c>
      <c r="J26" s="121">
        <f>_xll.qlRateHelperLatestDate($B26,Trigger)</f>
        <v>42390</v>
      </c>
    </row>
    <row r="27" spans="1:15" x14ac:dyDescent="0.2">
      <c r="A27" s="4"/>
      <c r="B27" s="116" t="str">
        <f>Futures!J9</f>
        <v>obj_0085d#0002</v>
      </c>
      <c r="C27" s="117" t="str">
        <f>_xll.qlRateHelperQuoteName(B27)</f>
        <v>EURFUT3MX5_Quote</v>
      </c>
      <c r="D27" s="129" t="e">
        <f>_xll.qlRateHelperQuoteValue($B27,Trigger)</f>
        <v>#NUM!</v>
      </c>
      <c r="E27" s="118" t="e">
        <f>_xll.qlFuturesRateHelperConvexityAdjustment($B27,Trigger)</f>
        <v>#NUM!</v>
      </c>
      <c r="F27" s="119" t="b">
        <v>1</v>
      </c>
      <c r="G27" s="119">
        <v>10</v>
      </c>
      <c r="H27" s="119">
        <v>1</v>
      </c>
      <c r="I27" s="120">
        <f>_xll.qlRateHelperEarliestDate($B27,Trigger)</f>
        <v>42326</v>
      </c>
      <c r="J27" s="121">
        <f>_xll.qlRateHelperLatestDate($B27,Trigger)</f>
        <v>42418</v>
      </c>
    </row>
    <row r="28" spans="1:15" x14ac:dyDescent="0.2">
      <c r="A28" s="4"/>
      <c r="B28" s="116" t="str">
        <f>Futures!J10</f>
        <v>obj_0086f#0002</v>
      </c>
      <c r="C28" s="117" t="str">
        <f>_xll.qlRateHelperQuoteName(B28)</f>
        <v>EURFUT3MZ5_Quote</v>
      </c>
      <c r="D28" s="129">
        <f>_xll.qlRateHelperQuoteValue($B28,Trigger)</f>
        <v>99.992500000000007</v>
      </c>
      <c r="E28" s="118">
        <f>_xll.qlFuturesRateHelperConvexityAdjustment($B28,Trigger)</f>
        <v>0</v>
      </c>
      <c r="F28" s="119" t="b">
        <v>1</v>
      </c>
      <c r="G28" s="119">
        <v>10</v>
      </c>
      <c r="H28" s="119">
        <v>1</v>
      </c>
      <c r="I28" s="120">
        <f>_xll.qlRateHelperEarliestDate($B28,Trigger)</f>
        <v>42354</v>
      </c>
      <c r="J28" s="121">
        <f>_xll.qlRateHelperLatestDate($B28,Trigger)</f>
        <v>42445</v>
      </c>
    </row>
    <row r="29" spans="1:15" x14ac:dyDescent="0.2">
      <c r="A29" s="4"/>
      <c r="B29" s="116" t="str">
        <f>Futures!J11</f>
        <v>obj_00878#0002</v>
      </c>
      <c r="C29" s="117" t="str">
        <f>_xll.qlRateHelperQuoteName(B29)</f>
        <v>EURFUT3MF6_Quote</v>
      </c>
      <c r="D29" s="129" t="e">
        <f>_xll.qlRateHelperQuoteValue($B29,Trigger)</f>
        <v>#NUM!</v>
      </c>
      <c r="E29" s="118" t="e">
        <f>_xll.qlFuturesRateHelperConvexityAdjustment($B29,Trigger)</f>
        <v>#NUM!</v>
      </c>
      <c r="F29" s="119" t="b">
        <v>1</v>
      </c>
      <c r="G29" s="119">
        <v>10</v>
      </c>
      <c r="H29" s="119">
        <v>1</v>
      </c>
      <c r="I29" s="120">
        <f>_xll.qlRateHelperEarliestDate($B29,Trigger)</f>
        <v>42389</v>
      </c>
      <c r="J29" s="121">
        <f>_xll.qlRateHelperLatestDate($B29,Trigger)</f>
        <v>42480</v>
      </c>
    </row>
    <row r="30" spans="1:15" x14ac:dyDescent="0.2">
      <c r="A30" s="4"/>
      <c r="B30" s="116" t="str">
        <f>Futures!J12</f>
        <v>obj_0086d#0002</v>
      </c>
      <c r="C30" s="117" t="str">
        <f>_xll.qlRateHelperQuoteName(B30)</f>
        <v>EURFUT3MG6_Quote</v>
      </c>
      <c r="D30" s="129" t="e">
        <f>_xll.qlRateHelperQuoteValue($B30,Trigger)</f>
        <v>#NUM!</v>
      </c>
      <c r="E30" s="118" t="e">
        <f>_xll.qlFuturesRateHelperConvexityAdjustment($B30,Trigger)</f>
        <v>#NUM!</v>
      </c>
      <c r="F30" s="119" t="b">
        <v>1</v>
      </c>
      <c r="G30" s="119">
        <v>10</v>
      </c>
      <c r="H30" s="119">
        <v>1</v>
      </c>
      <c r="I30" s="120">
        <f>_xll.qlRateHelperEarliestDate($B30,Trigger)</f>
        <v>42417</v>
      </c>
      <c r="J30" s="121">
        <f>_xll.qlRateHelperLatestDate($B30,Trigger)</f>
        <v>42507</v>
      </c>
    </row>
    <row r="31" spans="1:15" x14ac:dyDescent="0.2">
      <c r="A31" s="4"/>
      <c r="B31" s="116" t="str">
        <f>Futures!J13</f>
        <v>obj_00861#0002</v>
      </c>
      <c r="C31" s="117" t="str">
        <f>_xll.qlRateHelperQuoteName(B31)</f>
        <v>EURFUT3MH6_Quote</v>
      </c>
      <c r="D31" s="129">
        <f>_xll.qlRateHelperQuoteValue($B31,Trigger)</f>
        <v>99.977499999999992</v>
      </c>
      <c r="E31" s="118">
        <f>_xll.qlFuturesRateHelperConvexityAdjustment($B31,Trigger)</f>
        <v>0</v>
      </c>
      <c r="F31" s="119" t="b">
        <v>1</v>
      </c>
      <c r="G31" s="119">
        <v>10</v>
      </c>
      <c r="H31" s="119">
        <v>1</v>
      </c>
      <c r="I31" s="120">
        <f>_xll.qlRateHelperEarliestDate($B31,Trigger)</f>
        <v>42445</v>
      </c>
      <c r="J31" s="121">
        <f>_xll.qlRateHelperLatestDate($B31,Trigger)</f>
        <v>42537</v>
      </c>
    </row>
    <row r="32" spans="1:15" x14ac:dyDescent="0.2">
      <c r="A32" s="4"/>
      <c r="B32" s="116" t="str">
        <f>Futures!J14</f>
        <v>obj_0085b#0002</v>
      </c>
      <c r="C32" s="117" t="str">
        <f>_xll.qlRateHelperQuoteName(B32)</f>
        <v>EURFUT3MJ6_Quote</v>
      </c>
      <c r="D32" s="129" t="e">
        <f>_xll.qlRateHelperQuoteValue($B32,Trigger)</f>
        <v>#NUM!</v>
      </c>
      <c r="E32" s="118" t="e">
        <f>_xll.qlFuturesRateHelperConvexityAdjustment($B32,Trigger)</f>
        <v>#NUM!</v>
      </c>
      <c r="F32" s="119" t="b">
        <v>1</v>
      </c>
      <c r="G32" s="119">
        <v>10</v>
      </c>
      <c r="H32" s="119">
        <v>1</v>
      </c>
      <c r="I32" s="120">
        <f>_xll.qlRateHelperEarliestDate($B32,Trigger)</f>
        <v>42480</v>
      </c>
      <c r="J32" s="121">
        <f>_xll.qlRateHelperLatestDate($B32,Trigger)</f>
        <v>42571</v>
      </c>
    </row>
    <row r="33" spans="1:10" x14ac:dyDescent="0.2">
      <c r="A33" s="4"/>
      <c r="B33" s="116" t="str">
        <f>Futures!J15</f>
        <v>obj_00857#0002</v>
      </c>
      <c r="C33" s="117" t="str">
        <f>_xll.qlRateHelperQuoteName(B33)</f>
        <v>EURFUT3MM6_Quote</v>
      </c>
      <c r="D33" s="129">
        <f>_xll.qlRateHelperQuoteValue($B33,Trigger)</f>
        <v>99.957499999999996</v>
      </c>
      <c r="E33" s="118">
        <f>_xll.qlFuturesRateHelperConvexityAdjustment($B33,Trigger)</f>
        <v>0</v>
      </c>
      <c r="F33" s="119" t="b">
        <v>1</v>
      </c>
      <c r="G33" s="119">
        <v>10</v>
      </c>
      <c r="H33" s="119">
        <v>1</v>
      </c>
      <c r="I33" s="120">
        <f>_xll.qlRateHelperEarliestDate($B33,Trigger)</f>
        <v>42536</v>
      </c>
      <c r="J33" s="121">
        <f>_xll.qlRateHelperLatestDate($B33,Trigger)</f>
        <v>42628</v>
      </c>
    </row>
    <row r="34" spans="1:10" x14ac:dyDescent="0.2">
      <c r="A34" s="4"/>
      <c r="B34" s="116" t="str">
        <f>Futures!J16</f>
        <v>obj_0085e#0002</v>
      </c>
      <c r="C34" s="117" t="str">
        <f>_xll.qlRateHelperQuoteName(B34)</f>
        <v>EURFUT3MU6_Quote</v>
      </c>
      <c r="D34" s="129">
        <f>_xll.qlRateHelperQuoteValue($B34,Trigger)</f>
        <v>99.927500000000009</v>
      </c>
      <c r="E34" s="118">
        <f>_xll.qlFuturesRateHelperConvexityAdjustment($B34,Trigger)</f>
        <v>0</v>
      </c>
      <c r="F34" s="119" t="b">
        <v>1</v>
      </c>
      <c r="G34" s="119">
        <v>10</v>
      </c>
      <c r="H34" s="119">
        <v>1</v>
      </c>
      <c r="I34" s="120">
        <f>_xll.qlRateHelperEarliestDate($B34,Trigger)</f>
        <v>42634</v>
      </c>
      <c r="J34" s="121">
        <f>_xll.qlRateHelperLatestDate($B34,Trigger)</f>
        <v>42725</v>
      </c>
    </row>
    <row r="35" spans="1:10" x14ac:dyDescent="0.2">
      <c r="A35" s="4"/>
      <c r="B35" s="116" t="str">
        <f>Futures!J17</f>
        <v>obj_00863#0002</v>
      </c>
      <c r="C35" s="117" t="str">
        <f>_xll.qlRateHelperQuoteName(B35)</f>
        <v>EURFUT3MZ6_Quote</v>
      </c>
      <c r="D35" s="129">
        <f>_xll.qlRateHelperQuoteValue($B35,Trigger)</f>
        <v>99.887500000000003</v>
      </c>
      <c r="E35" s="118">
        <f>_xll.qlFuturesRateHelperConvexityAdjustment($B35,Trigger)</f>
        <v>0</v>
      </c>
      <c r="F35" s="119" t="b">
        <v>1</v>
      </c>
      <c r="G35" s="119">
        <v>10</v>
      </c>
      <c r="H35" s="119">
        <v>1</v>
      </c>
      <c r="I35" s="120">
        <f>_xll.qlRateHelperEarliestDate($B35,Trigger)</f>
        <v>42725</v>
      </c>
      <c r="J35" s="121">
        <f>_xll.qlRateHelperLatestDate($B35,Trigger)</f>
        <v>42815</v>
      </c>
    </row>
    <row r="36" spans="1:10" x14ac:dyDescent="0.2">
      <c r="A36" s="4"/>
      <c r="B36" s="116" t="str">
        <f>Futures!J18</f>
        <v>obj_00858#0002</v>
      </c>
      <c r="C36" s="117" t="str">
        <f>_xll.qlRateHelperQuoteName(B36)</f>
        <v>EURFUT3MH7_Quote</v>
      </c>
      <c r="D36" s="129">
        <f>_xll.qlRateHelperQuoteValue($B36,Trigger)</f>
        <v>99.842500000000001</v>
      </c>
      <c r="E36" s="118">
        <f>_xll.qlFuturesRateHelperConvexityAdjustment($B36,Trigger)</f>
        <v>0</v>
      </c>
      <c r="F36" s="119" t="b">
        <v>1</v>
      </c>
      <c r="G36" s="119">
        <v>10</v>
      </c>
      <c r="H36" s="119">
        <v>1</v>
      </c>
      <c r="I36" s="120">
        <f>_xll.qlRateHelperEarliestDate($B36,Trigger)</f>
        <v>42809</v>
      </c>
      <c r="J36" s="121">
        <f>_xll.qlRateHelperLatestDate($B36,Trigger)</f>
        <v>42901</v>
      </c>
    </row>
    <row r="37" spans="1:10" x14ac:dyDescent="0.2">
      <c r="A37" s="4"/>
      <c r="B37" s="116" t="str">
        <f>Futures!J19</f>
        <v>obj_00860#0002</v>
      </c>
      <c r="C37" s="117" t="str">
        <f>_xll.qlRateHelperQuoteName(B37)</f>
        <v>EURFUT3MM7_Quote</v>
      </c>
      <c r="D37" s="129">
        <f>_xll.qlRateHelperQuoteValue($B37,Trigger)</f>
        <v>99.792500000000004</v>
      </c>
      <c r="E37" s="118">
        <f>_xll.qlFuturesRateHelperConvexityAdjustment($B37,Trigger)</f>
        <v>0</v>
      </c>
      <c r="F37" s="119" t="b">
        <v>1</v>
      </c>
      <c r="G37" s="119">
        <v>10</v>
      </c>
      <c r="H37" s="119">
        <v>1</v>
      </c>
      <c r="I37" s="120">
        <f>_xll.qlRateHelperEarliestDate($B37,Trigger)</f>
        <v>42907</v>
      </c>
      <c r="J37" s="121">
        <f>_xll.qlRateHelperLatestDate($B37,Trigger)</f>
        <v>42999</v>
      </c>
    </row>
    <row r="38" spans="1:10" x14ac:dyDescent="0.2">
      <c r="A38" s="4"/>
      <c r="B38" s="116" t="str">
        <f>Futures!J20</f>
        <v>obj_00875#0002</v>
      </c>
      <c r="C38" s="117" t="str">
        <f>_xll.qlRateHelperQuoteName(B38)</f>
        <v>EURFUT3MU7_Quote</v>
      </c>
      <c r="D38" s="129">
        <f>_xll.qlRateHelperQuoteValue($B38,Trigger)</f>
        <v>99.737499999999997</v>
      </c>
      <c r="E38" s="118">
        <f>_xll.qlFuturesRateHelperConvexityAdjustment($B38,Trigger)</f>
        <v>0</v>
      </c>
      <c r="F38" s="119" t="b">
        <v>1</v>
      </c>
      <c r="G38" s="119">
        <v>10</v>
      </c>
      <c r="H38" s="119">
        <v>1</v>
      </c>
      <c r="I38" s="120">
        <f>_xll.qlRateHelperEarliestDate($B38,Trigger)</f>
        <v>42998</v>
      </c>
      <c r="J38" s="121">
        <f>_xll.qlRateHelperLatestDate($B38,Trigger)</f>
        <v>43089</v>
      </c>
    </row>
    <row r="39" spans="1:10" x14ac:dyDescent="0.2">
      <c r="A39" s="4"/>
      <c r="B39" s="116" t="str">
        <f>Futures!J21</f>
        <v>obj_0087c#0002</v>
      </c>
      <c r="C39" s="117" t="str">
        <f>_xll.qlRateHelperQuoteName(B39)</f>
        <v>EURFUT3MZ7_Quote</v>
      </c>
      <c r="D39" s="129">
        <f>_xll.qlRateHelperQuoteValue($B39,Trigger)</f>
        <v>99.677500000000009</v>
      </c>
      <c r="E39" s="118">
        <f>_xll.qlFuturesRateHelperConvexityAdjustment($B39,Trigger)</f>
        <v>0</v>
      </c>
      <c r="F39" s="119" t="b">
        <v>1</v>
      </c>
      <c r="G39" s="119">
        <v>10</v>
      </c>
      <c r="H39" s="119">
        <v>1</v>
      </c>
      <c r="I39" s="120">
        <f>_xll.qlRateHelperEarliestDate($B39,Trigger)</f>
        <v>43089</v>
      </c>
      <c r="J39" s="121">
        <f>_xll.qlRateHelperLatestDate($B39,Trigger)</f>
        <v>43179</v>
      </c>
    </row>
    <row r="40" spans="1:10" x14ac:dyDescent="0.2">
      <c r="A40" s="4"/>
      <c r="B40" s="116" t="str">
        <f>Futures!J22</f>
        <v>obj_00866#0002</v>
      </c>
      <c r="C40" s="117" t="str">
        <f>_xll.qlRateHelperQuoteName(B40)</f>
        <v>EURFUT3MH8_Quote</v>
      </c>
      <c r="D40" s="129">
        <f>_xll.qlRateHelperQuoteValue($B40,Trigger)</f>
        <v>99.612499999999997</v>
      </c>
      <c r="E40" s="118">
        <f>_xll.qlFuturesRateHelperConvexityAdjustment($B40,Trigger)</f>
        <v>0</v>
      </c>
      <c r="F40" s="119" t="b">
        <v>1</v>
      </c>
      <c r="G40" s="119">
        <v>10</v>
      </c>
      <c r="H40" s="119">
        <v>1</v>
      </c>
      <c r="I40" s="120">
        <f>_xll.qlRateHelperEarliestDate($B40,Trigger)</f>
        <v>43180</v>
      </c>
      <c r="J40" s="121">
        <f>_xll.qlRateHelperLatestDate($B40,Trigger)</f>
        <v>43272</v>
      </c>
    </row>
    <row r="41" spans="1:10" x14ac:dyDescent="0.2">
      <c r="A41" s="4"/>
      <c r="B41" s="116" t="str">
        <f>Futures!J23</f>
        <v>obj_00855#0002</v>
      </c>
      <c r="C41" s="117" t="str">
        <f>_xll.qlRateHelperQuoteName(B41)</f>
        <v>EURFUT3MM8_Quote</v>
      </c>
      <c r="D41" s="129">
        <f>_xll.qlRateHelperQuoteValue($B41,Trigger)</f>
        <v>99.537499999999994</v>
      </c>
      <c r="E41" s="118">
        <f>_xll.qlFuturesRateHelperConvexityAdjustment($B41,Trigger)</f>
        <v>0</v>
      </c>
      <c r="F41" s="119" t="b">
        <v>1</v>
      </c>
      <c r="G41" s="119">
        <v>10</v>
      </c>
      <c r="H41" s="119">
        <v>1</v>
      </c>
      <c r="I41" s="120">
        <f>_xll.qlRateHelperEarliestDate($B41,Trigger)</f>
        <v>43271</v>
      </c>
      <c r="J41" s="121">
        <f>_xll.qlRateHelperLatestDate($B41,Trigger)</f>
        <v>43363</v>
      </c>
    </row>
    <row r="42" spans="1:10" x14ac:dyDescent="0.2">
      <c r="A42" s="4"/>
      <c r="B42" s="116" t="str">
        <f>Futures!J24</f>
        <v>obj_00872#0002</v>
      </c>
      <c r="C42" s="117" t="str">
        <f>_xll.qlRateHelperQuoteName(B42)</f>
        <v>EURFUT3MU8_Quote</v>
      </c>
      <c r="D42" s="129">
        <f>_xll.qlRateHelperQuoteValue($B42,Trigger)</f>
        <v>99.462500000000006</v>
      </c>
      <c r="E42" s="118">
        <f>_xll.qlFuturesRateHelperConvexityAdjustment($B42,Trigger)</f>
        <v>0</v>
      </c>
      <c r="F42" s="119" t="b">
        <v>1</v>
      </c>
      <c r="G42" s="119">
        <v>10</v>
      </c>
      <c r="H42" s="119">
        <v>1</v>
      </c>
      <c r="I42" s="120">
        <f>_xll.qlRateHelperEarliestDate($B42,Trigger)</f>
        <v>43362</v>
      </c>
      <c r="J42" s="121">
        <f>_xll.qlRateHelperLatestDate($B42,Trigger)</f>
        <v>43453</v>
      </c>
    </row>
    <row r="43" spans="1:10" x14ac:dyDescent="0.2">
      <c r="A43" s="4"/>
      <c r="B43" s="116" t="str">
        <f>Futures!J25</f>
        <v>obj_00873#0002</v>
      </c>
      <c r="C43" s="117" t="str">
        <f>_xll.qlRateHelperQuoteName(B43)</f>
        <v>EURFUT3MZ8_Quote</v>
      </c>
      <c r="D43" s="129">
        <f>_xll.qlRateHelperQuoteValue($B43,Trigger)</f>
        <v>99.387500000000003</v>
      </c>
      <c r="E43" s="118">
        <f>_xll.qlFuturesRateHelperConvexityAdjustment($B43,Trigger)</f>
        <v>0</v>
      </c>
      <c r="F43" s="119" t="b">
        <v>1</v>
      </c>
      <c r="G43" s="119">
        <v>10</v>
      </c>
      <c r="H43" s="119">
        <v>1</v>
      </c>
      <c r="I43" s="120">
        <f>_xll.qlRateHelperEarliestDate($B43,Trigger)</f>
        <v>43453</v>
      </c>
      <c r="J43" s="121">
        <f>_xll.qlRateHelperLatestDate($B43,Trigger)</f>
        <v>43543</v>
      </c>
    </row>
    <row r="44" spans="1:10" x14ac:dyDescent="0.2">
      <c r="A44" s="4"/>
      <c r="B44" s="116" t="str">
        <f>Futures!J26</f>
        <v>obj_0085f#0002</v>
      </c>
      <c r="C44" s="117" t="str">
        <f>_xll.qlRateHelperQuoteName(B44)</f>
        <v>EURFUT3MH9_Quote</v>
      </c>
      <c r="D44" s="129">
        <f>_xll.qlRateHelperQuoteValue($B44,Trigger)</f>
        <v>99.3125</v>
      </c>
      <c r="E44" s="118">
        <f>_xll.qlFuturesRateHelperConvexityAdjustment($B44,Trigger)</f>
        <v>0</v>
      </c>
      <c r="F44" s="119" t="b">
        <v>1</v>
      </c>
      <c r="G44" s="119">
        <v>10</v>
      </c>
      <c r="H44" s="119">
        <v>1</v>
      </c>
      <c r="I44" s="120">
        <f>_xll.qlRateHelperEarliestDate($B44,Trigger)</f>
        <v>43544</v>
      </c>
      <c r="J44" s="121">
        <f>_xll.qlRateHelperLatestDate($B44,Trigger)</f>
        <v>43636</v>
      </c>
    </row>
    <row r="45" spans="1:10" x14ac:dyDescent="0.2">
      <c r="A45" s="4"/>
      <c r="B45" s="116" t="str">
        <f>Futures!J27</f>
        <v>obj_0087a#0002</v>
      </c>
      <c r="C45" s="117" t="str">
        <f>_xll.qlRateHelperQuoteName(B45)</f>
        <v>EURFUT3MM9_Quote</v>
      </c>
      <c r="D45" s="129">
        <f>_xll.qlRateHelperQuoteValue($B45,Trigger)</f>
        <v>99.234999999999999</v>
      </c>
      <c r="E45" s="118">
        <f>_xll.qlFuturesRateHelperConvexityAdjustment($B45,Trigger)</f>
        <v>0</v>
      </c>
      <c r="F45" s="119" t="b">
        <v>1</v>
      </c>
      <c r="G45" s="119">
        <v>10</v>
      </c>
      <c r="H45" s="119">
        <v>1</v>
      </c>
      <c r="I45" s="120">
        <f>_xll.qlRateHelperEarliestDate($B45,Trigger)</f>
        <v>43635</v>
      </c>
      <c r="J45" s="121">
        <f>_xll.qlRateHelperLatestDate($B45,Trigger)</f>
        <v>43727</v>
      </c>
    </row>
    <row r="46" spans="1:10" x14ac:dyDescent="0.2">
      <c r="A46" s="4"/>
      <c r="B46" s="116" t="str">
        <f>Futures!J28</f>
        <v>obj_00871#0002</v>
      </c>
      <c r="C46" s="117" t="str">
        <f>_xll.qlRateHelperQuoteName(B46)</f>
        <v>EURFUT3MU9_Quote</v>
      </c>
      <c r="D46" s="129">
        <f>_xll.qlRateHelperQuoteValue($B46,Trigger)</f>
        <v>99.16</v>
      </c>
      <c r="E46" s="118">
        <f>_xll.qlFuturesRateHelperConvexityAdjustment($B46,Trigger)</f>
        <v>0</v>
      </c>
      <c r="F46" s="119" t="b">
        <v>1</v>
      </c>
      <c r="G46" s="119">
        <v>10</v>
      </c>
      <c r="H46" s="119">
        <v>1</v>
      </c>
      <c r="I46" s="120">
        <f>_xll.qlRateHelperEarliestDate($B46,Trigger)</f>
        <v>43726</v>
      </c>
      <c r="J46" s="121">
        <f>_xll.qlRateHelperLatestDate($B46,Trigger)</f>
        <v>43817</v>
      </c>
    </row>
    <row r="47" spans="1:10" x14ac:dyDescent="0.2">
      <c r="A47" s="4"/>
      <c r="B47" s="116" t="str">
        <f>Futures!J29</f>
        <v>obj_00856#0002</v>
      </c>
      <c r="C47" s="117" t="str">
        <f>_xll.qlRateHelperQuoteName(B47)</f>
        <v>EURFUT3MZ9_Quote</v>
      </c>
      <c r="D47" s="129">
        <f>_xll.qlRateHelperQuoteValue($B47,Trigger)</f>
        <v>99.08</v>
      </c>
      <c r="E47" s="118">
        <f>_xll.qlFuturesRateHelperConvexityAdjustment($B47,Trigger)</f>
        <v>0</v>
      </c>
      <c r="F47" s="119" t="b">
        <v>1</v>
      </c>
      <c r="G47" s="119">
        <v>10</v>
      </c>
      <c r="H47" s="119">
        <v>1</v>
      </c>
      <c r="I47" s="120">
        <f>_xll.qlRateHelperEarliestDate($B47,Trigger)</f>
        <v>43817</v>
      </c>
      <c r="J47" s="121">
        <f>_xll.qlRateHelperLatestDate($B47,Trigger)</f>
        <v>43908</v>
      </c>
    </row>
    <row r="48" spans="1:10" x14ac:dyDescent="0.2">
      <c r="A48" s="4"/>
      <c r="B48" s="116" t="str">
        <f>Futures!J30</f>
        <v>obj_00865#0002</v>
      </c>
      <c r="C48" s="117" t="str">
        <f>_xll.qlRateHelperQuoteName(B48)</f>
        <v>EURFUT3MH0_Quote</v>
      </c>
      <c r="D48" s="129">
        <f>_xll.qlRateHelperQuoteValue($B48,Trigger)</f>
        <v>99.004999999999995</v>
      </c>
      <c r="E48" s="118">
        <f>_xll.qlFuturesRateHelperConvexityAdjustment($B48,Trigger)</f>
        <v>0</v>
      </c>
      <c r="F48" s="119" t="b">
        <v>1</v>
      </c>
      <c r="G48" s="119">
        <v>10</v>
      </c>
      <c r="H48" s="119">
        <v>1</v>
      </c>
      <c r="I48" s="120">
        <f>_xll.qlRateHelperEarliestDate($B48,Trigger)</f>
        <v>43908</v>
      </c>
      <c r="J48" s="121">
        <f>_xll.qlRateHelperLatestDate($B48,Trigger)</f>
        <v>44000</v>
      </c>
    </row>
    <row r="49" spans="1:12" x14ac:dyDescent="0.2">
      <c r="A49" s="4"/>
      <c r="B49" s="116" t="str">
        <f>Futures!J31</f>
        <v>obj_00853#0002</v>
      </c>
      <c r="C49" s="117" t="str">
        <f>_xll.qlRateHelperQuoteName(B49)</f>
        <v>EURFUT3MM0_Quote</v>
      </c>
      <c r="D49" s="129">
        <f>_xll.qlRateHelperQuoteValue($B49,Trigger)</f>
        <v>98.927500000000009</v>
      </c>
      <c r="E49" s="118">
        <f>_xll.qlFuturesRateHelperConvexityAdjustment($B49,Trigger)</f>
        <v>0</v>
      </c>
      <c r="F49" s="119" t="b">
        <v>1</v>
      </c>
      <c r="G49" s="119">
        <v>10</v>
      </c>
      <c r="H49" s="119">
        <v>1</v>
      </c>
      <c r="I49" s="120">
        <f>_xll.qlRateHelperEarliestDate($B49,Trigger)</f>
        <v>43999</v>
      </c>
      <c r="J49" s="121">
        <f>_xll.qlRateHelperLatestDate($B49,Trigger)</f>
        <v>44091</v>
      </c>
    </row>
    <row r="50" spans="1:12" x14ac:dyDescent="0.2">
      <c r="A50" s="4"/>
      <c r="B50" s="116" t="str">
        <f>Futures!J32</f>
        <v>obj_00868#0002</v>
      </c>
      <c r="C50" s="117" t="str">
        <f>_xll.qlRateHelperQuoteName(B50)</f>
        <v>EURFUT3MU0_Quote</v>
      </c>
      <c r="D50" s="129">
        <f>_xll.qlRateHelperQuoteValue($B50,Trigger)</f>
        <v>98.857500000000002</v>
      </c>
      <c r="E50" s="118">
        <f>_xll.qlFuturesRateHelperConvexityAdjustment($B50,Trigger)</f>
        <v>0</v>
      </c>
      <c r="F50" s="119" t="b">
        <v>1</v>
      </c>
      <c r="G50" s="119">
        <v>10</v>
      </c>
      <c r="H50" s="119">
        <v>1</v>
      </c>
      <c r="I50" s="120">
        <f>_xll.qlRateHelperEarliestDate($B50,Trigger)</f>
        <v>44090</v>
      </c>
      <c r="J50" s="121">
        <f>_xll.qlRateHelperLatestDate($B50,Trigger)</f>
        <v>44181</v>
      </c>
    </row>
    <row r="51" spans="1:12" x14ac:dyDescent="0.2">
      <c r="A51" s="4"/>
      <c r="B51" s="116" t="str">
        <f>Futures!J33</f>
        <v>obj_00867#0002</v>
      </c>
      <c r="C51" s="117" t="str">
        <f>_xll.qlRateHelperQuoteName(B51)</f>
        <v>EURFUT3MZ0_Quote</v>
      </c>
      <c r="D51" s="129">
        <f>_xll.qlRateHelperQuoteValue($B51,Trigger)</f>
        <v>98.787499999999994</v>
      </c>
      <c r="E51" s="118">
        <f>_xll.qlFuturesRateHelperConvexityAdjustment($B51,Trigger)</f>
        <v>0</v>
      </c>
      <c r="F51" s="119" t="b">
        <v>1</v>
      </c>
      <c r="G51" s="119">
        <v>10</v>
      </c>
      <c r="H51" s="119">
        <v>1</v>
      </c>
      <c r="I51" s="120">
        <f>_xll.qlRateHelperEarliestDate($B51,Trigger)</f>
        <v>44181</v>
      </c>
      <c r="J51" s="121">
        <f>_xll.qlRateHelperLatestDate($B51,Trigger)</f>
        <v>44271</v>
      </c>
    </row>
    <row r="52" spans="1:12" x14ac:dyDescent="0.2">
      <c r="A52" s="4"/>
      <c r="B52" s="116" t="str">
        <f>Futures!J34</f>
        <v>obj_00876#0002</v>
      </c>
      <c r="C52" s="117" t="str">
        <f>_xll.qlRateHelperQuoteName(B52)</f>
        <v>EURFUT3MH1_Quote</v>
      </c>
      <c r="D52" s="129">
        <f>_xll.qlRateHelperQuoteValue($B52,Trigger)</f>
        <v>98.72</v>
      </c>
      <c r="E52" s="118">
        <f>_xll.qlFuturesRateHelperConvexityAdjustment($B52,Trigger)</f>
        <v>0</v>
      </c>
      <c r="F52" s="119" t="b">
        <v>1</v>
      </c>
      <c r="G52" s="119">
        <v>10</v>
      </c>
      <c r="H52" s="119">
        <v>1</v>
      </c>
      <c r="I52" s="120">
        <f>_xll.qlRateHelperEarliestDate($B52,Trigger)</f>
        <v>44272</v>
      </c>
      <c r="J52" s="121">
        <f>_xll.qlRateHelperLatestDate($B52,Trigger)</f>
        <v>44364</v>
      </c>
    </row>
    <row r="53" spans="1:12" x14ac:dyDescent="0.2">
      <c r="A53" s="4"/>
      <c r="B53" s="116" t="str">
        <f>Futures!J35</f>
        <v>obj_0085c#0002</v>
      </c>
      <c r="C53" s="117" t="str">
        <f>_xll.qlRateHelperQuoteName(B53)</f>
        <v>EURFUT3MM1_Quote</v>
      </c>
      <c r="D53" s="129" t="e">
        <f>_xll.qlRateHelperQuoteValue($B53,Trigger)</f>
        <v>#NUM!</v>
      </c>
      <c r="E53" s="118" t="e">
        <f>_xll.qlFuturesRateHelperConvexityAdjustment($B53,Trigger)</f>
        <v>#NUM!</v>
      </c>
      <c r="F53" s="119" t="b">
        <v>1</v>
      </c>
      <c r="G53" s="119">
        <v>10</v>
      </c>
      <c r="H53" s="119">
        <v>1</v>
      </c>
      <c r="I53" s="120">
        <f>_xll.qlRateHelperEarliestDate($B53,Trigger)</f>
        <v>44363</v>
      </c>
      <c r="J53" s="121">
        <f>_xll.qlRateHelperLatestDate($B53,Trigger)</f>
        <v>44455</v>
      </c>
    </row>
    <row r="54" spans="1:12" x14ac:dyDescent="0.2">
      <c r="A54" s="4"/>
      <c r="B54" s="116" t="str">
        <f>Futures!J36</f>
        <v>obj_0086c#0002</v>
      </c>
      <c r="C54" s="117" t="str">
        <f>_xll.qlRateHelperQuoteName(B54)</f>
        <v>EURFUT3MU1_Quote</v>
      </c>
      <c r="D54" s="129" t="e">
        <f>_xll.qlRateHelperQuoteValue($B54,Trigger)</f>
        <v>#NUM!</v>
      </c>
      <c r="E54" s="118" t="e">
        <f>_xll.qlFuturesRateHelperConvexityAdjustment($B54,Trigger)</f>
        <v>#NUM!</v>
      </c>
      <c r="F54" s="119" t="b">
        <v>1</v>
      </c>
      <c r="G54" s="119">
        <v>10</v>
      </c>
      <c r="H54" s="119">
        <v>1</v>
      </c>
      <c r="I54" s="120">
        <f>_xll.qlRateHelperEarliestDate($B54,Trigger)</f>
        <v>44454</v>
      </c>
      <c r="J54" s="121">
        <f>_xll.qlRateHelperLatestDate($B54,Trigger)</f>
        <v>44545</v>
      </c>
    </row>
    <row r="55" spans="1:12" x14ac:dyDescent="0.2">
      <c r="A55" s="4"/>
      <c r="B55" s="116" t="str">
        <f>Futures!J37</f>
        <v>obj_00874#0002</v>
      </c>
      <c r="C55" s="117" t="str">
        <f>_xll.qlRateHelperQuoteName(B55)</f>
        <v>EURFUT3MZ1_Quote</v>
      </c>
      <c r="D55" s="129" t="e">
        <f>_xll.qlRateHelperQuoteValue($B55,Trigger)</f>
        <v>#NUM!</v>
      </c>
      <c r="E55" s="118" t="e">
        <f>_xll.qlFuturesRateHelperConvexityAdjustment($B55,Trigger)</f>
        <v>#NUM!</v>
      </c>
      <c r="F55" s="119" t="b">
        <v>1</v>
      </c>
      <c r="G55" s="119">
        <v>10</v>
      </c>
      <c r="H55" s="119">
        <v>1</v>
      </c>
      <c r="I55" s="120">
        <f>_xll.qlRateHelperEarliestDate($B55,Trigger)</f>
        <v>44545</v>
      </c>
      <c r="J55" s="121">
        <f>_xll.qlRateHelperLatestDate($B55,Trigger)</f>
        <v>44635</v>
      </c>
    </row>
    <row r="56" spans="1:12" x14ac:dyDescent="0.2">
      <c r="A56" s="4"/>
      <c r="B56" s="116" t="str">
        <f>Futures!J38</f>
        <v>obj_00879#0002</v>
      </c>
      <c r="C56" s="117" t="str">
        <f>_xll.qlRateHelperQuoteName(B56)</f>
        <v>EURFUT3MH2_Quote</v>
      </c>
      <c r="D56" s="129" t="e">
        <f>_xll.qlRateHelperQuoteValue($B56,Trigger)</f>
        <v>#NUM!</v>
      </c>
      <c r="E56" s="118" t="e">
        <f>_xll.qlFuturesRateHelperConvexityAdjustment($B56,Trigger)</f>
        <v>#NUM!</v>
      </c>
      <c r="F56" s="119" t="b">
        <v>1</v>
      </c>
      <c r="G56" s="119">
        <v>10</v>
      </c>
      <c r="H56" s="119">
        <v>1</v>
      </c>
      <c r="I56" s="120">
        <f>_xll.qlRateHelperEarliestDate($B56,Trigger)</f>
        <v>44636</v>
      </c>
      <c r="J56" s="121">
        <f>_xll.qlRateHelperLatestDate($B56,Trigger)</f>
        <v>44728</v>
      </c>
    </row>
    <row r="57" spans="1:12" x14ac:dyDescent="0.2">
      <c r="A57" s="4"/>
      <c r="B57" s="116" t="str">
        <f>Futures!J39</f>
        <v>obj_0085a#0002</v>
      </c>
      <c r="C57" s="117" t="str">
        <f>_xll.qlRateHelperQuoteName(B57)</f>
        <v>EURFUT3MM2_Quote</v>
      </c>
      <c r="D57" s="129" t="e">
        <f>_xll.qlRateHelperQuoteValue($B57,Trigger)</f>
        <v>#NUM!</v>
      </c>
      <c r="E57" s="118" t="e">
        <f>_xll.qlFuturesRateHelperConvexityAdjustment($B57,Trigger)</f>
        <v>#NUM!</v>
      </c>
      <c r="F57" s="119" t="b">
        <v>1</v>
      </c>
      <c r="G57" s="119">
        <v>10</v>
      </c>
      <c r="H57" s="119">
        <v>1</v>
      </c>
      <c r="I57" s="120">
        <f>_xll.qlRateHelperEarliestDate($B57,Trigger)</f>
        <v>44727</v>
      </c>
      <c r="J57" s="121">
        <f>_xll.qlRateHelperLatestDate($B57,Trigger)</f>
        <v>44819</v>
      </c>
    </row>
    <row r="58" spans="1:12" x14ac:dyDescent="0.2">
      <c r="A58" s="4"/>
      <c r="B58" s="116" t="str">
        <f>Futures!J40</f>
        <v>obj_0086a#0002</v>
      </c>
      <c r="C58" s="117" t="str">
        <f>_xll.qlRateHelperQuoteName(B58)</f>
        <v>EURFUT3MU2_Quote</v>
      </c>
      <c r="D58" s="129" t="e">
        <f>_xll.qlRateHelperQuoteValue($B58,Trigger)</f>
        <v>#NUM!</v>
      </c>
      <c r="E58" s="118" t="e">
        <f>_xll.qlFuturesRateHelperConvexityAdjustment($B58,Trigger)</f>
        <v>#NUM!</v>
      </c>
      <c r="F58" s="119" t="b">
        <v>1</v>
      </c>
      <c r="G58" s="119">
        <v>10</v>
      </c>
      <c r="H58" s="119">
        <v>1</v>
      </c>
      <c r="I58" s="120">
        <f>_xll.qlRateHelperEarliestDate($B58,Trigger)</f>
        <v>44825</v>
      </c>
      <c r="J58" s="121">
        <f>_xll.qlRateHelperLatestDate($B58,Trigger)</f>
        <v>44916</v>
      </c>
    </row>
    <row r="59" spans="1:12" x14ac:dyDescent="0.2">
      <c r="A59" s="4"/>
      <c r="B59" s="116" t="str">
        <f>Futures!J41</f>
        <v>obj_00859#0002</v>
      </c>
      <c r="C59" s="117" t="str">
        <f>_xll.qlRateHelperQuoteName(B59)</f>
        <v>EURFUT3MZ2_Quote</v>
      </c>
      <c r="D59" s="129" t="e">
        <f>_xll.qlRateHelperQuoteValue($B59,Trigger)</f>
        <v>#NUM!</v>
      </c>
      <c r="E59" s="118" t="e">
        <f>_xll.qlFuturesRateHelperConvexityAdjustment($B59,Trigger)</f>
        <v>#NUM!</v>
      </c>
      <c r="F59" s="119" t="b">
        <v>1</v>
      </c>
      <c r="G59" s="119">
        <v>10</v>
      </c>
      <c r="H59" s="119">
        <v>1</v>
      </c>
      <c r="I59" s="120">
        <f>_xll.qlRateHelperEarliestDate($B59,Trigger)</f>
        <v>44916</v>
      </c>
      <c r="J59" s="121">
        <f>_xll.qlRateHelperLatestDate($B59,Trigger)</f>
        <v>45006</v>
      </c>
    </row>
    <row r="60" spans="1:12" x14ac:dyDescent="0.2">
      <c r="A60" s="4"/>
      <c r="B60" s="116" t="str">
        <f>Futures!J42</f>
        <v>obj_00870#0002</v>
      </c>
      <c r="C60" s="117" t="str">
        <f>_xll.qlRateHelperQuoteName(B60)</f>
        <v>EURFUT3MH3_Quote</v>
      </c>
      <c r="D60" s="129" t="e">
        <f>_xll.qlRateHelperQuoteValue($B60,Trigger)</f>
        <v>#NUM!</v>
      </c>
      <c r="E60" s="118" t="e">
        <f>_xll.qlFuturesRateHelperConvexityAdjustment($B60,Trigger)</f>
        <v>#NUM!</v>
      </c>
      <c r="F60" s="119" t="b">
        <v>1</v>
      </c>
      <c r="G60" s="119">
        <v>10</v>
      </c>
      <c r="H60" s="119">
        <v>1</v>
      </c>
      <c r="I60" s="120">
        <f>_xll.qlRateHelperEarliestDate($B60,Trigger)</f>
        <v>45000</v>
      </c>
      <c r="J60" s="121">
        <f>_xll.qlRateHelperLatestDate($B60,Trigger)</f>
        <v>45092</v>
      </c>
    </row>
    <row r="61" spans="1:12" x14ac:dyDescent="0.2">
      <c r="A61" s="4"/>
      <c r="B61" s="122" t="str">
        <f>Futures!J43</f>
        <v>obj_0086b#0002</v>
      </c>
      <c r="C61" s="117" t="str">
        <f>_xll.qlRateHelperQuoteName(B61)</f>
        <v>EURFUT3MM3_Quote</v>
      </c>
      <c r="D61" s="129" t="e">
        <f>_xll.qlRateHelperQuoteValue($B61,Trigger)</f>
        <v>#NUM!</v>
      </c>
      <c r="E61" s="118" t="e">
        <f>_xll.qlFuturesRateHelperConvexityAdjustment($B61,Trigger)</f>
        <v>#NUM!</v>
      </c>
      <c r="F61" s="119" t="b">
        <v>1</v>
      </c>
      <c r="G61" s="119">
        <v>10</v>
      </c>
      <c r="H61" s="119">
        <v>1</v>
      </c>
      <c r="I61" s="120">
        <f>_xll.qlRateHelperEarliestDate($B61,Trigger)</f>
        <v>45098</v>
      </c>
      <c r="J61" s="121">
        <f>_xll.qlRateHelperLatestDate($B61,Trigger)</f>
        <v>45190</v>
      </c>
    </row>
    <row r="62" spans="1:12" x14ac:dyDescent="0.2">
      <c r="A62" s="3"/>
      <c r="B62" s="116" t="str">
        <f>Futures!J44</f>
        <v>obj_0086e#0002</v>
      </c>
      <c r="C62" s="117" t="str">
        <f>_xll.qlRateHelperQuoteName(B62)</f>
        <v>EURFUT3MU3_Quote</v>
      </c>
      <c r="D62" s="129" t="e">
        <f>_xll.qlRateHelperQuoteValue($B62,Trigger)</f>
        <v>#NUM!</v>
      </c>
      <c r="E62" s="118" t="e">
        <f>_xll.qlFuturesRateHelperConvexityAdjustment($B62,Trigger)</f>
        <v>#NUM!</v>
      </c>
      <c r="F62" s="119" t="b">
        <v>1</v>
      </c>
      <c r="G62" s="119">
        <v>10</v>
      </c>
      <c r="H62" s="119">
        <v>1</v>
      </c>
      <c r="I62" s="120">
        <f>_xll.qlRateHelperEarliestDate($B62,Trigger)</f>
        <v>45189</v>
      </c>
      <c r="J62" s="121">
        <f>_xll.qlRateHelperLatestDate($B62,Trigger)</f>
        <v>45280</v>
      </c>
      <c r="K62" s="7"/>
    </row>
    <row r="63" spans="1:12" x14ac:dyDescent="0.2">
      <c r="B63" s="116" t="str">
        <f>Swaps!L5</f>
        <v>obj_0081a#0002</v>
      </c>
      <c r="C63" s="111" t="str">
        <f>_xll.qlRateHelperQuoteName(B63)</f>
        <v>EURAB6E1Y_Quote</v>
      </c>
      <c r="D63" s="135">
        <f>_xll.qlRateHelperQuoteValue($B63,Trigger)</f>
        <v>7.3000000000000007E-4</v>
      </c>
      <c r="E63" s="112">
        <f>_xll.qlSwapRateHelperSpread($B63,Trigger)</f>
        <v>0</v>
      </c>
      <c r="F63" s="113" t="b">
        <v>0</v>
      </c>
      <c r="G63" s="113">
        <v>50</v>
      </c>
      <c r="H63" s="113">
        <v>1</v>
      </c>
      <c r="I63" s="114">
        <f>_xll.qlRateHelperEarliestDate($B63,Trigger)</f>
        <v>42142</v>
      </c>
      <c r="J63" s="115">
        <f>_xll.qlRateHelperLatestDate($B63,Trigger)</f>
        <v>42508</v>
      </c>
      <c r="L63" s="5"/>
    </row>
    <row r="64" spans="1:12" x14ac:dyDescent="0.2">
      <c r="B64" s="116" t="str">
        <f>Swaps!L6</f>
        <v>obj_00820#0002</v>
      </c>
      <c r="C64" s="117" t="str">
        <f>_xll.qlRateHelperQuoteName(B64)</f>
        <v>EURAB6E15M_Quote</v>
      </c>
      <c r="D64" s="130">
        <f>_xll.qlRateHelperQuoteValue($B64,Trigger)</f>
        <v>6.7000000000000002E-4</v>
      </c>
      <c r="E64" s="118">
        <f>_xll.qlSwapRateHelperSpread($B64,Trigger)</f>
        <v>0</v>
      </c>
      <c r="F64" s="119" t="b">
        <v>0</v>
      </c>
      <c r="G64" s="119">
        <v>50</v>
      </c>
      <c r="H64" s="119">
        <v>1</v>
      </c>
      <c r="I64" s="120">
        <f>_xll.qlRateHelperEarliestDate($B64,Trigger)</f>
        <v>42142</v>
      </c>
      <c r="J64" s="121">
        <f>_xll.qlRateHelperLatestDate($B64,Trigger)</f>
        <v>42600</v>
      </c>
      <c r="L64" s="5"/>
    </row>
    <row r="65" spans="2:12" x14ac:dyDescent="0.2">
      <c r="B65" s="116" t="str">
        <f>Swaps!L7</f>
        <v>obj_0083e#0002</v>
      </c>
      <c r="C65" s="117" t="str">
        <f>_xll.qlRateHelperQuoteName(B65)</f>
        <v>EURAB6E18M_Quote</v>
      </c>
      <c r="D65" s="130">
        <f>_xll.qlRateHelperQuoteValue($B65,Trigger)</f>
        <v>8.9999999999999998E-4</v>
      </c>
      <c r="E65" s="118">
        <f>_xll.qlSwapRateHelperSpread($B65,Trigger)</f>
        <v>0</v>
      </c>
      <c r="F65" s="119" t="b">
        <v>0</v>
      </c>
      <c r="G65" s="119">
        <v>50</v>
      </c>
      <c r="H65" s="119">
        <v>1</v>
      </c>
      <c r="I65" s="120">
        <f>_xll.qlRateHelperEarliestDate($B65,Trigger)</f>
        <v>42142</v>
      </c>
      <c r="J65" s="121">
        <f>_xll.qlRateHelperLatestDate($B65,Trigger)</f>
        <v>42692</v>
      </c>
      <c r="L65" s="5"/>
    </row>
    <row r="66" spans="2:12" x14ac:dyDescent="0.2">
      <c r="B66" s="116" t="str">
        <f>Swaps!L8</f>
        <v>obj_00836#0002</v>
      </c>
      <c r="C66" s="117" t="str">
        <f>_xll.qlRateHelperQuoteName(B66)</f>
        <v>EURAB6E21M_Quote</v>
      </c>
      <c r="D66" s="130">
        <f>_xll.qlRateHelperQuoteValue($B66,Trigger)</f>
        <v>9.2999999999999995E-4</v>
      </c>
      <c r="E66" s="118">
        <f>_xll.qlSwapRateHelperSpread($B66,Trigger)</f>
        <v>0</v>
      </c>
      <c r="F66" s="119" t="b">
        <v>0</v>
      </c>
      <c r="G66" s="119">
        <v>50</v>
      </c>
      <c r="H66" s="119">
        <v>1</v>
      </c>
      <c r="I66" s="120">
        <f>_xll.qlRateHelperEarliestDate($B66,Trigger)</f>
        <v>42142</v>
      </c>
      <c r="J66" s="121">
        <f>_xll.qlRateHelperLatestDate($B66,Trigger)</f>
        <v>42786</v>
      </c>
      <c r="L66" s="5"/>
    </row>
    <row r="67" spans="2:12" x14ac:dyDescent="0.2">
      <c r="B67" s="116" t="str">
        <f>Swaps!L9</f>
        <v>obj_00834#0002</v>
      </c>
      <c r="C67" s="117" t="str">
        <f>_xll.qlRateHelperQuoteName(B67)</f>
        <v>EURAB6E2Y_Quote</v>
      </c>
      <c r="D67" s="130">
        <f>_xll.qlRateHelperQuoteValue($B67,Trigger)</f>
        <v>1.16E-3</v>
      </c>
      <c r="E67" s="118">
        <f>_xll.qlSwapRateHelperSpread($B67,Trigger)</f>
        <v>0</v>
      </c>
      <c r="F67" s="119" t="b">
        <v>0</v>
      </c>
      <c r="G67" s="119">
        <v>50</v>
      </c>
      <c r="H67" s="119">
        <v>1</v>
      </c>
      <c r="I67" s="120">
        <f>_xll.qlRateHelperEarliestDate($B67,Trigger)</f>
        <v>42142</v>
      </c>
      <c r="J67" s="121">
        <f>_xll.qlRateHelperLatestDate($B67,Trigger)</f>
        <v>42873</v>
      </c>
      <c r="L67" s="5"/>
    </row>
    <row r="68" spans="2:12" x14ac:dyDescent="0.2">
      <c r="B68" s="116" t="str">
        <f>Swaps!L10</f>
        <v>obj_0082d#0002</v>
      </c>
      <c r="C68" s="117" t="str">
        <f>_xll.qlRateHelperQuoteName(B68)</f>
        <v>EURAB6E3Y_Quote</v>
      </c>
      <c r="D68" s="130">
        <f>_xll.qlRateHelperQuoteValue($B68,Trigger)</f>
        <v>1.97E-3</v>
      </c>
      <c r="E68" s="118">
        <f>_xll.qlSwapRateHelperSpread($B68,Trigger)</f>
        <v>0</v>
      </c>
      <c r="F68" s="119" t="b">
        <v>1</v>
      </c>
      <c r="G68" s="119">
        <v>50</v>
      </c>
      <c r="H68" s="119">
        <v>1</v>
      </c>
      <c r="I68" s="120">
        <f>_xll.qlRateHelperEarliestDate($B68,Trigger)</f>
        <v>42142</v>
      </c>
      <c r="J68" s="121">
        <f>_xll.qlRateHelperLatestDate($B68,Trigger)</f>
        <v>43238</v>
      </c>
      <c r="L68" s="5"/>
    </row>
    <row r="69" spans="2:12" x14ac:dyDescent="0.2">
      <c r="B69" s="116" t="str">
        <f>Swaps!L11</f>
        <v>obj_00831#0002</v>
      </c>
      <c r="C69" s="117" t="str">
        <f>_xll.qlRateHelperQuoteName(B69)</f>
        <v>EURAB6E4Y_Quote</v>
      </c>
      <c r="D69" s="130">
        <f>_xll.qlRateHelperQuoteValue($B69,Trigger)</f>
        <v>3.0500000000000006E-3</v>
      </c>
      <c r="E69" s="118">
        <f>_xll.qlSwapRateHelperSpread($B69,Trigger)</f>
        <v>0</v>
      </c>
      <c r="F69" s="119" t="b">
        <v>1</v>
      </c>
      <c r="G69" s="119">
        <v>50</v>
      </c>
      <c r="H69" s="119">
        <v>1</v>
      </c>
      <c r="I69" s="120">
        <f>_xll.qlRateHelperEarliestDate($B69,Trigger)</f>
        <v>42142</v>
      </c>
      <c r="J69" s="121">
        <f>_xll.qlRateHelperLatestDate($B69,Trigger)</f>
        <v>43605</v>
      </c>
      <c r="L69" s="5"/>
    </row>
    <row r="70" spans="2:12" x14ac:dyDescent="0.2">
      <c r="B70" s="116" t="str">
        <f>Swaps!L12</f>
        <v>obj_00827#0002</v>
      </c>
      <c r="C70" s="117" t="str">
        <f>_xll.qlRateHelperQuoteName(B70)</f>
        <v>EURAB6E5Y_Quote</v>
      </c>
      <c r="D70" s="130">
        <f>_xll.qlRateHelperQuoteValue($B70,Trigger)</f>
        <v>4.2899999999999995E-3</v>
      </c>
      <c r="E70" s="118">
        <f>_xll.qlSwapRateHelperSpread($B70,Trigger)</f>
        <v>0</v>
      </c>
      <c r="F70" s="119" t="b">
        <v>1</v>
      </c>
      <c r="G70" s="119">
        <v>50</v>
      </c>
      <c r="H70" s="119">
        <v>1</v>
      </c>
      <c r="I70" s="120">
        <f>_xll.qlRateHelperEarliestDate($B70,Trigger)</f>
        <v>42142</v>
      </c>
      <c r="J70" s="121">
        <f>_xll.qlRateHelperLatestDate($B70,Trigger)</f>
        <v>43969</v>
      </c>
      <c r="L70" s="5"/>
    </row>
    <row r="71" spans="2:12" x14ac:dyDescent="0.2">
      <c r="B71" s="116" t="str">
        <f>Swaps!L13</f>
        <v>obj_0083c#0002</v>
      </c>
      <c r="C71" s="117" t="str">
        <f>_xll.qlRateHelperQuoteName(B71)</f>
        <v>EURAB6E6Y_Quote</v>
      </c>
      <c r="D71" s="130">
        <f>_xll.qlRateHelperQuoteValue($B71,Trigger)</f>
        <v>5.5899999999999995E-3</v>
      </c>
      <c r="E71" s="118">
        <f>_xll.qlSwapRateHelperSpread($B71,Trigger)</f>
        <v>0</v>
      </c>
      <c r="F71" s="119" t="b">
        <v>1</v>
      </c>
      <c r="G71" s="119">
        <v>50</v>
      </c>
      <c r="H71" s="119">
        <v>1</v>
      </c>
      <c r="I71" s="120">
        <f>_xll.qlRateHelperEarliestDate($B71,Trigger)</f>
        <v>42142</v>
      </c>
      <c r="J71" s="121">
        <f>_xll.qlRateHelperLatestDate($B71,Trigger)</f>
        <v>44334</v>
      </c>
      <c r="L71" s="5"/>
    </row>
    <row r="72" spans="2:12" x14ac:dyDescent="0.2">
      <c r="B72" s="116" t="str">
        <f>Swaps!L14</f>
        <v>obj_00833#0002</v>
      </c>
      <c r="C72" s="117" t="str">
        <f>_xll.qlRateHelperQuoteName(B72)</f>
        <v>EURAB6E7Y_Quote</v>
      </c>
      <c r="D72" s="130">
        <f>_xll.qlRateHelperQuoteValue($B72,Trigger)</f>
        <v>6.8900000000000003E-3</v>
      </c>
      <c r="E72" s="118">
        <f>_xll.qlSwapRateHelperSpread($B72,Trigger)</f>
        <v>0</v>
      </c>
      <c r="F72" s="119" t="b">
        <v>1</v>
      </c>
      <c r="G72" s="119">
        <v>50</v>
      </c>
      <c r="H72" s="119">
        <v>1</v>
      </c>
      <c r="I72" s="120">
        <f>_xll.qlRateHelperEarliestDate($B72,Trigger)</f>
        <v>42142</v>
      </c>
      <c r="J72" s="121">
        <f>_xll.qlRateHelperLatestDate($B72,Trigger)</f>
        <v>44699</v>
      </c>
      <c r="L72" s="5"/>
    </row>
    <row r="73" spans="2:12" x14ac:dyDescent="0.2">
      <c r="B73" s="116" t="str">
        <f>Swaps!L15</f>
        <v>obj_00817#0002</v>
      </c>
      <c r="C73" s="117" t="str">
        <f>_xll.qlRateHelperQuoteName(B73)</f>
        <v>EURAB6E8Y_Quote</v>
      </c>
      <c r="D73" s="130">
        <f>_xll.qlRateHelperQuoteValue($B73,Trigger)</f>
        <v>8.09E-3</v>
      </c>
      <c r="E73" s="118">
        <f>_xll.qlSwapRateHelperSpread($B73,Trigger)</f>
        <v>0</v>
      </c>
      <c r="F73" s="119" t="b">
        <v>1</v>
      </c>
      <c r="G73" s="119">
        <v>50</v>
      </c>
      <c r="H73" s="119">
        <v>1</v>
      </c>
      <c r="I73" s="120">
        <f>_xll.qlRateHelperEarliestDate($B73,Trigger)</f>
        <v>42142</v>
      </c>
      <c r="J73" s="121">
        <f>_xll.qlRateHelperLatestDate($B73,Trigger)</f>
        <v>45064</v>
      </c>
      <c r="L73" s="5"/>
    </row>
    <row r="74" spans="2:12" x14ac:dyDescent="0.2">
      <c r="B74" s="116" t="str">
        <f>Swaps!L16</f>
        <v>obj_0082a#0002</v>
      </c>
      <c r="C74" s="117" t="str">
        <f>_xll.qlRateHelperQuoteName(B74)</f>
        <v>EURAB6E9Y_Quote</v>
      </c>
      <c r="D74" s="130">
        <f>_xll.qlRateHelperQuoteValue($B74,Trigger)</f>
        <v>9.1499999999999984E-3</v>
      </c>
      <c r="E74" s="118">
        <f>_xll.qlSwapRateHelperSpread($B74,Trigger)</f>
        <v>0</v>
      </c>
      <c r="F74" s="119" t="b">
        <v>1</v>
      </c>
      <c r="G74" s="119">
        <v>50</v>
      </c>
      <c r="H74" s="119">
        <v>1</v>
      </c>
      <c r="I74" s="120">
        <f>_xll.qlRateHelperEarliestDate($B74,Trigger)</f>
        <v>42142</v>
      </c>
      <c r="J74" s="121">
        <f>_xll.qlRateHelperLatestDate($B74,Trigger)</f>
        <v>45432</v>
      </c>
      <c r="L74" s="5"/>
    </row>
    <row r="75" spans="2:12" x14ac:dyDescent="0.2">
      <c r="B75" s="116" t="str">
        <f>Swaps!L17</f>
        <v>obj_00844#0002</v>
      </c>
      <c r="C75" s="117" t="str">
        <f>_xll.qlRateHelperQuoteName(B75)</f>
        <v>EURAB6E10Y_Quote</v>
      </c>
      <c r="D75" s="130">
        <f>_xll.qlRateHelperQuoteValue($B75,Trigger)</f>
        <v>1.0049999999999998E-2</v>
      </c>
      <c r="E75" s="118">
        <f>_xll.qlSwapRateHelperSpread($B75,Trigger)</f>
        <v>0</v>
      </c>
      <c r="F75" s="119" t="b">
        <v>1</v>
      </c>
      <c r="G75" s="119">
        <v>50</v>
      </c>
      <c r="H75" s="119">
        <v>1</v>
      </c>
      <c r="I75" s="120">
        <f>_xll.qlRateHelperEarliestDate($B75,Trigger)</f>
        <v>42142</v>
      </c>
      <c r="J75" s="121">
        <f>_xll.qlRateHelperLatestDate($B75,Trigger)</f>
        <v>45796</v>
      </c>
      <c r="L75" s="5"/>
    </row>
    <row r="76" spans="2:12" x14ac:dyDescent="0.2">
      <c r="B76" s="116" t="str">
        <f>Swaps!L18</f>
        <v>obj_0083f#0002</v>
      </c>
      <c r="C76" s="117" t="str">
        <f>_xll.qlRateHelperQuoteName(B76)</f>
        <v>EURAB6E11Y_Quote</v>
      </c>
      <c r="D76" s="130">
        <f>_xll.qlRateHelperQuoteValue($B76,Trigger)</f>
        <v>1.0800000000000001E-2</v>
      </c>
      <c r="E76" s="118">
        <f>_xll.qlSwapRateHelperSpread($B76,Trigger)</f>
        <v>0</v>
      </c>
      <c r="F76" s="119" t="b">
        <v>1</v>
      </c>
      <c r="G76" s="119">
        <v>50</v>
      </c>
      <c r="H76" s="119">
        <v>1</v>
      </c>
      <c r="I76" s="120">
        <f>_xll.qlRateHelperEarliestDate($B76,Trigger)</f>
        <v>42142</v>
      </c>
      <c r="J76" s="121">
        <f>_xll.qlRateHelperLatestDate($B76,Trigger)</f>
        <v>46160</v>
      </c>
      <c r="L76" s="5"/>
    </row>
    <row r="77" spans="2:12" x14ac:dyDescent="0.2">
      <c r="B77" s="116" t="str">
        <f>Swaps!L19</f>
        <v>obj_0083d#0002</v>
      </c>
      <c r="C77" s="117" t="str">
        <f>_xll.qlRateHelperQuoteName(B77)</f>
        <v>EURAB6E12Y_Quote</v>
      </c>
      <c r="D77" s="130">
        <f>_xll.qlRateHelperQuoteValue($B77,Trigger)</f>
        <v>1.1470000000000001E-2</v>
      </c>
      <c r="E77" s="118">
        <f>_xll.qlSwapRateHelperSpread($B77,Trigger)</f>
        <v>0</v>
      </c>
      <c r="F77" s="119" t="b">
        <v>1</v>
      </c>
      <c r="G77" s="119">
        <v>50</v>
      </c>
      <c r="H77" s="119">
        <v>1</v>
      </c>
      <c r="I77" s="120">
        <f>_xll.qlRateHelperEarliestDate($B77,Trigger)</f>
        <v>42142</v>
      </c>
      <c r="J77" s="121">
        <f>_xll.qlRateHelperLatestDate($B77,Trigger)</f>
        <v>46525</v>
      </c>
      <c r="L77" s="5"/>
    </row>
    <row r="78" spans="2:12" x14ac:dyDescent="0.2">
      <c r="B78" s="116" t="str">
        <f>Swaps!L20</f>
        <v>obj_00838#0002</v>
      </c>
      <c r="C78" s="117" t="str">
        <f>_xll.qlRateHelperQuoteName(B78)</f>
        <v>EURAB6E13Y_Quote</v>
      </c>
      <c r="D78" s="130">
        <f>_xll.qlRateHelperQuoteValue($B78,Trigger)</f>
        <v>1.201E-2</v>
      </c>
      <c r="E78" s="118">
        <f>_xll.qlSwapRateHelperSpread($B78,Trigger)</f>
        <v>0</v>
      </c>
      <c r="F78" s="119" t="b">
        <v>1</v>
      </c>
      <c r="G78" s="119">
        <v>50</v>
      </c>
      <c r="H78" s="119">
        <v>1</v>
      </c>
      <c r="I78" s="120">
        <f>_xll.qlRateHelperEarliestDate($B78,Trigger)</f>
        <v>42142</v>
      </c>
      <c r="J78" s="121">
        <f>_xll.qlRateHelperLatestDate($B78,Trigger)</f>
        <v>46891</v>
      </c>
      <c r="L78" s="5"/>
    </row>
    <row r="79" spans="2:12" x14ac:dyDescent="0.2">
      <c r="B79" s="116" t="str">
        <f>Swaps!L21</f>
        <v>obj_00816#0002</v>
      </c>
      <c r="C79" s="117" t="str">
        <f>_xll.qlRateHelperQuoteName(B79)</f>
        <v>EURAB6E14Y_Quote</v>
      </c>
      <c r="D79" s="130">
        <f>_xll.qlRateHelperQuoteValue($B79,Trigger)</f>
        <v>1.248E-2</v>
      </c>
      <c r="E79" s="118">
        <f>_xll.qlSwapRateHelperSpread($B79,Trigger)</f>
        <v>0</v>
      </c>
      <c r="F79" s="119" t="b">
        <v>1</v>
      </c>
      <c r="G79" s="119">
        <v>50</v>
      </c>
      <c r="H79" s="119">
        <v>1</v>
      </c>
      <c r="I79" s="120">
        <f>_xll.qlRateHelperEarliestDate($B79,Trigger)</f>
        <v>42142</v>
      </c>
      <c r="J79" s="121">
        <f>_xll.qlRateHelperLatestDate($B79,Trigger)</f>
        <v>47256</v>
      </c>
      <c r="L79" s="5"/>
    </row>
    <row r="80" spans="2:12" x14ac:dyDescent="0.2">
      <c r="B80" s="116" t="str">
        <f>Swaps!L22</f>
        <v>obj_0082f#0002</v>
      </c>
      <c r="C80" s="117" t="str">
        <f>_xll.qlRateHelperQuoteName(B80)</f>
        <v>EURAB6E15Y_Quote</v>
      </c>
      <c r="D80" s="130">
        <f>_xll.qlRateHelperQuoteValue($B80,Trigger)</f>
        <v>1.2890000000000002E-2</v>
      </c>
      <c r="E80" s="118">
        <f>_xll.qlSwapRateHelperSpread($B80,Trigger)</f>
        <v>0</v>
      </c>
      <c r="F80" s="119" t="b">
        <v>1</v>
      </c>
      <c r="G80" s="119">
        <v>50</v>
      </c>
      <c r="H80" s="119">
        <v>1</v>
      </c>
      <c r="I80" s="120">
        <f>_xll.qlRateHelperEarliestDate($B80,Trigger)</f>
        <v>42142</v>
      </c>
      <c r="J80" s="121">
        <f>_xll.qlRateHelperLatestDate($B80,Trigger)</f>
        <v>47623</v>
      </c>
      <c r="L80" s="5"/>
    </row>
    <row r="81" spans="2:12" x14ac:dyDescent="0.2">
      <c r="B81" s="116" t="str">
        <f>Swaps!L23</f>
        <v>obj_00839#0002</v>
      </c>
      <c r="C81" s="117" t="str">
        <f>_xll.qlRateHelperQuoteName(B81)</f>
        <v>EURAB6E16Y_Quote</v>
      </c>
      <c r="D81" s="130">
        <f>_xll.qlRateHelperQuoteValue($B81,Trigger)</f>
        <v>1.3220000000000001E-2</v>
      </c>
      <c r="E81" s="118">
        <f>_xll.qlSwapRateHelperSpread($B81,Trigger)</f>
        <v>0</v>
      </c>
      <c r="F81" s="119" t="b">
        <v>1</v>
      </c>
      <c r="G81" s="119">
        <v>50</v>
      </c>
      <c r="H81" s="119">
        <v>1</v>
      </c>
      <c r="I81" s="120">
        <f>_xll.qlRateHelperEarliestDate($B81,Trigger)</f>
        <v>42142</v>
      </c>
      <c r="J81" s="121">
        <f>_xll.qlRateHelperLatestDate($B81,Trigger)</f>
        <v>47987</v>
      </c>
      <c r="L81" s="5"/>
    </row>
    <row r="82" spans="2:12" x14ac:dyDescent="0.2">
      <c r="B82" s="116" t="str">
        <f>Swaps!L24</f>
        <v>obj_00837#0002</v>
      </c>
      <c r="C82" s="117" t="str">
        <f>_xll.qlRateHelperQuoteName(B82)</f>
        <v>EURAB6E17Y_Quote</v>
      </c>
      <c r="D82" s="130">
        <f>_xll.qlRateHelperQuoteValue($B82,Trigger)</f>
        <v>1.3500000000000002E-2</v>
      </c>
      <c r="E82" s="118">
        <f>_xll.qlSwapRateHelperSpread($B82,Trigger)</f>
        <v>0</v>
      </c>
      <c r="F82" s="119" t="b">
        <v>1</v>
      </c>
      <c r="G82" s="119">
        <v>50</v>
      </c>
      <c r="H82" s="119">
        <v>1</v>
      </c>
      <c r="I82" s="120">
        <f>_xll.qlRateHelperEarliestDate($B82,Trigger)</f>
        <v>42142</v>
      </c>
      <c r="J82" s="121">
        <f>_xll.qlRateHelperLatestDate($B82,Trigger)</f>
        <v>48352</v>
      </c>
      <c r="L82" s="5"/>
    </row>
    <row r="83" spans="2:12" x14ac:dyDescent="0.2">
      <c r="B83" s="116" t="str">
        <f>Swaps!L25</f>
        <v>obj_00826#0002</v>
      </c>
      <c r="C83" s="117" t="str">
        <f>_xll.qlRateHelperQuoteName(B83)</f>
        <v>EURAB6E18Y_Quote</v>
      </c>
      <c r="D83" s="130">
        <f>_xll.qlRateHelperQuoteValue($B83,Trigger)</f>
        <v>1.372E-2</v>
      </c>
      <c r="E83" s="118">
        <f>_xll.qlSwapRateHelperSpread($B83,Trigger)</f>
        <v>0</v>
      </c>
      <c r="F83" s="119" t="b">
        <v>1</v>
      </c>
      <c r="G83" s="119">
        <v>50</v>
      </c>
      <c r="H83" s="119">
        <v>1</v>
      </c>
      <c r="I83" s="120">
        <f>_xll.qlRateHelperEarliestDate($B83,Trigger)</f>
        <v>42142</v>
      </c>
      <c r="J83" s="121">
        <f>_xll.qlRateHelperLatestDate($B83,Trigger)</f>
        <v>48717</v>
      </c>
      <c r="L83" s="5"/>
    </row>
    <row r="84" spans="2:12" x14ac:dyDescent="0.2">
      <c r="B84" s="116" t="str">
        <f>Swaps!L26</f>
        <v>obj_00822#0002</v>
      </c>
      <c r="C84" s="117" t="str">
        <f>_xll.qlRateHelperQuoteName(B84)</f>
        <v>EURAB6E19Y_Quote</v>
      </c>
      <c r="D84" s="130">
        <f>_xll.qlRateHelperQuoteValue($B84,Trigger)</f>
        <v>1.3900000000000001E-2</v>
      </c>
      <c r="E84" s="118">
        <f>_xll.qlSwapRateHelperSpread($B84,Trigger)</f>
        <v>0</v>
      </c>
      <c r="F84" s="119" t="b">
        <v>1</v>
      </c>
      <c r="G84" s="119">
        <v>50</v>
      </c>
      <c r="H84" s="119">
        <v>1</v>
      </c>
      <c r="I84" s="120">
        <f>_xll.qlRateHelperEarliestDate($B84,Trigger)</f>
        <v>42142</v>
      </c>
      <c r="J84" s="121">
        <f>_xll.qlRateHelperLatestDate($B84,Trigger)</f>
        <v>49082</v>
      </c>
      <c r="L84" s="5"/>
    </row>
    <row r="85" spans="2:12" x14ac:dyDescent="0.2">
      <c r="B85" s="116" t="str">
        <f>Swaps!L27</f>
        <v>obj_00818#0002</v>
      </c>
      <c r="C85" s="117" t="str">
        <f>_xll.qlRateHelperQuoteName(B85)</f>
        <v>EURAB6E20Y_Quote</v>
      </c>
      <c r="D85" s="130">
        <f>_xll.qlRateHelperQuoteValue($B85,Trigger)</f>
        <v>1.4039999999999999E-2</v>
      </c>
      <c r="E85" s="118">
        <f>_xll.qlSwapRateHelperSpread($B85,Trigger)</f>
        <v>0</v>
      </c>
      <c r="F85" s="119" t="b">
        <v>1</v>
      </c>
      <c r="G85" s="119">
        <v>50</v>
      </c>
      <c r="H85" s="119">
        <v>1</v>
      </c>
      <c r="I85" s="120">
        <f>_xll.qlRateHelperEarliestDate($B85,Trigger)</f>
        <v>42142</v>
      </c>
      <c r="J85" s="121">
        <f>_xll.qlRateHelperLatestDate($B85,Trigger)</f>
        <v>49447</v>
      </c>
      <c r="L85" s="5"/>
    </row>
    <row r="86" spans="2:12" x14ac:dyDescent="0.2">
      <c r="B86" s="116" t="str">
        <f>Swaps!L28</f>
        <v>obj_00829#0002</v>
      </c>
      <c r="C86" s="117" t="str">
        <f>_xll.qlRateHelperQuoteName(B86)</f>
        <v>EURAB6E21Y_Quote</v>
      </c>
      <c r="D86" s="130">
        <f>_xll.qlRateHelperQuoteValue($B86,Trigger)</f>
        <v>1.4150000000000001E-2</v>
      </c>
      <c r="E86" s="118">
        <f>_xll.qlSwapRateHelperSpread($B86,Trigger)</f>
        <v>0</v>
      </c>
      <c r="F86" s="119" t="b">
        <v>1</v>
      </c>
      <c r="G86" s="119">
        <v>50</v>
      </c>
      <c r="H86" s="119">
        <v>1</v>
      </c>
      <c r="I86" s="120">
        <f>_xll.qlRateHelperEarliestDate($B86,Trigger)</f>
        <v>42142</v>
      </c>
      <c r="J86" s="121">
        <f>_xll.qlRateHelperLatestDate($B86,Trigger)</f>
        <v>49814</v>
      </c>
      <c r="L86" s="5"/>
    </row>
    <row r="87" spans="2:12" x14ac:dyDescent="0.2">
      <c r="B87" s="116" t="str">
        <f>Swaps!L29</f>
        <v>obj_00824#0002</v>
      </c>
      <c r="C87" s="117" t="str">
        <f>_xll.qlRateHelperQuoteName(B87)</f>
        <v>EURAB6E22Y_Quote</v>
      </c>
      <c r="D87" s="130">
        <f>_xll.qlRateHelperQuoteValue($B87,Trigger)</f>
        <v>1.422E-2</v>
      </c>
      <c r="E87" s="118">
        <f>_xll.qlSwapRateHelperSpread($B87,Trigger)</f>
        <v>0</v>
      </c>
      <c r="F87" s="119" t="b">
        <v>1</v>
      </c>
      <c r="G87" s="119">
        <v>50</v>
      </c>
      <c r="H87" s="119">
        <v>1</v>
      </c>
      <c r="I87" s="120">
        <f>_xll.qlRateHelperEarliestDate($B87,Trigger)</f>
        <v>42142</v>
      </c>
      <c r="J87" s="121">
        <f>_xll.qlRateHelperLatestDate($B87,Trigger)</f>
        <v>50178</v>
      </c>
      <c r="L87" s="5"/>
    </row>
    <row r="88" spans="2:12" x14ac:dyDescent="0.2">
      <c r="B88" s="116" t="str">
        <f>Swaps!L30</f>
        <v>obj_00823#0002</v>
      </c>
      <c r="C88" s="117" t="str">
        <f>_xll.qlRateHelperQuoteName(B88)</f>
        <v>EURAB6E23Y_Quote</v>
      </c>
      <c r="D88" s="130">
        <f>_xll.qlRateHelperQuoteValue($B88,Trigger)</f>
        <v>1.4279999999999999E-2</v>
      </c>
      <c r="E88" s="118">
        <f>_xll.qlSwapRateHelperSpread($B88,Trigger)</f>
        <v>0</v>
      </c>
      <c r="F88" s="119" t="b">
        <v>1</v>
      </c>
      <c r="G88" s="119">
        <v>50</v>
      </c>
      <c r="H88" s="119">
        <v>1</v>
      </c>
      <c r="I88" s="120">
        <f>_xll.qlRateHelperEarliestDate($B88,Trigger)</f>
        <v>42142</v>
      </c>
      <c r="J88" s="121">
        <f>_xll.qlRateHelperLatestDate($B88,Trigger)</f>
        <v>50543</v>
      </c>
      <c r="L88" s="5"/>
    </row>
    <row r="89" spans="2:12" x14ac:dyDescent="0.2">
      <c r="B89" s="116" t="str">
        <f>Swaps!L31</f>
        <v>obj_00819#0002</v>
      </c>
      <c r="C89" s="117" t="str">
        <f>_xll.qlRateHelperQuoteName(B89)</f>
        <v>EURAB6E24Y_Quote</v>
      </c>
      <c r="D89" s="130">
        <f>_xll.qlRateHelperQuoteValue($B89,Trigger)</f>
        <v>1.4330000000000001E-2</v>
      </c>
      <c r="E89" s="118">
        <f>_xll.qlSwapRateHelperSpread($B89,Trigger)</f>
        <v>0</v>
      </c>
      <c r="F89" s="119" t="b">
        <v>1</v>
      </c>
      <c r="G89" s="119">
        <v>50</v>
      </c>
      <c r="H89" s="119">
        <v>1</v>
      </c>
      <c r="I89" s="120">
        <f>_xll.qlRateHelperEarliestDate($B89,Trigger)</f>
        <v>42142</v>
      </c>
      <c r="J89" s="121">
        <f>_xll.qlRateHelperLatestDate($B89,Trigger)</f>
        <v>50908</v>
      </c>
      <c r="L89" s="5"/>
    </row>
    <row r="90" spans="2:12" x14ac:dyDescent="0.2">
      <c r="B90" s="116" t="str">
        <f>Swaps!L32</f>
        <v>obj_00843#0002</v>
      </c>
      <c r="C90" s="117" t="str">
        <f>_xll.qlRateHelperQuoteName(B90)</f>
        <v>EURAB6E25Y_Quote</v>
      </c>
      <c r="D90" s="130">
        <f>_xll.qlRateHelperQuoteValue($B90,Trigger)</f>
        <v>1.4370000000000001E-2</v>
      </c>
      <c r="E90" s="118">
        <f>_xll.qlSwapRateHelperSpread($B90,Trigger)</f>
        <v>0</v>
      </c>
      <c r="F90" s="119" t="b">
        <v>1</v>
      </c>
      <c r="G90" s="119">
        <v>50</v>
      </c>
      <c r="H90" s="119">
        <v>1</v>
      </c>
      <c r="I90" s="120">
        <f>_xll.qlRateHelperEarliestDate($B90,Trigger)</f>
        <v>42142</v>
      </c>
      <c r="J90" s="121">
        <f>_xll.qlRateHelperLatestDate($B90,Trigger)</f>
        <v>51274</v>
      </c>
      <c r="L90" s="5"/>
    </row>
    <row r="91" spans="2:12" x14ac:dyDescent="0.2">
      <c r="B91" s="116" t="str">
        <f>Swaps!L33</f>
        <v>obj_0083b#0002</v>
      </c>
      <c r="C91" s="117" t="str">
        <f>_xll.qlRateHelperQuoteName(B91)</f>
        <v>EURAB6E26Y_Quote</v>
      </c>
      <c r="D91" s="130">
        <f>_xll.qlRateHelperQuoteValue($B91,Trigger)</f>
        <v>1.4410000000000001E-2</v>
      </c>
      <c r="E91" s="118">
        <f>_xll.qlSwapRateHelperSpread($B91,Trigger)</f>
        <v>0</v>
      </c>
      <c r="F91" s="119" t="b">
        <v>1</v>
      </c>
      <c r="G91" s="119">
        <v>50</v>
      </c>
      <c r="H91" s="119">
        <v>1</v>
      </c>
      <c r="I91" s="120">
        <f>_xll.qlRateHelperEarliestDate($B91,Trigger)</f>
        <v>42142</v>
      </c>
      <c r="J91" s="121">
        <f>_xll.qlRateHelperLatestDate($B91,Trigger)</f>
        <v>51641</v>
      </c>
      <c r="L91" s="5"/>
    </row>
    <row r="92" spans="2:12" x14ac:dyDescent="0.2">
      <c r="B92" s="116" t="str">
        <f>Swaps!L34</f>
        <v>obj_0081c#0002</v>
      </c>
      <c r="C92" s="117" t="str">
        <f>_xll.qlRateHelperQuoteName(B92)</f>
        <v>EURAB6E27Y_Quote</v>
      </c>
      <c r="D92" s="130">
        <f>_xll.qlRateHelperQuoteValue($B92,Trigger)</f>
        <v>1.4459999999999999E-2</v>
      </c>
      <c r="E92" s="118">
        <f>_xll.qlSwapRateHelperSpread($B92,Trigger)</f>
        <v>0</v>
      </c>
      <c r="F92" s="119" t="b">
        <v>1</v>
      </c>
      <c r="G92" s="119">
        <v>50</v>
      </c>
      <c r="H92" s="119">
        <v>1</v>
      </c>
      <c r="I92" s="120">
        <f>_xll.qlRateHelperEarliestDate($B92,Trigger)</f>
        <v>42142</v>
      </c>
      <c r="J92" s="121">
        <f>_xll.qlRateHelperLatestDate($B92,Trigger)</f>
        <v>52005</v>
      </c>
      <c r="L92" s="5"/>
    </row>
    <row r="93" spans="2:12" x14ac:dyDescent="0.2">
      <c r="B93" s="116" t="str">
        <f>Swaps!L35</f>
        <v>obj_00848#0002</v>
      </c>
      <c r="C93" s="117" t="str">
        <f>_xll.qlRateHelperQuoteName(B93)</f>
        <v>EURAB6E28Y_Quote</v>
      </c>
      <c r="D93" s="130">
        <f>_xll.qlRateHelperQuoteValue($B93,Trigger)</f>
        <v>1.4499999999999999E-2</v>
      </c>
      <c r="E93" s="118">
        <f>_xll.qlSwapRateHelperSpread($B93,Trigger)</f>
        <v>0</v>
      </c>
      <c r="F93" s="119" t="b">
        <v>1</v>
      </c>
      <c r="G93" s="119">
        <v>50</v>
      </c>
      <c r="H93" s="119">
        <v>1</v>
      </c>
      <c r="I93" s="120">
        <f>_xll.qlRateHelperEarliestDate($B93,Trigger)</f>
        <v>42142</v>
      </c>
      <c r="J93" s="121">
        <f>_xll.qlRateHelperLatestDate($B93,Trigger)</f>
        <v>52369</v>
      </c>
      <c r="L93" s="5"/>
    </row>
    <row r="94" spans="2:12" x14ac:dyDescent="0.2">
      <c r="B94" s="116" t="str">
        <f>Swaps!L36</f>
        <v>obj_0082b#0002</v>
      </c>
      <c r="C94" s="117" t="str">
        <f>_xll.qlRateHelperQuoteName(B94)</f>
        <v>EURAB6E29Y_Quote</v>
      </c>
      <c r="D94" s="130">
        <f>_xll.qlRateHelperQuoteValue($B94,Trigger)</f>
        <v>1.4539999999999999E-2</v>
      </c>
      <c r="E94" s="118">
        <f>_xll.qlSwapRateHelperSpread($B94,Trigger)</f>
        <v>0</v>
      </c>
      <c r="F94" s="119" t="b">
        <v>1</v>
      </c>
      <c r="G94" s="119">
        <v>50</v>
      </c>
      <c r="H94" s="119">
        <v>1</v>
      </c>
      <c r="I94" s="120">
        <f>_xll.qlRateHelperEarliestDate($B94,Trigger)</f>
        <v>42142</v>
      </c>
      <c r="J94" s="121">
        <f>_xll.qlRateHelperLatestDate($B94,Trigger)</f>
        <v>52735</v>
      </c>
      <c r="L94" s="5"/>
    </row>
    <row r="95" spans="2:12" x14ac:dyDescent="0.2">
      <c r="B95" s="116" t="str">
        <f>Swaps!L37</f>
        <v>obj_00840#0002</v>
      </c>
      <c r="C95" s="117" t="str">
        <f>_xll.qlRateHelperQuoteName(B95)</f>
        <v>EURAB6E30Y_Quote</v>
      </c>
      <c r="D95" s="130">
        <f>_xll.qlRateHelperQuoteValue($B95,Trigger)</f>
        <v>1.4569999999999998E-2</v>
      </c>
      <c r="E95" s="118">
        <f>_xll.qlSwapRateHelperSpread($B95,Trigger)</f>
        <v>0</v>
      </c>
      <c r="F95" s="119" t="b">
        <v>1</v>
      </c>
      <c r="G95" s="119">
        <v>50</v>
      </c>
      <c r="H95" s="119">
        <v>1</v>
      </c>
      <c r="I95" s="120">
        <f>_xll.qlRateHelperEarliestDate($B95,Trigger)</f>
        <v>42142</v>
      </c>
      <c r="J95" s="121">
        <f>_xll.qlRateHelperLatestDate($B95,Trigger)</f>
        <v>53100</v>
      </c>
      <c r="L95" s="5"/>
    </row>
    <row r="96" spans="2:12" x14ac:dyDescent="0.2">
      <c r="B96" s="116" t="str">
        <f>Swaps!L38</f>
        <v>obj_00832#0002</v>
      </c>
      <c r="C96" s="117" t="str">
        <f>_xll.qlRateHelperQuoteName(B96)</f>
        <v>EURAB6E35Y_Quote</v>
      </c>
      <c r="D96" s="130">
        <f>_xll.qlRateHelperQuoteValue($B96,Trigger)</f>
        <v>1.4649999999999998E-2</v>
      </c>
      <c r="E96" s="118">
        <f>_xll.qlSwapRateHelperSpread($B96,Trigger)</f>
        <v>0</v>
      </c>
      <c r="F96" s="119" t="b">
        <v>1</v>
      </c>
      <c r="G96" s="119">
        <v>50</v>
      </c>
      <c r="H96" s="119">
        <v>1</v>
      </c>
      <c r="I96" s="120">
        <f>_xll.qlRateHelperEarliestDate($B96,Trigger)</f>
        <v>42142</v>
      </c>
      <c r="J96" s="121">
        <f>_xll.qlRateHelperLatestDate($B96,Trigger)</f>
        <v>54926</v>
      </c>
      <c r="L96" s="5"/>
    </row>
    <row r="97" spans="2:12" x14ac:dyDescent="0.2">
      <c r="B97" s="116" t="str">
        <f>Swaps!L39</f>
        <v>obj_0082c#0002</v>
      </c>
      <c r="C97" s="117" t="str">
        <f>_xll.qlRateHelperQuoteName(B97)</f>
        <v>EURAB6E40Y_Quote</v>
      </c>
      <c r="D97" s="130">
        <f>_xll.qlRateHelperQuoteValue($B97,Trigger)</f>
        <v>1.4619999999999999E-2</v>
      </c>
      <c r="E97" s="118">
        <f>_xll.qlSwapRateHelperSpread($B97,Trigger)</f>
        <v>0</v>
      </c>
      <c r="F97" s="119" t="b">
        <v>1</v>
      </c>
      <c r="G97" s="119">
        <v>50</v>
      </c>
      <c r="H97" s="119">
        <v>1</v>
      </c>
      <c r="I97" s="120">
        <f>_xll.qlRateHelperEarliestDate($B97,Trigger)</f>
        <v>42142</v>
      </c>
      <c r="J97" s="121">
        <f>_xll.qlRateHelperLatestDate($B97,Trigger)</f>
        <v>56752</v>
      </c>
      <c r="L97" s="5"/>
    </row>
    <row r="98" spans="2:12" x14ac:dyDescent="0.2">
      <c r="B98" s="116" t="str">
        <f>Swaps!L40</f>
        <v>obj_0081f#0002</v>
      </c>
      <c r="C98" s="117" t="str">
        <f>_xll.qlRateHelperQuoteName(B98)</f>
        <v>EURAB6E50Y_Quote</v>
      </c>
      <c r="D98" s="130">
        <f>_xll.qlRateHelperQuoteValue($B98,Trigger)</f>
        <v>1.4140000000000002E-2</v>
      </c>
      <c r="E98" s="118">
        <f>_xll.qlSwapRateHelperSpread($B98,Trigger)</f>
        <v>0</v>
      </c>
      <c r="F98" s="119" t="b">
        <v>1</v>
      </c>
      <c r="G98" s="119">
        <v>50</v>
      </c>
      <c r="H98" s="119">
        <v>1</v>
      </c>
      <c r="I98" s="120">
        <f>_xll.qlRateHelperEarliestDate($B98,Trigger)</f>
        <v>42142</v>
      </c>
      <c r="J98" s="121">
        <f>_xll.qlRateHelperLatestDate($B98,Trigger)</f>
        <v>60405</v>
      </c>
      <c r="L98" s="5"/>
    </row>
    <row r="99" spans="2:12" x14ac:dyDescent="0.2">
      <c r="B99" s="122" t="str">
        <f>Swaps!L41</f>
        <v>obj_00830#0002</v>
      </c>
      <c r="C99" s="123" t="str">
        <f>_xll.qlRateHelperQuoteName(B99)</f>
        <v>EURAB6E60Y_Quote</v>
      </c>
      <c r="D99" s="131">
        <f>_xll.qlRateHelperQuoteValue($B99,Trigger)</f>
        <v>1.3990000000000001E-2</v>
      </c>
      <c r="E99" s="124">
        <f>_xll.qlSwapRateHelperSpread($B99,Trigger)</f>
        <v>0</v>
      </c>
      <c r="F99" s="119" t="b">
        <v>1</v>
      </c>
      <c r="G99" s="125">
        <v>50</v>
      </c>
      <c r="H99" s="125">
        <v>1</v>
      </c>
      <c r="I99" s="126">
        <f>_xll.qlRateHelperEarliestDate($B99,Trigger)</f>
        <v>42142</v>
      </c>
      <c r="J99" s="127">
        <f>_xll.qlRateHelperLatestDate($B99,Trigger)</f>
        <v>64059</v>
      </c>
      <c r="L99"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55" t="s">
        <v>52</v>
      </c>
      <c r="B1" s="256"/>
      <c r="D1" s="109" t="s">
        <v>51</v>
      </c>
      <c r="E1" s="27" t="s">
        <v>125</v>
      </c>
      <c r="F1" s="26" t="s">
        <v>50</v>
      </c>
      <c r="G1" s="26"/>
      <c r="H1" s="26" t="s">
        <v>38</v>
      </c>
      <c r="I1" s="25" t="s">
        <v>37</v>
      </c>
      <c r="J1" s="5">
        <f t="array" ref="J1:J126">_xll.qlPiecewiseYieldCurveData(YieldCurve)</f>
        <v>-1.0138892832213192E-3</v>
      </c>
      <c r="L1" s="61"/>
      <c r="M1" s="62"/>
      <c r="N1" s="134"/>
      <c r="O1" s="62"/>
      <c r="P1" s="62"/>
      <c r="Q1" s="62"/>
      <c r="R1" s="62"/>
      <c r="S1" s="62"/>
      <c r="T1" s="62"/>
      <c r="U1" s="62"/>
      <c r="V1" s="62"/>
      <c r="W1" s="62"/>
    </row>
    <row r="2" spans="1:23"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obj_00851</v>
      </c>
      <c r="E2" s="18" t="str">
        <f>_xll.qlRateHelperQuoteName(D2)</f>
        <v>EUROND_Mx_Quote</v>
      </c>
      <c r="F2" s="17">
        <f>_xll.qlRateHelperRate($D2)</f>
        <v>-9.9999900000000011E-4</v>
      </c>
      <c r="G2" s="17" t="str">
        <f>IF(ISERROR(_xll.qlSwapRateHelperSpread($D2)),IF(ISERROR(_xll.qlFuturesRateHelperConvexityAdjustment($D2)),"--",_xll.qlFuturesRateHelperConvexityAdjustment($D2)),_xll.qlSwapRateHelperSpread($D2))</f>
        <v>--</v>
      </c>
      <c r="H2" s="16">
        <f>_xll.qlRateHelperEarliestDate($D2)</f>
        <v>42138</v>
      </c>
      <c r="I2" s="15">
        <f>_xll.qlRateHelperLatestDate($D2)</f>
        <v>42139</v>
      </c>
      <c r="J2" s="5">
        <v>-1.0138892832213192E-3</v>
      </c>
      <c r="L2" s="61"/>
      <c r="M2" s="62"/>
      <c r="N2" s="134"/>
      <c r="O2" s="62"/>
      <c r="P2" s="62"/>
      <c r="Q2" s="62"/>
      <c r="R2" s="62"/>
      <c r="S2" s="62"/>
      <c r="T2" s="62"/>
      <c r="U2" s="62"/>
      <c r="V2" s="62"/>
      <c r="W2" s="5"/>
    </row>
    <row r="3" spans="1:23" x14ac:dyDescent="0.2">
      <c r="A3" s="20" t="s">
        <v>48</v>
      </c>
      <c r="B3" s="22">
        <v>0</v>
      </c>
      <c r="D3" s="18" t="str">
        <v>obj_00846</v>
      </c>
      <c r="E3" s="18" t="str">
        <f>_xll.qlRateHelperQuoteName(D3)</f>
        <v>EURTND_Mx_Quote</v>
      </c>
      <c r="F3" s="17">
        <f>_xll.qlRateHelperRate($D3)</f>
        <v>-1E-3</v>
      </c>
      <c r="G3" s="17" t="str">
        <f>IF(ISERROR(_xll.qlSwapRateHelperSpread($D3)),IF(ISERROR(_xll.qlFuturesRateHelperConvexityAdjustment($D3)),"--",_xll.qlFuturesRateHelperConvexityAdjustment($D3)),_xll.qlSwapRateHelperSpread($D3))</f>
        <v>--</v>
      </c>
      <c r="H3" s="16">
        <f>_xll.qlRateHelperEarliestDate($D3)</f>
        <v>42139</v>
      </c>
      <c r="I3" s="15">
        <f>_xll.qlRateHelperLatestDate($D3)</f>
        <v>42142</v>
      </c>
      <c r="J3" s="5">
        <v>-1.0138921558781519E-3</v>
      </c>
      <c r="L3" s="61"/>
      <c r="M3" s="62"/>
      <c r="N3" s="134"/>
      <c r="O3" s="62"/>
      <c r="P3" s="62"/>
      <c r="Q3" s="62"/>
      <c r="R3" s="62"/>
      <c r="S3" s="62"/>
      <c r="T3" s="62"/>
      <c r="U3" s="62"/>
      <c r="V3" s="62"/>
      <c r="W3" s="5"/>
    </row>
    <row r="4" spans="1:23" x14ac:dyDescent="0.2">
      <c r="A4" s="20" t="s">
        <v>47</v>
      </c>
      <c r="B4" s="22">
        <v>5</v>
      </c>
      <c r="D4" s="18" t="str">
        <v>obj_0081d</v>
      </c>
      <c r="E4" s="18" t="str">
        <f>_xll.qlRateHelperQuoteName(D4)</f>
        <v>EURSND_Mx_Quote</v>
      </c>
      <c r="F4" s="17">
        <f>_xll.qlRateHelperRate($D4)</f>
        <v>-1E-3</v>
      </c>
      <c r="G4" s="17" t="str">
        <f>IF(ISERROR(_xll.qlSwapRateHelperSpread($D4)),IF(ISERROR(_xll.qlFuturesRateHelperConvexityAdjustment($D4)),"--",_xll.qlFuturesRateHelperConvexityAdjustment($D4)),_xll.qlSwapRateHelperSpread($D4))</f>
        <v>--</v>
      </c>
      <c r="H4" s="16">
        <f>_xll.qlRateHelperEarliestDate($D4)</f>
        <v>42142</v>
      </c>
      <c r="I4" s="15">
        <f>_xll.qlRateHelperLatestDate($D4)</f>
        <v>42143</v>
      </c>
      <c r="J4" s="5">
        <v>-1.0138917841064317E-3</v>
      </c>
      <c r="L4" s="61"/>
      <c r="M4" s="62"/>
      <c r="N4" s="134"/>
      <c r="O4" s="62"/>
      <c r="P4" s="62"/>
      <c r="Q4" s="62"/>
      <c r="R4" s="62"/>
      <c r="S4" s="62"/>
      <c r="T4" s="62"/>
      <c r="U4" s="62"/>
      <c r="V4" s="62"/>
      <c r="W4" s="5"/>
    </row>
    <row r="5" spans="1:23" x14ac:dyDescent="0.2">
      <c r="A5" s="20" t="s">
        <v>46</v>
      </c>
      <c r="B5" s="21" t="s">
        <v>45</v>
      </c>
      <c r="D5" s="18" t="str">
        <v>obj_00815</v>
      </c>
      <c r="E5" s="18" t="str">
        <f>_xll.qlRateHelperQuoteName(D5)</f>
        <v>EURSWD_Mx_Quote</v>
      </c>
      <c r="F5" s="17">
        <f>_xll.qlRateHelperRate($D5)</f>
        <v>-8.9999999999999998E-4</v>
      </c>
      <c r="G5" s="17" t="str">
        <f>IF(ISERROR(_xll.qlSwapRateHelperSpread($D5)),IF(ISERROR(_xll.qlFuturesRateHelperConvexityAdjustment($D5)),"--",_xll.qlFuturesRateHelperConvexityAdjustment($D5)),_xll.qlSwapRateHelperSpread($D5))</f>
        <v>--</v>
      </c>
      <c r="H5" s="16">
        <f>_xll.qlRateHelperEarliestDate($D5)</f>
        <v>42142</v>
      </c>
      <c r="I5" s="15">
        <f>_xll.qlRateHelperLatestDate($D5)</f>
        <v>42149</v>
      </c>
      <c r="J5" s="5">
        <v>-9.4937495586600387E-4</v>
      </c>
      <c r="L5" s="61"/>
      <c r="M5" s="62"/>
      <c r="N5" s="134"/>
      <c r="O5" s="62"/>
      <c r="P5" s="62"/>
      <c r="Q5" s="62"/>
      <c r="R5" s="62"/>
      <c r="S5" s="62"/>
      <c r="T5" s="62"/>
      <c r="U5" s="62"/>
      <c r="V5" s="62"/>
      <c r="W5" s="5"/>
    </row>
    <row r="6" spans="1:23" x14ac:dyDescent="0.2">
      <c r="A6" s="20" t="s">
        <v>44</v>
      </c>
      <c r="B6" s="19" t="str">
        <f>_xll.ohRangeRetrieveError(Selected!D2)</f>
        <v/>
      </c>
      <c r="D6" s="18" t="str">
        <v>obj_00847</v>
      </c>
      <c r="E6" s="18" t="str">
        <f>_xll.qlRateHelperQuoteName(D6)</f>
        <v>EUR2WD_Mx_Quote</v>
      </c>
      <c r="F6" s="17">
        <f>_xll.qlRateHelperRate($D6)</f>
        <v>-5.9999999999999995E-4</v>
      </c>
      <c r="G6" s="17" t="str">
        <f>IF(ISERROR(_xll.qlSwapRateHelperSpread($D6)),IF(ISERROR(_xll.qlFuturesRateHelperConvexityAdjustment($D6)),"--",_xll.qlFuturesRateHelperConvexityAdjustment($D6)),_xll.qlSwapRateHelperSpread($D6))</f>
        <v>--</v>
      </c>
      <c r="H6" s="16">
        <f>_xll.qlRateHelperEarliestDate($D6)</f>
        <v>42142</v>
      </c>
      <c r="I6" s="15">
        <f>_xll.qlRateHelperLatestDate($D6)</f>
        <v>42156</v>
      </c>
      <c r="J6" s="5">
        <v>-6.9846303626951395E-4</v>
      </c>
      <c r="L6" s="61"/>
      <c r="M6" s="62"/>
      <c r="N6" s="134"/>
      <c r="O6" s="62"/>
      <c r="P6" s="62"/>
      <c r="Q6" s="62"/>
      <c r="R6" s="62"/>
      <c r="S6" s="62"/>
      <c r="T6" s="62"/>
      <c r="U6" s="62"/>
      <c r="V6" s="62"/>
      <c r="W6" s="5"/>
    </row>
    <row r="7" spans="1:23" x14ac:dyDescent="0.2">
      <c r="A7" s="62"/>
      <c r="B7" s="62"/>
      <c r="D7" s="18" t="str">
        <v>obj_0084c</v>
      </c>
      <c r="E7" s="18" t="str">
        <f>_xll.qlRateHelperQuoteName(D7)</f>
        <v>EUR3WD_Mx_Quote</v>
      </c>
      <c r="F7" s="17">
        <f>_xll.qlRateHelperRate($D7)</f>
        <v>-5.9999999999999995E-4</v>
      </c>
      <c r="G7" s="17" t="str">
        <f>IF(ISERROR(_xll.qlSwapRateHelperSpread($D7)),IF(ISERROR(_xll.qlFuturesRateHelperConvexityAdjustment($D7)),"--",_xll.qlFuturesRateHelperConvexityAdjustment($D7)),_xll.qlSwapRateHelperSpread($D7))</f>
        <v>--</v>
      </c>
      <c r="H7" s="16">
        <f>_xll.qlRateHelperEarliestDate($D7)</f>
        <v>42142</v>
      </c>
      <c r="I7" s="15">
        <f>_xll.qlRateHelperLatestDate($D7)</f>
        <v>42163</v>
      </c>
      <c r="J7" s="5">
        <v>-6.7323168764907119E-4</v>
      </c>
      <c r="L7" s="61"/>
      <c r="M7" s="62"/>
      <c r="N7" s="134"/>
      <c r="O7" s="62"/>
      <c r="P7" s="62"/>
      <c r="Q7" s="62"/>
      <c r="R7" s="62"/>
      <c r="S7" s="62"/>
      <c r="T7" s="62"/>
      <c r="U7" s="62"/>
      <c r="V7" s="62"/>
      <c r="W7" s="5"/>
    </row>
    <row r="8" spans="1:23" x14ac:dyDescent="0.2">
      <c r="A8" s="62"/>
      <c r="B8" s="62"/>
      <c r="D8" s="18" t="str">
        <v>obj_00828</v>
      </c>
      <c r="E8" s="18" t="str">
        <f>_xll.qlRateHelperQuoteName(D8)</f>
        <v>EUR1MD_Mx_Quote</v>
      </c>
      <c r="F8" s="17">
        <f>_xll.qlRateHelperRate($D8)</f>
        <v>-4.0000000000000002E-4</v>
      </c>
      <c r="G8" s="17" t="str">
        <f>IF(ISERROR(_xll.qlSwapRateHelperSpread($D8)),IF(ISERROR(_xll.qlFuturesRateHelperConvexityAdjustment($D8)),"--",_xll.qlFuturesRateHelperConvexityAdjustment($D8)),_xll.qlSwapRateHelperSpread($D8))</f>
        <v>--</v>
      </c>
      <c r="H8" s="16">
        <f>_xll.qlRateHelperEarliestDate($D8)</f>
        <v>42142</v>
      </c>
      <c r="I8" s="15">
        <f>_xll.qlRateHelperLatestDate($D8)</f>
        <v>42173</v>
      </c>
      <c r="J8" s="5">
        <v>-4.7508592492238042E-4</v>
      </c>
      <c r="L8" s="61"/>
      <c r="M8" s="62"/>
      <c r="N8" s="134"/>
      <c r="O8" s="62"/>
      <c r="P8" s="62"/>
      <c r="Q8" s="62"/>
      <c r="R8" s="62"/>
      <c r="S8" s="62"/>
      <c r="T8" s="62"/>
      <c r="U8" s="62"/>
      <c r="V8" s="62"/>
      <c r="W8" s="5"/>
    </row>
    <row r="9" spans="1:23" x14ac:dyDescent="0.2">
      <c r="D9" s="18" t="str">
        <v>obj_00825</v>
      </c>
      <c r="E9" s="18" t="str">
        <f>_xll.qlRateHelperQuoteName(D9)</f>
        <v>EUR2MD_Mx_Quote</v>
      </c>
      <c r="F9" s="17">
        <f>_xll.qlRateHelperRate($D9)</f>
        <v>-2.0000000000000001E-4</v>
      </c>
      <c r="G9" s="17" t="str">
        <f>IF(ISERROR(_xll.qlSwapRateHelperSpread($D9)),IF(ISERROR(_xll.qlFuturesRateHelperConvexityAdjustment($D9)),"--",_xll.qlFuturesRateHelperConvexityAdjustment($D9)),_xll.qlSwapRateHelperSpread($D9))</f>
        <v>--</v>
      </c>
      <c r="H9" s="16">
        <f>_xll.qlRateHelperEarliestDate($D9)</f>
        <v>42142</v>
      </c>
      <c r="I9" s="15">
        <f>_xll.qlRateHelperLatestDate($D9)</f>
        <v>42205</v>
      </c>
      <c r="J9" s="5">
        <v>-2.5120585360014413E-4</v>
      </c>
      <c r="L9" s="61"/>
      <c r="M9" s="62"/>
      <c r="N9" s="134"/>
      <c r="O9" s="62"/>
      <c r="P9" s="62"/>
      <c r="Q9" s="62"/>
      <c r="R9" s="62"/>
      <c r="S9" s="62"/>
      <c r="T9" s="62"/>
      <c r="U9" s="62"/>
      <c r="V9" s="62"/>
      <c r="W9" s="5"/>
    </row>
    <row r="10" spans="1:23" x14ac:dyDescent="0.2">
      <c r="D10" s="18" t="str">
        <v>obj_00842</v>
      </c>
      <c r="E10" s="18" t="str">
        <f>_xll.qlRateHelperQuoteName(D10)</f>
        <v>EUR3MD_Mx_Quote</v>
      </c>
      <c r="F10" s="17">
        <f>_xll.qlRateHelperRate($D10)</f>
        <v>1E-4</v>
      </c>
      <c r="G10" s="17" t="str">
        <f>IF(ISERROR(_xll.qlSwapRateHelperSpread($D10)),IF(ISERROR(_xll.qlFuturesRateHelperConvexityAdjustment($D10)),"--",_xll.qlFuturesRateHelperConvexityAdjustment($D10)),_xll.qlSwapRateHelperSpread($D10))</f>
        <v>--</v>
      </c>
      <c r="H10" s="16">
        <f>_xll.qlRateHelperEarliestDate($D10)</f>
        <v>42142</v>
      </c>
      <c r="I10" s="15">
        <f>_xll.qlRateHelperLatestDate($D10)</f>
        <v>42234</v>
      </c>
      <c r="J10" s="5">
        <v>5.4917603833721302E-5</v>
      </c>
      <c r="L10" s="61"/>
      <c r="M10" s="62"/>
      <c r="N10" s="134"/>
      <c r="O10" s="62"/>
      <c r="P10" s="62"/>
      <c r="Q10" s="62"/>
      <c r="R10" s="62"/>
      <c r="S10" s="62"/>
      <c r="T10" s="62"/>
      <c r="U10" s="62"/>
      <c r="V10" s="62"/>
      <c r="W10" s="5"/>
    </row>
    <row r="11" spans="1:23" x14ac:dyDescent="0.2">
      <c r="D11" s="18" t="str">
        <v>obj_0084f</v>
      </c>
      <c r="E11" s="18" t="str">
        <f>_xll.qlRateHelperQuoteName(D11)</f>
        <v>EUR4MD_Mx_Quote</v>
      </c>
      <c r="F11" s="17">
        <f>_xll.qlRateHelperRate($D11)</f>
        <v>2.9999999999999997E-4</v>
      </c>
      <c r="G11" s="17" t="str">
        <f>IF(ISERROR(_xll.qlSwapRateHelperSpread($D11)),IF(ISERROR(_xll.qlFuturesRateHelperConvexityAdjustment($D11)),"--",_xll.qlFuturesRateHelperConvexityAdjustment($D11)),_xll.qlSwapRateHelperSpread($D11))</f>
        <v>--</v>
      </c>
      <c r="H11" s="16">
        <f>_xll.qlRateHelperEarliestDate($D11)</f>
        <v>42142</v>
      </c>
      <c r="I11" s="15">
        <f>_xll.qlRateHelperLatestDate($D11)</f>
        <v>42265</v>
      </c>
      <c r="J11" s="5">
        <v>2.6263790643202094E-4</v>
      </c>
      <c r="L11" s="61"/>
      <c r="M11" s="62"/>
      <c r="N11" s="134"/>
      <c r="O11" s="62"/>
      <c r="P11" s="62"/>
      <c r="Q11" s="62"/>
      <c r="R11" s="62"/>
      <c r="S11" s="62"/>
      <c r="T11" s="62"/>
      <c r="U11" s="62"/>
      <c r="V11" s="62"/>
      <c r="W11" s="5"/>
    </row>
    <row r="12" spans="1:23" x14ac:dyDescent="0.2">
      <c r="D12" s="18" t="str">
        <v>obj_0084d</v>
      </c>
      <c r="E12" s="18" t="str">
        <f>_xll.qlRateHelperQuoteName(D12)</f>
        <v>EUR5MD_Mx_Quote</v>
      </c>
      <c r="F12" s="17">
        <f>_xll.qlRateHelperRate($D12)</f>
        <v>5.9999999999999995E-4</v>
      </c>
      <c r="G12" s="17" t="str">
        <f>IF(ISERROR(_xll.qlSwapRateHelperSpread($D12)),IF(ISERROR(_xll.qlFuturesRateHelperConvexityAdjustment($D12)),"--",_xll.qlFuturesRateHelperConvexityAdjustment($D12)),_xll.qlSwapRateHelperSpread($D12))</f>
        <v>--</v>
      </c>
      <c r="H12" s="16">
        <f>_xll.qlRateHelperEarliestDate($D12)</f>
        <v>42142</v>
      </c>
      <c r="I12" s="15">
        <f>_xll.qlRateHelperLatestDate($D12)</f>
        <v>42296</v>
      </c>
      <c r="J12" s="5">
        <v>5.6718825362098158E-4</v>
      </c>
      <c r="L12" s="61"/>
      <c r="M12" s="62"/>
      <c r="N12" s="134"/>
      <c r="O12" s="62"/>
      <c r="P12" s="62"/>
      <c r="Q12" s="62"/>
      <c r="R12" s="62"/>
      <c r="S12" s="62"/>
      <c r="T12" s="62"/>
      <c r="U12" s="62"/>
      <c r="V12" s="62"/>
      <c r="W12" s="5"/>
    </row>
    <row r="13" spans="1:23" x14ac:dyDescent="0.2">
      <c r="D13" s="18" t="str">
        <v>obj_00835</v>
      </c>
      <c r="E13" s="18" t="str">
        <f>_xll.qlRateHelperQuoteName(D13)</f>
        <v>EUR6MD_Mx_Quote</v>
      </c>
      <c r="F13" s="17">
        <f>_xll.qlRateHelperRate($D13)</f>
        <v>8.9999999999999998E-4</v>
      </c>
      <c r="G13" s="17" t="str">
        <f>IF(ISERROR(_xll.qlSwapRateHelperSpread($D13)),IF(ISERROR(_xll.qlFuturesRateHelperConvexityAdjustment($D13)),"--",_xll.qlFuturesRateHelperConvexityAdjustment($D13)),_xll.qlSwapRateHelperSpread($D13))</f>
        <v>--</v>
      </c>
      <c r="H13" s="16">
        <f>_xll.qlRateHelperEarliestDate($D13)</f>
        <v>42142</v>
      </c>
      <c r="I13" s="15">
        <f>_xll.qlRateHelperLatestDate($D13)</f>
        <v>42326</v>
      </c>
      <c r="J13" s="5">
        <v>8.7130758624978763E-4</v>
      </c>
      <c r="L13" s="61"/>
      <c r="M13" s="62"/>
      <c r="N13" s="134"/>
      <c r="O13" s="62"/>
      <c r="P13" s="62"/>
      <c r="Q13" s="62"/>
      <c r="R13" s="62"/>
      <c r="S13" s="62"/>
      <c r="T13" s="62"/>
      <c r="U13" s="62"/>
      <c r="V13" s="62"/>
      <c r="W13" s="5"/>
    </row>
    <row r="14" spans="1:23" x14ac:dyDescent="0.2">
      <c r="D14" s="18" t="str">
        <v>obj_00852</v>
      </c>
      <c r="E14" s="18" t="str">
        <f>_xll.qlRateHelperQuoteName(D14)</f>
        <v>EURSTUB_Mx_Quote</v>
      </c>
      <c r="F14" s="17">
        <f>_xll.qlRateHelperRate($D14)</f>
        <v>1.0866666699999999E-3</v>
      </c>
      <c r="G14" s="17" t="str">
        <f>IF(ISERROR(_xll.qlSwapRateHelperSpread($D14)),IF(ISERROR(_xll.qlFuturesRateHelperConvexityAdjustment($D14)),"--",_xll.qlFuturesRateHelperConvexityAdjustment($D14)),_xll.qlSwapRateHelperSpread($D14))</f>
        <v>--</v>
      </c>
      <c r="H14" s="16">
        <f>_xll.qlRateHelperEarliestDate($D14)</f>
        <v>42142</v>
      </c>
      <c r="I14" s="15">
        <f>_xll.qlRateHelperLatestDate($D14)</f>
        <v>42354</v>
      </c>
      <c r="J14" s="5">
        <v>1.0622346862316698E-3</v>
      </c>
      <c r="L14" s="61"/>
      <c r="M14" s="62"/>
      <c r="N14" s="134"/>
      <c r="O14" s="62"/>
      <c r="P14" s="62"/>
      <c r="Q14" s="62"/>
      <c r="R14" s="62"/>
      <c r="S14" s="62"/>
      <c r="T14" s="62"/>
      <c r="U14" s="62"/>
      <c r="V14" s="62"/>
      <c r="W14" s="5"/>
    </row>
    <row r="15" spans="1:23" x14ac:dyDescent="0.2">
      <c r="D15" s="18" t="str">
        <v>obj_0086f</v>
      </c>
      <c r="E15" s="18" t="str">
        <f>_xll.qlRateHelperQuoteName(D15)</f>
        <v>EURFUT3MZ5_Quote</v>
      </c>
      <c r="F15" s="17">
        <f>_xll.qlRateHelperRate($D15)</f>
        <v>7.4999999999936229E-5</v>
      </c>
      <c r="G15" s="17">
        <f>IF(ISERROR(_xll.qlSwapRateHelperSpread($D15)),IF(ISERROR(_xll.qlFuturesRateHelperConvexityAdjustment($D15)),"--",_xll.qlFuturesRateHelperConvexityAdjustment($D15)),_xll.qlSwapRateHelperSpread($D15))</f>
        <v>0</v>
      </c>
      <c r="H15" s="16">
        <f>_xll.qlRateHelperEarliestDate($D15)</f>
        <v>42354</v>
      </c>
      <c r="I15" s="15">
        <f>_xll.qlRateHelperLatestDate($D15)</f>
        <v>42445</v>
      </c>
      <c r="J15" s="5">
        <v>7.6991015734364739E-4</v>
      </c>
      <c r="L15" s="61"/>
      <c r="M15" s="62"/>
      <c r="N15" s="134"/>
      <c r="O15" s="62"/>
      <c r="P15" s="62"/>
      <c r="Q15" s="62"/>
      <c r="R15" s="62"/>
      <c r="S15" s="62"/>
      <c r="T15" s="62"/>
      <c r="U15" s="62"/>
      <c r="V15" s="62"/>
      <c r="W15" s="5"/>
    </row>
    <row r="16" spans="1:23" x14ac:dyDescent="0.2">
      <c r="D16" s="18" t="str">
        <v>obj_00861</v>
      </c>
      <c r="E16" s="18" t="str">
        <f>_xll.qlRateHelperQuoteName(D16)</f>
        <v>EURFUT3MH6_Quote</v>
      </c>
      <c r="F16" s="17">
        <f>_xll.qlRateHelperRate($D16)</f>
        <v>2.2500000000003073E-4</v>
      </c>
      <c r="G16" s="17">
        <f>IF(ISERROR(_xll.qlSwapRateHelperSpread($D16)),IF(ISERROR(_xll.qlFuturesRateHelperConvexityAdjustment($D16)),"--",_xll.qlFuturesRateHelperConvexityAdjustment($D16)),_xll.qlSwapRateHelperSpread($D16))</f>
        <v>0</v>
      </c>
      <c r="H16" s="16">
        <f>_xll.qlRateHelperEarliestDate($D16)</f>
        <v>42445</v>
      </c>
      <c r="I16" s="15">
        <f>_xll.qlRateHelperLatestDate($D16)</f>
        <v>42537</v>
      </c>
      <c r="J16" s="5">
        <v>6.4498575155846752E-4</v>
      </c>
      <c r="L16" s="61"/>
      <c r="M16" s="62"/>
      <c r="N16" s="134"/>
      <c r="O16" s="136"/>
      <c r="P16" s="62"/>
      <c r="Q16" s="62"/>
      <c r="R16" s="62"/>
      <c r="S16" s="62"/>
      <c r="T16" s="62"/>
      <c r="U16" s="62"/>
      <c r="V16" s="62"/>
      <c r="W16" s="5"/>
    </row>
    <row r="17" spans="4:23" x14ac:dyDescent="0.2">
      <c r="D17" s="18" t="str">
        <v>obj_00857</v>
      </c>
      <c r="E17" s="18" t="str">
        <f>_xll.qlRateHelperQuoteName(D17)</f>
        <v>EURFUT3MM6_Quote</v>
      </c>
      <c r="F17" s="17">
        <f>_xll.qlRateHelperRate($D17)</f>
        <v>4.250000000000087E-4</v>
      </c>
      <c r="G17" s="17">
        <f>IF(ISERROR(_xll.qlSwapRateHelperSpread($D17)),IF(ISERROR(_xll.qlFuturesRateHelperConvexityAdjustment($D17)),"--",_xll.qlFuturesRateHelperConvexityAdjustment($D17)),_xll.qlSwapRateHelperSpread($D17))</f>
        <v>0</v>
      </c>
      <c r="H17" s="16">
        <f>_xll.qlRateHelperEarliestDate($D17)</f>
        <v>42536</v>
      </c>
      <c r="I17" s="15">
        <f>_xll.qlRateHelperLatestDate($D17)</f>
        <v>42628</v>
      </c>
      <c r="J17" s="5">
        <v>6.0588911390395189E-4</v>
      </c>
      <c r="L17" s="132"/>
      <c r="M17" s="62"/>
      <c r="N17" s="134"/>
      <c r="O17" s="136"/>
      <c r="P17" s="62"/>
      <c r="Q17" s="62"/>
      <c r="R17" s="62"/>
      <c r="S17" s="62"/>
      <c r="T17" s="62"/>
      <c r="U17" s="62"/>
      <c r="V17" s="62"/>
      <c r="W17" s="5"/>
    </row>
    <row r="18" spans="4:23" x14ac:dyDescent="0.2">
      <c r="D18" s="18" t="str">
        <v>obj_0085e</v>
      </c>
      <c r="E18" s="18" t="str">
        <f>_xll.qlRateHelperQuoteName(D18)</f>
        <v>EURFUT3MU6_Quote</v>
      </c>
      <c r="F18" s="17">
        <f>_xll.qlRateHelperRate($D18)</f>
        <v>7.2499999999986464E-4</v>
      </c>
      <c r="G18" s="17">
        <f>IF(ISERROR(_xll.qlSwapRateHelperSpread($D18)),IF(ISERROR(_xll.qlFuturesRateHelperConvexityAdjustment($D18)),"--",_xll.qlFuturesRateHelperConvexityAdjustment($D18)),_xll.qlSwapRateHelperSpread($D18))</f>
        <v>0</v>
      </c>
      <c r="H18" s="16">
        <f>_xll.qlRateHelperEarliestDate($D18)</f>
        <v>42634</v>
      </c>
      <c r="I18" s="15">
        <f>_xll.qlRateHelperLatestDate($D18)</f>
        <v>42725</v>
      </c>
      <c r="J18" s="5">
        <v>6.2700877549700567E-4</v>
      </c>
      <c r="L18" s="132"/>
      <c r="M18" s="62"/>
      <c r="N18" s="134"/>
      <c r="O18" s="136"/>
      <c r="P18" s="62"/>
      <c r="Q18" s="62"/>
      <c r="R18" s="62"/>
      <c r="S18" s="62"/>
      <c r="T18" s="62"/>
      <c r="U18" s="62"/>
      <c r="V18" s="62"/>
      <c r="W18" s="5"/>
    </row>
    <row r="19" spans="4:23" x14ac:dyDescent="0.2">
      <c r="D19" s="18" t="str">
        <v>obj_00863</v>
      </c>
      <c r="E19" s="18" t="str">
        <f>_xll.qlRateHelperQuoteName(D19)</f>
        <v>EURFUT3MZ6_Quote</v>
      </c>
      <c r="F19" s="17">
        <f>_xll.qlRateHelperRate($D19)</f>
        <v>1.1249999999999316E-3</v>
      </c>
      <c r="G19" s="17">
        <f>IF(ISERROR(_xll.qlSwapRateHelperSpread($D19)),IF(ISERROR(_xll.qlFuturesRateHelperConvexityAdjustment($D19)),"--",_xll.qlFuturesRateHelperConvexityAdjustment($D19)),_xll.qlSwapRateHelperSpread($D19))</f>
        <v>0</v>
      </c>
      <c r="H19" s="16">
        <f>_xll.qlRateHelperEarliestDate($D19)</f>
        <v>42725</v>
      </c>
      <c r="I19" s="15">
        <f>_xll.qlRateHelperLatestDate($D19)</f>
        <v>42815</v>
      </c>
      <c r="J19" s="5">
        <v>6.9526730851694806E-4</v>
      </c>
      <c r="L19" s="132"/>
      <c r="M19" s="62"/>
      <c r="N19" s="134"/>
      <c r="O19" s="136"/>
      <c r="P19" s="62"/>
      <c r="Q19" s="62"/>
      <c r="R19" s="62"/>
      <c r="S19" s="62"/>
      <c r="T19" s="62"/>
      <c r="U19" s="62"/>
      <c r="V19" s="62"/>
      <c r="W19" s="5"/>
    </row>
    <row r="20" spans="4:23" x14ac:dyDescent="0.2">
      <c r="D20" s="18" t="str">
        <v>obj_00858</v>
      </c>
      <c r="E20" s="18" t="str">
        <f>_xll.qlRateHelperQuoteName(D20)</f>
        <v>EURFUT3MH7_Quote</v>
      </c>
      <c r="F20" s="17">
        <f>_xll.qlRateHelperRate($D20)</f>
        <v>1.5749999999999931E-3</v>
      </c>
      <c r="G20" s="17">
        <f>IF(ISERROR(_xll.qlSwapRateHelperSpread($D20)),IF(ISERROR(_xll.qlFuturesRateHelperConvexityAdjustment($D20)),"--",_xll.qlFuturesRateHelperConvexityAdjustment($D20)),_xll.qlSwapRateHelperSpread($D20))</f>
        <v>0</v>
      </c>
      <c r="H20" s="16">
        <f>_xll.qlRateHelperEarliestDate($D20)</f>
        <v>42809</v>
      </c>
      <c r="I20" s="15">
        <f>_xll.qlRateHelperLatestDate($D20)</f>
        <v>42901</v>
      </c>
      <c r="J20" s="5">
        <v>7.9993954662465076E-4</v>
      </c>
      <c r="L20" s="61"/>
      <c r="M20" s="62"/>
      <c r="N20" s="137"/>
      <c r="O20" s="136"/>
      <c r="P20" s="62"/>
      <c r="Q20" s="62"/>
      <c r="R20" s="62"/>
      <c r="S20" s="62"/>
      <c r="T20" s="62"/>
      <c r="U20" s="62"/>
      <c r="V20" s="62"/>
      <c r="W20" s="5"/>
    </row>
    <row r="21" spans="4:23" x14ac:dyDescent="0.2">
      <c r="D21" s="18" t="str">
        <v>obj_0082d</v>
      </c>
      <c r="E21" s="18" t="str">
        <f>_xll.qlRateHelperQuoteName(D21)</f>
        <v>EURAB6E3Y_Quote</v>
      </c>
      <c r="F21" s="17">
        <f>_xll.qlRateHelperRate($D21)</f>
        <v>1.97E-3</v>
      </c>
      <c r="G21" s="17">
        <f>IF(ISERROR(_xll.qlSwapRateHelperSpread($D21)),IF(ISERROR(_xll.qlFuturesRateHelperConvexityAdjustment($D21)),"--",_xll.qlFuturesRateHelperConvexityAdjustment($D21)),_xll.qlSwapRateHelperSpread($D21))</f>
        <v>0</v>
      </c>
      <c r="H21" s="16">
        <f>_xll.qlRateHelperEarliestDate($D21)</f>
        <v>42142</v>
      </c>
      <c r="I21" s="15">
        <f>_xll.qlRateHelperLatestDate($D21)</f>
        <v>43238</v>
      </c>
      <c r="J21" s="5">
        <v>1.9578168252687013E-3</v>
      </c>
      <c r="L21" s="61"/>
      <c r="M21" s="62"/>
      <c r="N21" s="134"/>
      <c r="O21" s="136"/>
      <c r="P21" s="62"/>
      <c r="Q21" s="62"/>
      <c r="R21" s="62"/>
      <c r="S21" s="62"/>
      <c r="T21" s="62"/>
      <c r="U21" s="62"/>
      <c r="V21" s="62"/>
      <c r="W21" s="5"/>
    </row>
    <row r="22" spans="4:23" x14ac:dyDescent="0.2">
      <c r="D22" s="18" t="str">
        <v>obj_00831</v>
      </c>
      <c r="E22" s="18" t="str">
        <f>_xll.qlRateHelperQuoteName(D22)</f>
        <v>EURAB6E4Y_Quote</v>
      </c>
      <c r="F22" s="17">
        <f>_xll.qlRateHelperRate($D22)</f>
        <v>3.0500000000000006E-3</v>
      </c>
      <c r="G22" s="17">
        <f>IF(ISERROR(_xll.qlSwapRateHelperSpread($D22)),IF(ISERROR(_xll.qlFuturesRateHelperConvexityAdjustment($D22)),"--",_xll.qlFuturesRateHelperConvexityAdjustment($D22)),_xll.qlSwapRateHelperSpread($D22))</f>
        <v>0</v>
      </c>
      <c r="H22" s="16">
        <f>_xll.qlRateHelperEarliestDate($D22)</f>
        <v>42142</v>
      </c>
      <c r="I22" s="15">
        <f>_xll.qlRateHelperLatestDate($D22)</f>
        <v>43605</v>
      </c>
      <c r="J22" s="5">
        <v>3.039967169205111E-3</v>
      </c>
      <c r="L22" s="61"/>
      <c r="M22" s="62"/>
      <c r="N22" s="137"/>
      <c r="O22" s="62"/>
      <c r="P22" s="62"/>
      <c r="Q22" s="62"/>
      <c r="R22" s="62"/>
      <c r="S22" s="62"/>
      <c r="T22" s="62"/>
      <c r="U22" s="62"/>
      <c r="V22" s="62"/>
      <c r="W22" s="5"/>
    </row>
    <row r="23" spans="4:23" x14ac:dyDescent="0.2">
      <c r="D23" s="18" t="str">
        <v>obj_00827</v>
      </c>
      <c r="E23" s="18" t="str">
        <f>_xll.qlRateHelperQuoteName(D23)</f>
        <v>EURAB6E5Y_Quote</v>
      </c>
      <c r="F23" s="17">
        <f>_xll.qlRateHelperRate($D23)</f>
        <v>4.2899999999999995E-3</v>
      </c>
      <c r="G23" s="17">
        <f>IF(ISERROR(_xll.qlSwapRateHelperSpread($D23)),IF(ISERROR(_xll.qlFuturesRateHelperConvexityAdjustment($D23)),"--",_xll.qlFuturesRateHelperConvexityAdjustment($D23)),_xll.qlSwapRateHelperSpread($D23))</f>
        <v>0</v>
      </c>
      <c r="H23" s="16">
        <f>_xll.qlRateHelperEarliestDate($D23)</f>
        <v>42142</v>
      </c>
      <c r="I23" s="15">
        <f>_xll.qlRateHelperLatestDate($D23)</f>
        <v>43969</v>
      </c>
      <c r="J23" s="5">
        <v>4.2839648868848385E-3</v>
      </c>
      <c r="L23" s="61"/>
      <c r="M23" s="62"/>
      <c r="N23" s="137"/>
      <c r="O23" s="62"/>
      <c r="P23" s="62"/>
      <c r="Q23" s="62"/>
      <c r="R23" s="62"/>
      <c r="S23" s="62"/>
      <c r="T23" s="62"/>
      <c r="U23" s="62"/>
      <c r="V23" s="62"/>
      <c r="W23" s="5"/>
    </row>
    <row r="24" spans="4:23" x14ac:dyDescent="0.2">
      <c r="D24" s="18" t="str">
        <v>obj_0083c</v>
      </c>
      <c r="E24" s="18" t="str">
        <f>_xll.qlRateHelperQuoteName(D24)</f>
        <v>EURAB6E6Y_Quote</v>
      </c>
      <c r="F24" s="17">
        <f>_xll.qlRateHelperRate($D24)</f>
        <v>5.5899999999999995E-3</v>
      </c>
      <c r="G24" s="17">
        <f>IF(ISERROR(_xll.qlSwapRateHelperSpread($D24)),IF(ISERROR(_xll.qlFuturesRateHelperConvexityAdjustment($D24)),"--",_xll.qlFuturesRateHelperConvexityAdjustment($D24)),_xll.qlSwapRateHelperSpread($D24))</f>
        <v>0</v>
      </c>
      <c r="H24" s="16">
        <f>_xll.qlRateHelperEarliestDate($D24)</f>
        <v>42142</v>
      </c>
      <c r="I24" s="15">
        <f>_xll.qlRateHelperLatestDate($D24)</f>
        <v>44334</v>
      </c>
      <c r="J24" s="5">
        <v>5.5967627410297366E-3</v>
      </c>
      <c r="L24" s="61"/>
      <c r="M24" s="62"/>
      <c r="N24" s="137"/>
      <c r="O24" s="62"/>
      <c r="P24" s="62"/>
      <c r="Q24" s="62"/>
      <c r="R24" s="62"/>
      <c r="S24" s="62"/>
      <c r="T24" s="62"/>
      <c r="U24" s="62"/>
      <c r="V24" s="62"/>
      <c r="W24" s="5"/>
    </row>
    <row r="25" spans="4:23" x14ac:dyDescent="0.2">
      <c r="D25" s="18" t="str">
        <v>obj_00833</v>
      </c>
      <c r="E25" s="18" t="str">
        <f>_xll.qlRateHelperQuoteName(D25)</f>
        <v>EURAB6E7Y_Quote</v>
      </c>
      <c r="F25" s="17">
        <f>_xll.qlRateHelperRate($D25)</f>
        <v>6.8900000000000003E-3</v>
      </c>
      <c r="G25" s="17">
        <f>IF(ISERROR(_xll.qlSwapRateHelperSpread($D25)),IF(ISERROR(_xll.qlFuturesRateHelperConvexityAdjustment($D25)),"--",_xll.qlFuturesRateHelperConvexityAdjustment($D25)),_xll.qlSwapRateHelperSpread($D25))</f>
        <v>0</v>
      </c>
      <c r="H25" s="16">
        <f>_xll.qlRateHelperEarliestDate($D25)</f>
        <v>42142</v>
      </c>
      <c r="I25" s="15">
        <f>_xll.qlRateHelperLatestDate($D25)</f>
        <v>44699</v>
      </c>
      <c r="J25" s="5">
        <v>6.927931363220694E-3</v>
      </c>
      <c r="L25" s="61"/>
      <c r="M25" s="62"/>
      <c r="N25" s="137"/>
      <c r="O25" s="62"/>
      <c r="P25" s="62"/>
      <c r="Q25" s="62"/>
      <c r="R25" s="62"/>
      <c r="S25" s="62"/>
      <c r="T25" s="62"/>
      <c r="U25" s="62"/>
      <c r="V25" s="62"/>
      <c r="W25" s="5"/>
    </row>
    <row r="26" spans="4:23" x14ac:dyDescent="0.2">
      <c r="D26" s="18" t="str">
        <v>obj_00817</v>
      </c>
      <c r="E26" s="18" t="str">
        <f>_xll.qlRateHelperQuoteName(D26)</f>
        <v>EURAB6E8Y_Quote</v>
      </c>
      <c r="F26" s="17">
        <f>_xll.qlRateHelperRate($D26)</f>
        <v>8.09E-3</v>
      </c>
      <c r="G26" s="17">
        <f>IF(ISERROR(_xll.qlSwapRateHelperSpread($D26)),IF(ISERROR(_xll.qlFuturesRateHelperConvexityAdjustment($D26)),"--",_xll.qlFuturesRateHelperConvexityAdjustment($D26)),_xll.qlSwapRateHelperSpread($D26))</f>
        <v>0</v>
      </c>
      <c r="H26" s="16">
        <f>_xll.qlRateHelperEarliestDate($D26)</f>
        <v>42142</v>
      </c>
      <c r="I26" s="15">
        <f>_xll.qlRateHelperLatestDate($D26)</f>
        <v>45064</v>
      </c>
      <c r="J26" s="5">
        <v>8.1556426144199657E-3</v>
      </c>
      <c r="L26" s="61"/>
      <c r="M26" s="62"/>
      <c r="N26" s="137"/>
      <c r="O26" s="62"/>
      <c r="P26" s="62"/>
      <c r="Q26" s="62"/>
      <c r="R26" s="62"/>
      <c r="S26" s="62"/>
      <c r="T26" s="62"/>
      <c r="U26" s="62"/>
      <c r="V26" s="62"/>
      <c r="W26" s="5"/>
    </row>
    <row r="27" spans="4:23" x14ac:dyDescent="0.2">
      <c r="D27" s="18" t="str">
        <v>obj_0082a</v>
      </c>
      <c r="E27" s="18" t="str">
        <f>_xll.qlRateHelperQuoteName(D27)</f>
        <v>EURAB6E9Y_Quote</v>
      </c>
      <c r="F27" s="17">
        <f>_xll.qlRateHelperRate($D27)</f>
        <v>9.1499999999999984E-3</v>
      </c>
      <c r="G27" s="17">
        <f>IF(ISERROR(_xll.qlSwapRateHelperSpread($D27)),IF(ISERROR(_xll.qlFuturesRateHelperConvexityAdjustment($D27)),"--",_xll.qlFuturesRateHelperConvexityAdjustment($D27)),_xll.qlSwapRateHelperSpread($D27))</f>
        <v>0</v>
      </c>
      <c r="H27" s="16">
        <f>_xll.qlRateHelperEarliestDate($D27)</f>
        <v>42142</v>
      </c>
      <c r="I27" s="15">
        <f>_xll.qlRateHelperLatestDate($D27)</f>
        <v>45432</v>
      </c>
      <c r="J27" s="5">
        <v>9.2447273679106563E-3</v>
      </c>
      <c r="L27" s="61"/>
      <c r="M27" s="62"/>
      <c r="N27" s="137"/>
      <c r="O27" s="62"/>
      <c r="P27" s="62"/>
      <c r="Q27" s="62"/>
      <c r="R27" s="62"/>
      <c r="S27" s="62"/>
      <c r="T27" s="62"/>
      <c r="U27" s="62"/>
      <c r="V27" s="62"/>
      <c r="W27" s="5"/>
    </row>
    <row r="28" spans="4:23" x14ac:dyDescent="0.2">
      <c r="D28" s="18" t="str">
        <v>obj_00844</v>
      </c>
      <c r="E28" s="18" t="str">
        <f>_xll.qlRateHelperQuoteName(D28)</f>
        <v>EURAB6E10Y_Quote</v>
      </c>
      <c r="F28" s="17">
        <f>_xll.qlRateHelperRate($D28)</f>
        <v>1.0049999999999998E-2</v>
      </c>
      <c r="G28" s="17">
        <f>IF(ISERROR(_xll.qlSwapRateHelperSpread($D28)),IF(ISERROR(_xll.qlFuturesRateHelperConvexityAdjustment($D28)),"--",_xll.qlFuturesRateHelperConvexityAdjustment($D28)),_xll.qlSwapRateHelperSpread($D28))</f>
        <v>0</v>
      </c>
      <c r="H28" s="16">
        <f>_xll.qlRateHelperEarliestDate($D28)</f>
        <v>42142</v>
      </c>
      <c r="I28" s="15">
        <f>_xll.qlRateHelperLatestDate($D28)</f>
        <v>45796</v>
      </c>
      <c r="J28" s="5">
        <v>1.017764289476257E-2</v>
      </c>
      <c r="L28" s="61"/>
      <c r="M28" s="62"/>
      <c r="N28" s="137"/>
      <c r="O28" s="62"/>
      <c r="P28" s="62"/>
      <c r="Q28" s="62"/>
      <c r="R28" s="62"/>
      <c r="S28" s="62"/>
      <c r="T28" s="62"/>
      <c r="U28" s="62"/>
      <c r="V28" s="62"/>
      <c r="W28" s="5"/>
    </row>
    <row r="29" spans="4:23" x14ac:dyDescent="0.2">
      <c r="D29" s="18" t="str">
        <v>obj_0083f</v>
      </c>
      <c r="E29" s="18" t="str">
        <f>_xll.qlRateHelperQuoteName(D29)</f>
        <v>EURAB6E11Y_Quote</v>
      </c>
      <c r="F29" s="17">
        <f>_xll.qlRateHelperRate($D29)</f>
        <v>1.0800000000000001E-2</v>
      </c>
      <c r="G29" s="17">
        <f>IF(ISERROR(_xll.qlSwapRateHelperSpread($D29)),IF(ISERROR(_xll.qlFuturesRateHelperConvexityAdjustment($D29)),"--",_xll.qlFuturesRateHelperConvexityAdjustment($D29)),_xll.qlSwapRateHelperSpread($D29))</f>
        <v>0</v>
      </c>
      <c r="H29" s="16">
        <f>_xll.qlRateHelperEarliestDate($D29)</f>
        <v>42142</v>
      </c>
      <c r="I29" s="15">
        <f>_xll.qlRateHelperLatestDate($D29)</f>
        <v>46160</v>
      </c>
      <c r="J29" s="5">
        <v>1.0959130462547019E-2</v>
      </c>
      <c r="L29" s="61"/>
      <c r="M29" s="62"/>
      <c r="N29" s="137"/>
      <c r="O29" s="62"/>
      <c r="P29" s="62"/>
      <c r="Q29" s="62"/>
      <c r="R29" s="62"/>
      <c r="S29" s="62"/>
      <c r="T29" s="62"/>
      <c r="U29" s="62"/>
      <c r="V29" s="62"/>
      <c r="W29" s="5"/>
    </row>
    <row r="30" spans="4:23" x14ac:dyDescent="0.2">
      <c r="D30" s="18" t="str">
        <v>obj_0083d</v>
      </c>
      <c r="E30" s="18" t="str">
        <f>_xll.qlRateHelperQuoteName(D30)</f>
        <v>EURAB6E12Y_Quote</v>
      </c>
      <c r="F30" s="17">
        <f>_xll.qlRateHelperRate($D30)</f>
        <v>1.1470000000000001E-2</v>
      </c>
      <c r="G30" s="17">
        <f>IF(ISERROR(_xll.qlSwapRateHelperSpread($D30)),IF(ISERROR(_xll.qlFuturesRateHelperConvexityAdjustment($D30)),"--",_xll.qlFuturesRateHelperConvexityAdjustment($D30)),_xll.qlSwapRateHelperSpread($D30))</f>
        <v>0</v>
      </c>
      <c r="H30" s="16">
        <f>_xll.qlRateHelperEarliestDate($D30)</f>
        <v>42142</v>
      </c>
      <c r="I30" s="15">
        <f>_xll.qlRateHelperLatestDate($D30)</f>
        <v>46525</v>
      </c>
      <c r="J30" s="5">
        <v>1.1661628886599155E-2</v>
      </c>
      <c r="L30" s="61"/>
      <c r="M30" s="62"/>
      <c r="N30" s="137"/>
      <c r="O30" s="62"/>
      <c r="P30" s="62"/>
      <c r="Q30" s="62"/>
      <c r="R30" s="62"/>
      <c r="S30" s="62"/>
      <c r="T30" s="62"/>
      <c r="U30" s="62"/>
      <c r="V30" s="62"/>
      <c r="W30" s="5"/>
    </row>
    <row r="31" spans="4:23" x14ac:dyDescent="0.2">
      <c r="D31" s="18" t="str">
        <v>obj_00838</v>
      </c>
      <c r="E31" s="18" t="str">
        <f>_xll.qlRateHelperQuoteName(D31)</f>
        <v>EURAB6E13Y_Quote</v>
      </c>
      <c r="F31" s="17">
        <f>_xll.qlRateHelperRate($D31)</f>
        <v>1.201E-2</v>
      </c>
      <c r="G31" s="17">
        <f>IF(ISERROR(_xll.qlSwapRateHelperSpread($D31)),IF(ISERROR(_xll.qlFuturesRateHelperConvexityAdjustment($D31)),"--",_xll.qlFuturesRateHelperConvexityAdjustment($D31)),_xll.qlSwapRateHelperSpread($D31))</f>
        <v>0</v>
      </c>
      <c r="H31" s="16">
        <f>_xll.qlRateHelperEarliestDate($D31)</f>
        <v>42142</v>
      </c>
      <c r="I31" s="15">
        <f>_xll.qlRateHelperLatestDate($D31)</f>
        <v>46891</v>
      </c>
      <c r="J31" s="5">
        <v>1.2226674949511055E-2</v>
      </c>
      <c r="L31" s="61"/>
      <c r="M31" s="62"/>
      <c r="N31" s="137"/>
      <c r="O31" s="62"/>
      <c r="P31" s="62"/>
      <c r="Q31" s="62"/>
      <c r="R31" s="62"/>
      <c r="S31" s="62"/>
      <c r="T31" s="62"/>
      <c r="U31" s="62"/>
      <c r="V31" s="62"/>
      <c r="W31" s="5"/>
    </row>
    <row r="32" spans="4:23" x14ac:dyDescent="0.2">
      <c r="D32" s="18" t="str">
        <v>obj_00816</v>
      </c>
      <c r="E32" s="18" t="str">
        <f>_xll.qlRateHelperQuoteName(D32)</f>
        <v>EURAB6E14Y_Quote</v>
      </c>
      <c r="F32" s="17">
        <f>_xll.qlRateHelperRate($D32)</f>
        <v>1.248E-2</v>
      </c>
      <c r="G32" s="17">
        <f>IF(ISERROR(_xll.qlSwapRateHelperSpread($D32)),IF(ISERROR(_xll.qlFuturesRateHelperConvexityAdjustment($D32)),"--",_xll.qlFuturesRateHelperConvexityAdjustment($D32)),_xll.qlSwapRateHelperSpread($D32))</f>
        <v>0</v>
      </c>
      <c r="H32" s="16">
        <f>_xll.qlRateHelperEarliestDate($D32)</f>
        <v>42142</v>
      </c>
      <c r="I32" s="15">
        <f>_xll.qlRateHelperLatestDate($D32)</f>
        <v>47256</v>
      </c>
      <c r="J32" s="5">
        <v>1.2722889018731125E-2</v>
      </c>
      <c r="L32" s="61"/>
      <c r="M32" s="62"/>
      <c r="N32" s="137"/>
      <c r="O32" s="62"/>
      <c r="P32" s="62"/>
      <c r="Q32" s="62"/>
      <c r="R32" s="62"/>
      <c r="S32" s="62"/>
      <c r="T32" s="62"/>
      <c r="U32" s="62"/>
      <c r="V32" s="62"/>
      <c r="W32" s="5"/>
    </row>
    <row r="33" spans="4:23" x14ac:dyDescent="0.2">
      <c r="D33" s="18" t="str">
        <v>obj_0082f</v>
      </c>
      <c r="E33" s="18" t="str">
        <f>_xll.qlRateHelperQuoteName(D33)</f>
        <v>EURAB6E15Y_Quote</v>
      </c>
      <c r="F33" s="17">
        <f>_xll.qlRateHelperRate($D33)</f>
        <v>1.2890000000000002E-2</v>
      </c>
      <c r="G33" s="17">
        <f>IF(ISERROR(_xll.qlSwapRateHelperSpread($D33)),IF(ISERROR(_xll.qlFuturesRateHelperConvexityAdjustment($D33)),"--",_xll.qlFuturesRateHelperConvexityAdjustment($D33)),_xll.qlSwapRateHelperSpread($D33))</f>
        <v>0</v>
      </c>
      <c r="H33" s="16">
        <f>_xll.qlRateHelperEarliestDate($D33)</f>
        <v>42142</v>
      </c>
      <c r="I33" s="15">
        <f>_xll.qlRateHelperLatestDate($D33)</f>
        <v>47623</v>
      </c>
      <c r="J33" s="5">
        <v>1.3157280998313415E-2</v>
      </c>
      <c r="L33" s="61"/>
      <c r="M33" s="62"/>
      <c r="N33" s="137"/>
      <c r="O33" s="62"/>
      <c r="P33" s="62"/>
      <c r="Q33" s="62"/>
      <c r="R33" s="62"/>
      <c r="S33" s="62"/>
      <c r="T33" s="62"/>
      <c r="U33" s="62"/>
      <c r="V33" s="62"/>
      <c r="W33" s="5"/>
    </row>
    <row r="34" spans="4:23" x14ac:dyDescent="0.2">
      <c r="D34" s="18" t="str">
        <v>obj_00839</v>
      </c>
      <c r="E34" s="18" t="str">
        <f>_xll.qlRateHelperQuoteName(D34)</f>
        <v>EURAB6E16Y_Quote</v>
      </c>
      <c r="F34" s="17">
        <f>_xll.qlRateHelperRate($D34)</f>
        <v>1.3220000000000001E-2</v>
      </c>
      <c r="G34" s="17">
        <f>IF(ISERROR(_xll.qlSwapRateHelperSpread($D34)),IF(ISERROR(_xll.qlFuturesRateHelperConvexityAdjustment($D34)),"--",_xll.qlFuturesRateHelperConvexityAdjustment($D34)),_xll.qlSwapRateHelperSpread($D34))</f>
        <v>0</v>
      </c>
      <c r="H34" s="16">
        <f>_xll.qlRateHelperEarliestDate($D34)</f>
        <v>42142</v>
      </c>
      <c r="I34" s="15">
        <f>_xll.qlRateHelperLatestDate($D34)</f>
        <v>47987</v>
      </c>
      <c r="J34" s="5">
        <v>1.3506393788802742E-2</v>
      </c>
      <c r="L34" s="61"/>
      <c r="M34" s="62"/>
      <c r="N34" s="137"/>
      <c r="O34" s="62"/>
      <c r="P34" s="62"/>
      <c r="Q34" s="62"/>
      <c r="R34" s="62"/>
      <c r="S34" s="62"/>
      <c r="T34" s="62"/>
      <c r="U34" s="62"/>
      <c r="V34" s="62"/>
      <c r="W34" s="5"/>
    </row>
    <row r="35" spans="4:23" x14ac:dyDescent="0.2">
      <c r="D35" s="18" t="str">
        <v>obj_00837</v>
      </c>
      <c r="E35" s="18" t="str">
        <f>_xll.qlRateHelperQuoteName(D35)</f>
        <v>EURAB6E17Y_Quote</v>
      </c>
      <c r="F35" s="17">
        <f>_xll.qlRateHelperRate($D35)</f>
        <v>1.3500000000000002E-2</v>
      </c>
      <c r="G35" s="17">
        <f>IF(ISERROR(_xll.qlSwapRateHelperSpread($D35)),IF(ISERROR(_xll.qlFuturesRateHelperConvexityAdjustment($D35)),"--",_xll.qlFuturesRateHelperConvexityAdjustment($D35)),_xll.qlSwapRateHelperSpread($D35))</f>
        <v>0</v>
      </c>
      <c r="H35" s="16">
        <f>_xll.qlRateHelperEarliestDate($D35)</f>
        <v>42142</v>
      </c>
      <c r="I35" s="15">
        <f>_xll.qlRateHelperLatestDate($D35)</f>
        <v>48352</v>
      </c>
      <c r="J35" s="5">
        <v>1.3800301623707233E-2</v>
      </c>
      <c r="L35" s="61"/>
      <c r="M35" s="62"/>
      <c r="N35" s="137"/>
      <c r="O35" s="62"/>
      <c r="P35" s="62"/>
      <c r="Q35" s="62"/>
      <c r="R35" s="62"/>
      <c r="S35" s="62"/>
      <c r="T35" s="62"/>
      <c r="U35" s="62"/>
      <c r="V35" s="62"/>
      <c r="W35" s="5"/>
    </row>
    <row r="36" spans="4:23" x14ac:dyDescent="0.2">
      <c r="D36" s="18" t="str">
        <v>obj_00826</v>
      </c>
      <c r="E36" s="18" t="str">
        <f>_xll.qlRateHelperQuoteName(D36)</f>
        <v>EURAB6E18Y_Quote</v>
      </c>
      <c r="F36" s="17">
        <f>_xll.qlRateHelperRate($D36)</f>
        <v>1.372E-2</v>
      </c>
      <c r="G36" s="17">
        <f>IF(ISERROR(_xll.qlSwapRateHelperSpread($D36)),IF(ISERROR(_xll.qlFuturesRateHelperConvexityAdjustment($D36)),"--",_xll.qlFuturesRateHelperConvexityAdjustment($D36)),_xll.qlSwapRateHelperSpread($D36))</f>
        <v>0</v>
      </c>
      <c r="H36" s="16">
        <f>_xll.qlRateHelperEarliestDate($D36)</f>
        <v>42142</v>
      </c>
      <c r="I36" s="15">
        <f>_xll.qlRateHelperLatestDate($D36)</f>
        <v>48717</v>
      </c>
      <c r="J36" s="5">
        <v>1.4031016921003715E-2</v>
      </c>
      <c r="L36" s="61"/>
      <c r="M36" s="62"/>
      <c r="N36" s="137"/>
      <c r="O36" s="62"/>
      <c r="P36" s="62"/>
      <c r="Q36" s="62"/>
      <c r="R36" s="62"/>
      <c r="S36" s="62"/>
      <c r="T36" s="62"/>
      <c r="U36" s="62"/>
      <c r="V36" s="62"/>
      <c r="W36" s="5"/>
    </row>
    <row r="37" spans="4:23" x14ac:dyDescent="0.2">
      <c r="D37" s="18" t="str">
        <v>obj_00822</v>
      </c>
      <c r="E37" s="18" t="str">
        <f>_xll.qlRateHelperQuoteName(D37)</f>
        <v>EURAB6E19Y_Quote</v>
      </c>
      <c r="F37" s="17">
        <f>_xll.qlRateHelperRate($D37)</f>
        <v>1.3900000000000001E-2</v>
      </c>
      <c r="G37" s="17">
        <f>IF(ISERROR(_xll.qlSwapRateHelperSpread($D37)),IF(ISERROR(_xll.qlFuturesRateHelperConvexityAdjustment($D37)),"--",_xll.qlFuturesRateHelperConvexityAdjustment($D37)),_xll.qlSwapRateHelperSpread($D37))</f>
        <v>0</v>
      </c>
      <c r="H37" s="16">
        <f>_xll.qlRateHelperEarliestDate($D37)</f>
        <v>42142</v>
      </c>
      <c r="I37" s="15">
        <f>_xll.qlRateHelperLatestDate($D37)</f>
        <v>49082</v>
      </c>
      <c r="J37" s="5">
        <v>1.4218298949496447E-2</v>
      </c>
      <c r="L37" s="61"/>
      <c r="M37" s="62"/>
      <c r="N37" s="137"/>
      <c r="O37" s="62"/>
      <c r="P37" s="62"/>
      <c r="Q37" s="62"/>
      <c r="R37" s="62"/>
      <c r="S37" s="62"/>
      <c r="T37" s="62"/>
      <c r="U37" s="62"/>
      <c r="V37" s="62"/>
      <c r="W37" s="5"/>
    </row>
    <row r="38" spans="4:23" x14ac:dyDescent="0.2">
      <c r="D38" s="18" t="str">
        <v>obj_00818</v>
      </c>
      <c r="E38" s="18" t="str">
        <f>_xll.qlRateHelperQuoteName(D38)</f>
        <v>EURAB6E20Y_Quote</v>
      </c>
      <c r="F38" s="17">
        <f>_xll.qlRateHelperRate($D38)</f>
        <v>1.4039999999999999E-2</v>
      </c>
      <c r="G38" s="17">
        <f>IF(ISERROR(_xll.qlSwapRateHelperSpread($D38)),IF(ISERROR(_xll.qlFuturesRateHelperConvexityAdjustment($D38)),"--",_xll.qlFuturesRateHelperConvexityAdjustment($D38)),_xll.qlSwapRateHelperSpread($D38))</f>
        <v>0</v>
      </c>
      <c r="H38" s="16">
        <f>_xll.qlRateHelperEarliestDate($D38)</f>
        <v>42142</v>
      </c>
      <c r="I38" s="15">
        <f>_xll.qlRateHelperLatestDate($D38)</f>
        <v>49447</v>
      </c>
      <c r="J38" s="5">
        <v>1.4361384013998082E-2</v>
      </c>
      <c r="L38" s="61"/>
      <c r="M38" s="62"/>
      <c r="N38" s="137"/>
      <c r="O38" s="62"/>
      <c r="P38" s="62"/>
      <c r="Q38" s="62"/>
      <c r="R38" s="62"/>
      <c r="S38" s="62"/>
      <c r="T38" s="62"/>
      <c r="U38" s="62"/>
      <c r="V38" s="62"/>
      <c r="W38" s="5"/>
    </row>
    <row r="39" spans="4:23" x14ac:dyDescent="0.2">
      <c r="D39" s="18" t="str">
        <v>obj_00829</v>
      </c>
      <c r="E39" s="18" t="str">
        <f>_xll.qlRateHelperQuoteName(D39)</f>
        <v>EURAB6E21Y_Quote</v>
      </c>
      <c r="F39" s="17">
        <f>_xll.qlRateHelperRate($D39)</f>
        <v>1.4150000000000001E-2</v>
      </c>
      <c r="G39" s="17">
        <f>IF(ISERROR(_xll.qlSwapRateHelperSpread($D39)),IF(ISERROR(_xll.qlFuturesRateHelperConvexityAdjustment($D39)),"--",_xll.qlFuturesRateHelperConvexityAdjustment($D39)),_xll.qlSwapRateHelperSpread($D39))</f>
        <v>0</v>
      </c>
      <c r="H39" s="16">
        <f>_xll.qlRateHelperEarliestDate($D39)</f>
        <v>42142</v>
      </c>
      <c r="I39" s="15">
        <f>_xll.qlRateHelperLatestDate($D39)</f>
        <v>49814</v>
      </c>
      <c r="J39" s="5">
        <v>1.4469400228099489E-2</v>
      </c>
      <c r="L39" s="61"/>
      <c r="M39" s="62"/>
      <c r="N39" s="137"/>
      <c r="O39" s="62"/>
      <c r="P39" s="62"/>
      <c r="Q39" s="62"/>
      <c r="R39" s="62"/>
      <c r="S39" s="62"/>
      <c r="T39" s="62"/>
      <c r="U39" s="62"/>
      <c r="V39" s="62"/>
      <c r="W39" s="5"/>
    </row>
    <row r="40" spans="4:23" x14ac:dyDescent="0.2">
      <c r="D40" s="18" t="str">
        <v>obj_00824</v>
      </c>
      <c r="E40" s="18" t="str">
        <f>_xll.qlRateHelperQuoteName(D40)</f>
        <v>EURAB6E22Y_Quote</v>
      </c>
      <c r="F40" s="17">
        <f>_xll.qlRateHelperRate($D40)</f>
        <v>1.422E-2</v>
      </c>
      <c r="G40" s="17">
        <f>IF(ISERROR(_xll.qlSwapRateHelperSpread($D40)),IF(ISERROR(_xll.qlFuturesRateHelperConvexityAdjustment($D40)),"--",_xll.qlFuturesRateHelperConvexityAdjustment($D40)),_xll.qlSwapRateHelperSpread($D40))</f>
        <v>0</v>
      </c>
      <c r="H40" s="16">
        <f>_xll.qlRateHelperEarliestDate($D40)</f>
        <v>42142</v>
      </c>
      <c r="I40" s="15">
        <f>_xll.qlRateHelperLatestDate($D40)</f>
        <v>50178</v>
      </c>
      <c r="J40" s="5">
        <v>1.4533903268010295E-2</v>
      </c>
      <c r="L40" s="61"/>
      <c r="M40" s="62"/>
      <c r="N40" s="137"/>
      <c r="O40" s="62"/>
      <c r="P40" s="62"/>
      <c r="Q40" s="62"/>
      <c r="R40" s="62"/>
      <c r="S40" s="62"/>
      <c r="T40" s="62"/>
      <c r="U40" s="62"/>
      <c r="V40" s="62"/>
      <c r="W40" s="5"/>
    </row>
    <row r="41" spans="4:23" x14ac:dyDescent="0.2">
      <c r="D41" s="18" t="str">
        <v>obj_00823</v>
      </c>
      <c r="E41" s="18" t="str">
        <f>_xll.qlRateHelperQuoteName(D41)</f>
        <v>EURAB6E23Y_Quote</v>
      </c>
      <c r="F41" s="17">
        <f>_xll.qlRateHelperRate($D41)</f>
        <v>1.4279999999999999E-2</v>
      </c>
      <c r="G41" s="17">
        <f>IF(ISERROR(_xll.qlSwapRateHelperSpread($D41)),IF(ISERROR(_xll.qlFuturesRateHelperConvexityAdjustment($D41)),"--",_xll.qlFuturesRateHelperConvexityAdjustment($D41)),_xll.qlSwapRateHelperSpread($D41))</f>
        <v>0</v>
      </c>
      <c r="H41" s="16">
        <f>_xll.qlRateHelperEarliestDate($D41)</f>
        <v>42142</v>
      </c>
      <c r="I41" s="15">
        <f>_xll.qlRateHelperLatestDate($D41)</f>
        <v>50543</v>
      </c>
      <c r="J41" s="5">
        <v>1.457610706816136E-2</v>
      </c>
      <c r="L41" s="61"/>
      <c r="M41" s="62"/>
      <c r="N41" s="137"/>
      <c r="O41" s="62"/>
      <c r="P41" s="62"/>
      <c r="Q41" s="62"/>
      <c r="R41" s="62"/>
      <c r="S41" s="62"/>
      <c r="T41" s="62"/>
      <c r="U41" s="62"/>
      <c r="V41" s="62"/>
      <c r="W41" s="5"/>
    </row>
    <row r="42" spans="4:23" x14ac:dyDescent="0.2">
      <c r="D42" s="18" t="str">
        <v>obj_00819</v>
      </c>
      <c r="E42" s="18" t="str">
        <f>_xll.qlRateHelperQuoteName(D42)</f>
        <v>EURAB6E24Y_Quote</v>
      </c>
      <c r="F42" s="17">
        <f>_xll.qlRateHelperRate($D42)</f>
        <v>1.4330000000000001E-2</v>
      </c>
      <c r="G42" s="17">
        <f>IF(ISERROR(_xll.qlSwapRateHelperSpread($D42)),IF(ISERROR(_xll.qlFuturesRateHelperConvexityAdjustment($D42)),"--",_xll.qlFuturesRateHelperConvexityAdjustment($D42)),_xll.qlSwapRateHelperSpread($D42))</f>
        <v>0</v>
      </c>
      <c r="H42" s="16">
        <f>_xll.qlRateHelperEarliestDate($D42)</f>
        <v>42142</v>
      </c>
      <c r="I42" s="15">
        <f>_xll.qlRateHelperLatestDate($D42)</f>
        <v>50908</v>
      </c>
      <c r="J42" s="5">
        <v>1.4631849903966552E-2</v>
      </c>
      <c r="L42" s="61"/>
      <c r="M42" s="62"/>
      <c r="N42" s="137"/>
      <c r="O42" s="62"/>
      <c r="P42" s="62"/>
      <c r="Q42" s="62"/>
      <c r="R42" s="62"/>
      <c r="S42" s="62"/>
      <c r="T42" s="62"/>
      <c r="U42" s="62"/>
      <c r="V42" s="62"/>
      <c r="W42" s="62"/>
    </row>
    <row r="43" spans="4:23" x14ac:dyDescent="0.2">
      <c r="D43" s="18" t="str">
        <v>obj_00843</v>
      </c>
      <c r="E43" s="18" t="str">
        <f>_xll.qlRateHelperQuoteName(D43)</f>
        <v>EURAB6E25Y_Quote</v>
      </c>
      <c r="F43" s="17">
        <f>_xll.qlRateHelperRate($D43)</f>
        <v>1.4370000000000001E-2</v>
      </c>
      <c r="G43" s="17">
        <f>IF(ISERROR(_xll.qlSwapRateHelperSpread($D43)),IF(ISERROR(_xll.qlFuturesRateHelperConvexityAdjustment($D43)),"--",_xll.qlFuturesRateHelperConvexityAdjustment($D43)),_xll.qlSwapRateHelperSpread($D43))</f>
        <v>0</v>
      </c>
      <c r="H43" s="16">
        <f>_xll.qlRateHelperEarliestDate($D43)</f>
        <v>42142</v>
      </c>
      <c r="I43" s="15">
        <f>_xll.qlRateHelperLatestDate($D43)</f>
        <v>51274</v>
      </c>
      <c r="J43" s="5">
        <v>1.4663073634736498E-2</v>
      </c>
      <c r="L43" s="61"/>
      <c r="M43" s="62"/>
      <c r="N43" s="137"/>
      <c r="O43" s="62"/>
      <c r="P43" s="62"/>
      <c r="Q43" s="62"/>
      <c r="R43" s="62"/>
      <c r="S43" s="62"/>
      <c r="T43" s="62"/>
      <c r="U43" s="62"/>
      <c r="V43" s="62"/>
      <c r="W43" s="62"/>
    </row>
    <row r="44" spans="4:23" x14ac:dyDescent="0.2">
      <c r="D44" s="18" t="str">
        <v>obj_0083b</v>
      </c>
      <c r="E44" s="18" t="str">
        <f>_xll.qlRateHelperQuoteName(D44)</f>
        <v>EURAB6E26Y_Quote</v>
      </c>
      <c r="F44" s="17">
        <f>_xll.qlRateHelperRate($D44)</f>
        <v>1.4410000000000001E-2</v>
      </c>
      <c r="G44" s="17">
        <f>IF(ISERROR(_xll.qlSwapRateHelperSpread($D44)),IF(ISERROR(_xll.qlFuturesRateHelperConvexityAdjustment($D44)),"--",_xll.qlFuturesRateHelperConvexityAdjustment($D44)),_xll.qlSwapRateHelperSpread($D44))</f>
        <v>0</v>
      </c>
      <c r="H44" s="16">
        <f>_xll.qlRateHelperEarliestDate($D44)</f>
        <v>42142</v>
      </c>
      <c r="I44" s="15">
        <f>_xll.qlRateHelperLatestDate($D44)</f>
        <v>51641</v>
      </c>
      <c r="J44" s="5">
        <v>1.4697135655596097E-2</v>
      </c>
      <c r="L44" s="61"/>
      <c r="M44" s="62"/>
      <c r="N44" s="137"/>
      <c r="O44" s="62"/>
      <c r="P44" s="62"/>
      <c r="Q44" s="62"/>
      <c r="R44" s="62"/>
      <c r="S44" s="62"/>
      <c r="T44" s="62"/>
      <c r="U44" s="62"/>
      <c r="V44" s="62"/>
      <c r="W44" s="62"/>
    </row>
    <row r="45" spans="4:23" x14ac:dyDescent="0.2">
      <c r="D45" s="18" t="str">
        <v>obj_0081c</v>
      </c>
      <c r="E45" s="18" t="str">
        <f>_xll.qlRateHelperQuoteName(D45)</f>
        <v>EURAB6E27Y_Quote</v>
      </c>
      <c r="F45" s="17">
        <f>_xll.qlRateHelperRate($D45)</f>
        <v>1.4459999999999999E-2</v>
      </c>
      <c r="G45" s="17">
        <f>IF(ISERROR(_xll.qlSwapRateHelperSpread($D45)),IF(ISERROR(_xll.qlFuturesRateHelperConvexityAdjustment($D45)),"--",_xll.qlFuturesRateHelperConvexityAdjustment($D45)),_xll.qlSwapRateHelperSpread($D45))</f>
        <v>0</v>
      </c>
      <c r="H45" s="16">
        <f>_xll.qlRateHelperEarliestDate($D45)</f>
        <v>42142</v>
      </c>
      <c r="I45" s="15">
        <f>_xll.qlRateHelperLatestDate($D45)</f>
        <v>52005</v>
      </c>
      <c r="J45" s="5">
        <v>1.4744765033501531E-2</v>
      </c>
      <c r="L45" s="61"/>
      <c r="M45" s="62"/>
      <c r="N45" s="137"/>
      <c r="O45" s="62"/>
      <c r="P45" s="62"/>
      <c r="Q45" s="62"/>
      <c r="R45" s="62"/>
      <c r="S45" s="62"/>
      <c r="T45" s="62"/>
      <c r="U45" s="62"/>
      <c r="V45" s="62"/>
      <c r="W45" s="62"/>
    </row>
    <row r="46" spans="4:23" x14ac:dyDescent="0.2">
      <c r="D46" s="18" t="str">
        <v>obj_00848</v>
      </c>
      <c r="E46" s="18" t="str">
        <f>_xll.qlRateHelperQuoteName(D46)</f>
        <v>EURAB6E28Y_Quote</v>
      </c>
      <c r="F46" s="17">
        <f>_xll.qlRateHelperRate($D46)</f>
        <v>1.4499999999999999E-2</v>
      </c>
      <c r="G46" s="17">
        <f>IF(ISERROR(_xll.qlSwapRateHelperSpread($D46)),IF(ISERROR(_xll.qlFuturesRateHelperConvexityAdjustment($D46)),"--",_xll.qlFuturesRateHelperConvexityAdjustment($D46)),_xll.qlSwapRateHelperSpread($D46))</f>
        <v>0</v>
      </c>
      <c r="H46" s="16">
        <f>_xll.qlRateHelperEarliestDate($D46)</f>
        <v>42142</v>
      </c>
      <c r="I46" s="15">
        <f>_xll.qlRateHelperLatestDate($D46)</f>
        <v>52369</v>
      </c>
      <c r="J46" s="5">
        <v>1.4768585457168526E-2</v>
      </c>
      <c r="L46" s="61"/>
      <c r="M46" s="62"/>
      <c r="N46" s="137"/>
      <c r="O46" s="62"/>
      <c r="P46" s="62"/>
      <c r="Q46" s="62"/>
      <c r="R46" s="62"/>
      <c r="S46" s="62"/>
      <c r="T46" s="62"/>
      <c r="U46" s="62"/>
      <c r="V46" s="62"/>
      <c r="W46" s="62"/>
    </row>
    <row r="47" spans="4:23" x14ac:dyDescent="0.2">
      <c r="D47" s="18" t="str">
        <v>obj_0082b</v>
      </c>
      <c r="E47" s="18" t="str">
        <f>_xll.qlRateHelperQuoteName(D47)</f>
        <v>EURAB6E29Y_Quote</v>
      </c>
      <c r="F47" s="17">
        <f>_xll.qlRateHelperRate($D47)</f>
        <v>1.4539999999999999E-2</v>
      </c>
      <c r="G47" s="17">
        <f>IF(ISERROR(_xll.qlSwapRateHelperSpread($D47)),IF(ISERROR(_xll.qlFuturesRateHelperConvexityAdjustment($D47)),"--",_xll.qlFuturesRateHelperConvexityAdjustment($D47)),_xll.qlSwapRateHelperSpread($D47))</f>
        <v>0</v>
      </c>
      <c r="H47" s="16">
        <f>_xll.qlRateHelperEarliestDate($D47)</f>
        <v>42142</v>
      </c>
      <c r="I47" s="15">
        <f>_xll.qlRateHelperLatestDate($D47)</f>
        <v>52735</v>
      </c>
      <c r="J47" s="5">
        <v>1.4817014456678159E-2</v>
      </c>
      <c r="L47" s="61"/>
      <c r="M47" s="62"/>
      <c r="N47" s="137"/>
      <c r="O47" s="62"/>
      <c r="P47" s="62"/>
      <c r="Q47" s="62"/>
      <c r="R47" s="62"/>
      <c r="S47" s="62"/>
      <c r="T47" s="62"/>
      <c r="U47" s="62"/>
      <c r="V47" s="62"/>
      <c r="W47" s="62"/>
    </row>
    <row r="48" spans="4:23" x14ac:dyDescent="0.2">
      <c r="D48" s="18" t="str">
        <v>obj_00840</v>
      </c>
      <c r="E48" s="18" t="str">
        <f>_xll.qlRateHelperQuoteName(D48)</f>
        <v>EURAB6E30Y_Quote</v>
      </c>
      <c r="F48" s="17">
        <f>_xll.qlRateHelperRate($D48)</f>
        <v>1.4569999999999998E-2</v>
      </c>
      <c r="G48" s="17">
        <f>IF(ISERROR(_xll.qlSwapRateHelperSpread($D48)),IF(ISERROR(_xll.qlFuturesRateHelperConvexityAdjustment($D48)),"--",_xll.qlFuturesRateHelperConvexityAdjustment($D48)),_xll.qlSwapRateHelperSpread($D48))</f>
        <v>0</v>
      </c>
      <c r="H48" s="16">
        <f>_xll.qlRateHelperEarliestDate($D48)</f>
        <v>42142</v>
      </c>
      <c r="I48" s="15">
        <f>_xll.qlRateHelperLatestDate($D48)</f>
        <v>53100</v>
      </c>
      <c r="J48" s="5">
        <v>1.4829901648017528E-2</v>
      </c>
      <c r="L48" s="61"/>
      <c r="M48" s="62"/>
      <c r="N48" s="137"/>
      <c r="O48" s="62"/>
      <c r="P48" s="62"/>
      <c r="Q48" s="62"/>
      <c r="R48" s="62"/>
      <c r="S48" s="62"/>
      <c r="T48" s="62"/>
      <c r="U48" s="62"/>
      <c r="V48" s="62"/>
      <c r="W48" s="62"/>
    </row>
    <row r="49" spans="4:23" x14ac:dyDescent="0.2">
      <c r="D49" s="18" t="str">
        <v>obj_00832</v>
      </c>
      <c r="E49" s="18" t="str">
        <f>_xll.qlRateHelperQuoteName(D49)</f>
        <v>EURAB6E35Y_Quote</v>
      </c>
      <c r="F49" s="17">
        <f>_xll.qlRateHelperRate($D49)</f>
        <v>1.4649999999999998E-2</v>
      </c>
      <c r="G49" s="17">
        <f>IF(ISERROR(_xll.qlSwapRateHelperSpread($D49)),IF(ISERROR(_xll.qlFuturesRateHelperConvexityAdjustment($D49)),"--",_xll.qlFuturesRateHelperConvexityAdjustment($D49)),_xll.qlSwapRateHelperSpread($D49))</f>
        <v>0</v>
      </c>
      <c r="H49" s="16">
        <f>_xll.qlRateHelperEarliestDate($D49)</f>
        <v>42142</v>
      </c>
      <c r="I49" s="15">
        <f>_xll.qlRateHelperLatestDate($D49)</f>
        <v>54926</v>
      </c>
      <c r="J49" s="5">
        <v>1.4878637145421533E-2</v>
      </c>
      <c r="L49" s="61"/>
      <c r="M49" s="62"/>
      <c r="N49" s="137"/>
      <c r="O49" s="62"/>
      <c r="P49" s="62"/>
      <c r="Q49" s="62"/>
      <c r="R49" s="62"/>
      <c r="S49" s="62"/>
      <c r="T49" s="62"/>
      <c r="U49" s="62"/>
      <c r="V49" s="62"/>
      <c r="W49" s="62"/>
    </row>
    <row r="50" spans="4:23" x14ac:dyDescent="0.2">
      <c r="D50" s="18" t="str">
        <v>obj_0082c</v>
      </c>
      <c r="E50" s="18" t="str">
        <f>_xll.qlRateHelperQuoteName(D50)</f>
        <v>EURAB6E40Y_Quote</v>
      </c>
      <c r="F50" s="17">
        <f>_xll.qlRateHelperRate($D50)</f>
        <v>1.4619999999999999E-2</v>
      </c>
      <c r="G50" s="17">
        <f>IF(ISERROR(_xll.qlSwapRateHelperSpread($D50)),IF(ISERROR(_xll.qlFuturesRateHelperConvexityAdjustment($D50)),"--",_xll.qlFuturesRateHelperConvexityAdjustment($D50)),_xll.qlSwapRateHelperSpread($D50))</f>
        <v>0</v>
      </c>
      <c r="H50" s="16">
        <f>_xll.qlRateHelperEarliestDate($D50)</f>
        <v>42142</v>
      </c>
      <c r="I50" s="15">
        <f>_xll.qlRateHelperLatestDate($D50)</f>
        <v>56752</v>
      </c>
      <c r="J50" s="5">
        <v>1.4795977665350195E-2</v>
      </c>
      <c r="L50" s="61"/>
      <c r="M50" s="62"/>
      <c r="N50" s="137"/>
      <c r="O50" s="62"/>
      <c r="P50" s="62"/>
      <c r="Q50" s="62"/>
      <c r="R50" s="62"/>
      <c r="S50" s="62"/>
      <c r="T50" s="62"/>
      <c r="U50" s="62"/>
      <c r="V50" s="62"/>
      <c r="W50" s="62"/>
    </row>
    <row r="51" spans="4:23" x14ac:dyDescent="0.2">
      <c r="D51" s="18" t="str">
        <v>obj_0081f</v>
      </c>
      <c r="E51" s="18" t="str">
        <f>_xll.qlRateHelperQuoteName(D51)</f>
        <v>EURAB6E50Y_Quote</v>
      </c>
      <c r="F51" s="17">
        <f>_xll.qlRateHelperRate($D51)</f>
        <v>1.4140000000000002E-2</v>
      </c>
      <c r="G51" s="17">
        <f>IF(ISERROR(_xll.qlSwapRateHelperSpread($D51)),IF(ISERROR(_xll.qlFuturesRateHelperConvexityAdjustment($D51)),"--",_xll.qlFuturesRateHelperConvexityAdjustment($D51)),_xll.qlSwapRateHelperSpread($D51))</f>
        <v>0</v>
      </c>
      <c r="H51" s="16">
        <f>_xll.qlRateHelperEarliestDate($D51)</f>
        <v>42142</v>
      </c>
      <c r="I51" s="15">
        <f>_xll.qlRateHelperLatestDate($D51)</f>
        <v>60405</v>
      </c>
      <c r="J51" s="5">
        <v>1.4082633159630487E-2</v>
      </c>
      <c r="L51" s="61"/>
      <c r="M51" s="62"/>
      <c r="N51" s="137"/>
      <c r="O51" s="62"/>
      <c r="P51" s="62"/>
      <c r="Q51" s="62"/>
      <c r="R51" s="62"/>
      <c r="S51" s="62"/>
      <c r="T51" s="62"/>
      <c r="U51" s="62"/>
      <c r="V51" s="62"/>
      <c r="W51" s="62"/>
    </row>
    <row r="52" spans="4:23" x14ac:dyDescent="0.2">
      <c r="D52" s="18" t="str">
        <v>obj_00830</v>
      </c>
      <c r="E52" s="18" t="str">
        <f>_xll.qlRateHelperQuoteName(D52)</f>
        <v>EURAB6E60Y_Quote</v>
      </c>
      <c r="F52" s="17">
        <f>_xll.qlRateHelperRate($D52)</f>
        <v>1.3990000000000001E-2</v>
      </c>
      <c r="G52" s="17">
        <f>IF(ISERROR(_xll.qlSwapRateHelperSpread($D52)),IF(ISERROR(_xll.qlFuturesRateHelperConvexityAdjustment($D52)),"--",_xll.qlFuturesRateHelperConvexityAdjustment($D52)),_xll.qlSwapRateHelperSpread($D52))</f>
        <v>0</v>
      </c>
      <c r="H52" s="16">
        <f>_xll.qlRateHelperEarliestDate($D52)</f>
        <v>42142</v>
      </c>
      <c r="I52" s="15">
        <f>_xll.qlRateHelperLatestDate($D52)</f>
        <v>64059</v>
      </c>
      <c r="J52" s="5">
        <v>1.3857695775904739E-2</v>
      </c>
      <c r="L52" s="61"/>
      <c r="M52" s="62"/>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2"/>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2"/>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2"/>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2"/>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0"/>
  <sheetViews>
    <sheetView workbookViewId="0">
      <selection activeCell="B2" sqref="B2"/>
    </sheetView>
  </sheetViews>
  <sheetFormatPr defaultRowHeight="11.25" x14ac:dyDescent="0.2"/>
  <cols>
    <col min="1" max="1" width="3.28515625" style="138" bestFit="1" customWidth="1"/>
    <col min="2" max="2" width="5" style="138" bestFit="1" customWidth="1"/>
    <col min="3" max="3" width="15.140625" style="138" bestFit="1" customWidth="1"/>
    <col min="4" max="4" width="17.28515625" style="138" bestFit="1" customWidth="1"/>
    <col min="5" max="5" width="17.28515625" style="138" customWidth="1"/>
    <col min="6" max="6" width="20.7109375" style="138" customWidth="1"/>
    <col min="7" max="7" width="2.7109375" style="138" customWidth="1"/>
    <col min="8" max="16384" width="9.140625" style="138"/>
  </cols>
  <sheetData>
    <row r="1" spans="1:7" ht="12" x14ac:dyDescent="0.2">
      <c r="A1" s="79"/>
      <c r="B1" s="78"/>
      <c r="C1" s="63" t="s">
        <v>88</v>
      </c>
      <c r="D1" s="77" t="str">
        <f>Currency&amp;"_YC"&amp;$C$1&amp;"RH"</f>
        <v>EUR_YCSTDRH</v>
      </c>
      <c r="E1" s="210" t="str">
        <f>$D$1&amp;"_Deposits.xml"</f>
        <v>EUR_YCSTDRH_Deposits.xml</v>
      </c>
      <c r="G1" s="67"/>
    </row>
    <row r="2" spans="1:7" ht="23.25" customHeight="1" x14ac:dyDescent="0.2">
      <c r="A2" s="70"/>
      <c r="B2" s="76"/>
      <c r="C2" s="76" t="s">
        <v>87</v>
      </c>
      <c r="D2" s="76" t="s">
        <v>86</v>
      </c>
      <c r="E2" s="74" t="str">
        <f>IF(Serialize,_xll.ohObjectSave(E3:E20,SerializationPath&amp;E1,FileOverwrite,Serialize),"---")</f>
        <v>---</v>
      </c>
      <c r="F2" s="73" t="str">
        <f>_xll.ohRangeRetrieveError(E2)</f>
        <v/>
      </c>
      <c r="G2" s="67"/>
    </row>
    <row r="3" spans="1:7" ht="11.25" customHeight="1" x14ac:dyDescent="0.2">
      <c r="A3" s="70"/>
      <c r="B3" s="142" t="s">
        <v>85</v>
      </c>
      <c r="C3" s="143" t="s">
        <v>84</v>
      </c>
      <c r="D3" s="144" t="str">
        <f t="shared" ref="D3:D20" si="0">Currency&amp;$B3&amp;"D_Mx"&amp;QuoteSuffix</f>
        <v>EUROND_Mx_Quote</v>
      </c>
      <c r="E3" s="145" t="str">
        <f>_xll.qlDepositRateHelper(,D3,C3,Permanent,Trigger,ObjectOverwrite)</f>
        <v>obj_00851#0002</v>
      </c>
      <c r="F3" s="146" t="str">
        <f>_xll.ohRangeRetrieveError(E3)</f>
        <v/>
      </c>
      <c r="G3" s="67"/>
    </row>
    <row r="4" spans="1:7" ht="11.25" customHeight="1" x14ac:dyDescent="0.2">
      <c r="A4" s="70"/>
      <c r="B4" s="147" t="s">
        <v>99</v>
      </c>
      <c r="C4" s="148" t="s">
        <v>84</v>
      </c>
      <c r="D4" s="149" t="str">
        <f t="shared" si="0"/>
        <v>EURTND_Mx_Quote</v>
      </c>
      <c r="E4" s="150" t="str">
        <f>_xll.qlFraRateHelper(,D4,"1D",C4,Permanent,Trigger,ObjectOverwrite)</f>
        <v>obj_00846#0002</v>
      </c>
      <c r="F4" s="151" t="str">
        <f>_xll.ohRangeRetrieveError(E4)</f>
        <v/>
      </c>
      <c r="G4" s="67"/>
    </row>
    <row r="5" spans="1:7" ht="11.25" customHeight="1" x14ac:dyDescent="0.2">
      <c r="A5" s="70"/>
      <c r="B5" s="147" t="s">
        <v>98</v>
      </c>
      <c r="C5" s="148" t="s">
        <v>84</v>
      </c>
      <c r="D5" s="149" t="str">
        <f t="shared" si="0"/>
        <v>EURSND_Mx_Quote</v>
      </c>
      <c r="E5" s="150" t="str">
        <f>_xll.qlFraRateHelper(,D5,"2D",C5,Permanent,Trigger,ObjectOverwrite)</f>
        <v>obj_0081d#0002</v>
      </c>
      <c r="F5" s="151" t="str">
        <f>_xll.ohRangeRetrieveError(E5)</f>
        <v/>
      </c>
      <c r="G5" s="67"/>
    </row>
    <row r="6" spans="1:7" ht="11.25" customHeight="1" x14ac:dyDescent="0.2">
      <c r="A6" s="70"/>
      <c r="B6" s="152" t="s">
        <v>83</v>
      </c>
      <c r="C6" s="153" t="str">
        <f t="shared" ref="C6:C20" si="1">PROPER(Currency)&amp;FamilyName&amp;$B6</f>
        <v>EuriborSW</v>
      </c>
      <c r="D6" s="154" t="str">
        <f t="shared" si="0"/>
        <v>EURSWD_Mx_Quote</v>
      </c>
      <c r="E6" s="155" t="str">
        <f>_xll.qlDepositRateHelper(,D6,C6,Permanent,Trigger,ObjectOverwrite)</f>
        <v>obj_00815#0002</v>
      </c>
      <c r="F6" s="151"/>
      <c r="G6" s="67"/>
    </row>
    <row r="7" spans="1:7" ht="11.25" customHeight="1" x14ac:dyDescent="0.2">
      <c r="A7" s="70"/>
      <c r="B7" s="152" t="s">
        <v>82</v>
      </c>
      <c r="C7" s="153" t="str">
        <f t="shared" si="1"/>
        <v>Euribor2W</v>
      </c>
      <c r="D7" s="154" t="str">
        <f t="shared" si="0"/>
        <v>EUR2WD_Mx_Quote</v>
      </c>
      <c r="E7" s="155" t="str">
        <f>_xll.qlDepositRateHelper(,D7,C7,Permanent,Trigger,ObjectOverwrite)</f>
        <v>obj_00847#0002</v>
      </c>
      <c r="F7" s="151"/>
      <c r="G7" s="67"/>
    </row>
    <row r="8" spans="1:7" ht="11.25" customHeight="1" x14ac:dyDescent="0.2">
      <c r="A8" s="70"/>
      <c r="B8" s="152" t="s">
        <v>117</v>
      </c>
      <c r="C8" s="153" t="str">
        <f>_xll.qlEuribor(,B8,,,Trigger,ObjectOverwrite)</f>
        <v>obj_00813#0002</v>
      </c>
      <c r="D8" s="154" t="str">
        <f t="shared" si="0"/>
        <v>EUR3WD_Mx_Quote</v>
      </c>
      <c r="E8" s="155" t="str">
        <f>_xll.qlDepositRateHelper(,D8,C8,Permanent,Trigger,ObjectOverwrite)</f>
        <v>obj_0084c#0002</v>
      </c>
      <c r="F8" s="151"/>
      <c r="G8" s="67"/>
    </row>
    <row r="9" spans="1:7" ht="11.25" customHeight="1" x14ac:dyDescent="0.2">
      <c r="A9" s="70"/>
      <c r="B9" s="152" t="s">
        <v>81</v>
      </c>
      <c r="C9" s="153" t="str">
        <f t="shared" si="1"/>
        <v>Euribor1M</v>
      </c>
      <c r="D9" s="154" t="str">
        <f t="shared" si="0"/>
        <v>EUR1MD_Mx_Quote</v>
      </c>
      <c r="E9" s="155" t="str">
        <f>_xll.qlDepositRateHelper(,D9,C9,Permanent,Trigger,ObjectOverwrite)</f>
        <v>obj_00828#0002</v>
      </c>
      <c r="F9" s="151"/>
      <c r="G9" s="67"/>
    </row>
    <row r="10" spans="1:7" ht="11.25" customHeight="1" x14ac:dyDescent="0.2">
      <c r="A10" s="70"/>
      <c r="B10" s="152" t="s">
        <v>80</v>
      </c>
      <c r="C10" s="153" t="str">
        <f t="shared" si="1"/>
        <v>Euribor2M</v>
      </c>
      <c r="D10" s="154" t="str">
        <f t="shared" si="0"/>
        <v>EUR2MD_Mx_Quote</v>
      </c>
      <c r="E10" s="155" t="str">
        <f>_xll.qlDepositRateHelper(,D10,C10,Permanent,Trigger,ObjectOverwrite)</f>
        <v>obj_00825#0002</v>
      </c>
      <c r="F10" s="151" t="str">
        <f>_xll.ohRangeRetrieveError(E10)</f>
        <v/>
      </c>
      <c r="G10" s="67"/>
    </row>
    <row r="11" spans="1:7" ht="11.25" customHeight="1" x14ac:dyDescent="0.2">
      <c r="A11" s="70"/>
      <c r="B11" s="152" t="s">
        <v>79</v>
      </c>
      <c r="C11" s="153" t="str">
        <f t="shared" si="1"/>
        <v>Euribor3M</v>
      </c>
      <c r="D11" s="154" t="str">
        <f t="shared" si="0"/>
        <v>EUR3MD_Mx_Quote</v>
      </c>
      <c r="E11" s="155" t="str">
        <f>_xll.qlDepositRateHelper(,D11,C11,Permanent,Trigger,ObjectOverwrite)</f>
        <v>obj_00842#0002</v>
      </c>
      <c r="F11" s="151" t="str">
        <f>_xll.ohRangeRetrieveError(E11)</f>
        <v/>
      </c>
      <c r="G11" s="67"/>
    </row>
    <row r="12" spans="1:7" ht="11.25" customHeight="1" x14ac:dyDescent="0.2">
      <c r="A12" s="70"/>
      <c r="B12" s="152" t="s">
        <v>118</v>
      </c>
      <c r="C12" s="153" t="str">
        <f>_xll.qlEuribor(,B12,,,Trigger,ObjectOverwrite)</f>
        <v>obj_0081b#0002</v>
      </c>
      <c r="D12" s="154" t="str">
        <f t="shared" si="0"/>
        <v>EUR4MD_Mx_Quote</v>
      </c>
      <c r="E12" s="155" t="str">
        <f>_xll.qlDepositRateHelper(,D12,C12,Permanent,Trigger,ObjectOverwrite)</f>
        <v>obj_0084f#0002</v>
      </c>
      <c r="F12" s="151" t="str">
        <f>_xll.ohRangeRetrieveError(E12)</f>
        <v/>
      </c>
      <c r="G12" s="67"/>
    </row>
    <row r="13" spans="1:7" ht="11.25" customHeight="1" x14ac:dyDescent="0.2">
      <c r="A13" s="70"/>
      <c r="B13" s="152" t="s">
        <v>119</v>
      </c>
      <c r="C13" s="153" t="str">
        <f>_xll.qlEuribor(,B13,,,Trigger,ObjectOverwrite)</f>
        <v>obj_00841#0002</v>
      </c>
      <c r="D13" s="154" t="str">
        <f t="shared" si="0"/>
        <v>EUR5MD_Mx_Quote</v>
      </c>
      <c r="E13" s="155" t="str">
        <f>_xll.qlDepositRateHelper(,D13,C13,Permanent,Trigger,ObjectOverwrite)</f>
        <v>obj_0084d#0002</v>
      </c>
      <c r="F13" s="151" t="str">
        <f>_xll.ohRangeRetrieveError(E13)</f>
        <v/>
      </c>
      <c r="G13" s="67"/>
    </row>
    <row r="14" spans="1:7" ht="11.25" customHeight="1" x14ac:dyDescent="0.2">
      <c r="A14" s="70"/>
      <c r="B14" s="152" t="s">
        <v>78</v>
      </c>
      <c r="C14" s="153" t="str">
        <f t="shared" si="1"/>
        <v>Euribor6M</v>
      </c>
      <c r="D14" s="154" t="str">
        <f t="shared" si="0"/>
        <v>EUR6MD_Mx_Quote</v>
      </c>
      <c r="E14" s="155" t="str">
        <f>_xll.qlDepositRateHelper(,D14,C14,Permanent,Trigger,ObjectOverwrite)</f>
        <v>obj_00835#0002</v>
      </c>
      <c r="F14" s="151" t="str">
        <f>_xll.ohRangeRetrieveError(E14)</f>
        <v/>
      </c>
      <c r="G14" s="67"/>
    </row>
    <row r="15" spans="1:7" ht="11.25" customHeight="1" x14ac:dyDescent="0.2">
      <c r="A15" s="70"/>
      <c r="B15" s="152" t="s">
        <v>120</v>
      </c>
      <c r="C15" s="153" t="str">
        <f>_xll.qlEuribor(,B15,,,Trigger,ObjectOverwrite)</f>
        <v>obj_00845#0002</v>
      </c>
      <c r="D15" s="154" t="str">
        <f t="shared" si="0"/>
        <v>EUR7MD_Mx_Quote</v>
      </c>
      <c r="E15" s="155" t="str">
        <f>_xll.qlDepositRateHelper(,D15,C15,Permanent,Trigger,ObjectOverwrite)</f>
        <v>obj_0084a#0002</v>
      </c>
      <c r="F15" s="151"/>
      <c r="G15" s="67"/>
    </row>
    <row r="16" spans="1:7" ht="11.25" customHeight="1" x14ac:dyDescent="0.2">
      <c r="A16" s="70"/>
      <c r="B16" s="152" t="s">
        <v>121</v>
      </c>
      <c r="C16" s="153" t="str">
        <f>_xll.qlEuribor(,B16,,,Trigger,ObjectOverwrite)</f>
        <v>obj_0081e#0002</v>
      </c>
      <c r="D16" s="154" t="str">
        <f t="shared" si="0"/>
        <v>EUR8MD_Mx_Quote</v>
      </c>
      <c r="E16" s="155" t="str">
        <f>_xll.qlDepositRateHelper(,D16,C16,Permanent,Trigger,ObjectOverwrite)</f>
        <v>obj_00849#0002</v>
      </c>
      <c r="F16" s="151"/>
      <c r="G16" s="67"/>
    </row>
    <row r="17" spans="1:7" ht="11.25" customHeight="1" x14ac:dyDescent="0.2">
      <c r="A17" s="70"/>
      <c r="B17" s="152" t="s">
        <v>77</v>
      </c>
      <c r="C17" s="153" t="str">
        <f t="shared" si="1"/>
        <v>Euribor9M</v>
      </c>
      <c r="D17" s="154" t="str">
        <f t="shared" si="0"/>
        <v>EUR9MD_Mx_Quote</v>
      </c>
      <c r="E17" s="155" t="str">
        <f>_xll.qlDepositRateHelper(,D17,C17,Permanent,Trigger,ObjectOverwrite)</f>
        <v>obj_0082e#0002</v>
      </c>
      <c r="F17" s="151" t="str">
        <f>_xll.ohRangeRetrieveError(E17)</f>
        <v/>
      </c>
      <c r="G17" s="67"/>
    </row>
    <row r="18" spans="1:7" ht="11.25" customHeight="1" x14ac:dyDescent="0.2">
      <c r="A18" s="70"/>
      <c r="B18" s="152" t="s">
        <v>122</v>
      </c>
      <c r="C18" s="153" t="str">
        <f>_xll.qlEuribor(,B18,,,Trigger,ObjectOverwrite)</f>
        <v>obj_00821#0002</v>
      </c>
      <c r="D18" s="154" t="str">
        <f t="shared" si="0"/>
        <v>EUR10MD_Mx_Quote</v>
      </c>
      <c r="E18" s="155" t="str">
        <f>_xll.qlDepositRateHelper(,D18,C18,Permanent,Trigger,ObjectOverwrite)</f>
        <v>obj_0084e#0002</v>
      </c>
      <c r="F18" s="151"/>
      <c r="G18" s="67"/>
    </row>
    <row r="19" spans="1:7" ht="11.25" customHeight="1" x14ac:dyDescent="0.2">
      <c r="A19" s="70"/>
      <c r="B19" s="152" t="s">
        <v>123</v>
      </c>
      <c r="C19" s="153" t="str">
        <f>_xll.qlEuribor(,B19,,,Trigger,ObjectOverwrite)</f>
        <v>obj_0083a#0002</v>
      </c>
      <c r="D19" s="154" t="str">
        <f t="shared" si="0"/>
        <v>EUR11MD_Mx_Quote</v>
      </c>
      <c r="E19" s="155" t="str">
        <f>_xll.qlDepositRateHelper(,D19,C19,Permanent,Trigger,ObjectOverwrite)</f>
        <v>obj_0084b#0002</v>
      </c>
      <c r="F19" s="151"/>
      <c r="G19" s="67"/>
    </row>
    <row r="20" spans="1:7" ht="11.25" customHeight="1" x14ac:dyDescent="0.2">
      <c r="A20" s="70"/>
      <c r="B20" s="152" t="s">
        <v>36</v>
      </c>
      <c r="C20" s="153" t="str">
        <f t="shared" si="1"/>
        <v>Euribor1Y</v>
      </c>
      <c r="D20" s="154" t="str">
        <f t="shared" si="0"/>
        <v>EUR1YD_Mx_Quote</v>
      </c>
      <c r="E20" s="155" t="str">
        <f>_xll.qlDepositRateHelper(,D20,C20,Permanent,Trigger,ObjectOverwrite)</f>
        <v>obj_00850#0002</v>
      </c>
      <c r="F20" s="151" t="str">
        <f>_xll.ohRangeRetrieveError(E20)</f>
        <v/>
      </c>
      <c r="G20" s="67"/>
    </row>
    <row r="21" spans="1:7" ht="11.25" customHeight="1" x14ac:dyDescent="0.2">
      <c r="A21" s="70"/>
      <c r="B21" s="72" t="str">
        <f>(_xll.qlCalendarBusinessDaysBetween(Calendar,_xll.qlCalendarAdvance(Calendar,_xll.qlSettingsEvaluationDate(Trigger),2&amp;"D",,,Trigger),C25,Trigger)-1)&amp;"D"</f>
        <v>152D</v>
      </c>
      <c r="C21" s="140" t="s">
        <v>126</v>
      </c>
      <c r="D21" s="69" t="str">
        <f>Currency&amp;$C21&amp;"_Mx"&amp;QuoteSuffix</f>
        <v>EURSTUB_Mx_Quote</v>
      </c>
      <c r="E21" s="68" t="str">
        <f>_xll.qlDepositRateHelper2(,D21,B21,2,Calendar,"mf",FALSE,"ACT/360",Permanent,Trigger,ObjectOverwrite)</f>
        <v>obj_00852#0002</v>
      </c>
      <c r="F21" s="71" t="str">
        <f>_xll.ohRangeRetrieveError(E21)</f>
        <v/>
      </c>
      <c r="G21" s="67"/>
    </row>
    <row r="22" spans="1:7" ht="11.25" customHeight="1" thickBot="1" x14ac:dyDescent="0.25">
      <c r="A22" s="66"/>
      <c r="B22" s="65"/>
      <c r="C22" s="65"/>
      <c r="D22" s="65"/>
      <c r="E22" s="65"/>
      <c r="F22" s="65"/>
      <c r="G22" s="64"/>
    </row>
    <row r="23" spans="1:7" ht="12" customHeight="1" x14ac:dyDescent="0.2"/>
    <row r="24" spans="1:7" ht="27" customHeight="1" x14ac:dyDescent="0.2">
      <c r="A24" s="138" t="str">
        <f>_xll.qlIMMNextCode(_xll.qlSettingsEvaluationDate(Trigger),TRUE,Trigger)</f>
        <v>M5</v>
      </c>
      <c r="B24" s="139" t="s">
        <v>127</v>
      </c>
      <c r="C24" s="139" t="s">
        <v>128</v>
      </c>
      <c r="D24" s="139" t="s">
        <v>129</v>
      </c>
    </row>
    <row r="25" spans="1:7" ht="12" customHeight="1" x14ac:dyDescent="0.2">
      <c r="A25" s="138" t="str">
        <f>_xll.qlIMMNextCode(_xll.qlIMMdate(A24,,Trigger),TRUE,Trigger)</f>
        <v>U5</v>
      </c>
      <c r="B25" s="141" t="str">
        <f>_xll.qlIMMNextCode(_xll.qlIMMdate(A25,,Trigger),TRUE,Trigger)</f>
        <v>Z5</v>
      </c>
      <c r="C25" s="250">
        <f>_xll.qlIMMdate(B25,,Trigger)</f>
        <v>42354</v>
      </c>
      <c r="D25" s="250">
        <f>_xll.qlRateHelperLatestDate(E21,Trigger)</f>
        <v>42354</v>
      </c>
    </row>
    <row r="26" spans="1:7" ht="12" customHeight="1" x14ac:dyDescent="0.2"/>
    <row r="27" spans="1:7" ht="12" customHeight="1" x14ac:dyDescent="0.2"/>
    <row r="28" spans="1:7" ht="12" customHeight="1" x14ac:dyDescent="0.2"/>
    <row r="29" spans="1:7" ht="12" customHeight="1" x14ac:dyDescent="0.2"/>
    <row r="30" spans="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J2" sqref="J2"/>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19" style="138" customWidth="1"/>
    <col min="11" max="11" width="20.7109375" style="138" customWidth="1"/>
    <col min="12" max="12" width="2.7109375" style="138" customWidth="1"/>
    <col min="13" max="16384" width="9.140625" style="138"/>
  </cols>
  <sheetData>
    <row r="1" spans="1:13" ht="12" x14ac:dyDescent="0.2">
      <c r="A1" s="79"/>
      <c r="B1" s="156"/>
      <c r="C1" s="156"/>
      <c r="D1" s="156"/>
      <c r="E1" s="156"/>
      <c r="F1" s="156"/>
      <c r="G1" s="63" t="s">
        <v>79</v>
      </c>
      <c r="H1" s="157"/>
      <c r="I1" s="158" t="str">
        <f>Currency&amp;"_YC"&amp;"STDRH"</f>
        <v>EUR_YCSTDRH</v>
      </c>
      <c r="J1" s="75" t="str">
        <f>$I$1&amp;"_Futures"&amp;$G$1&amp;".xml"</f>
        <v>EUR_YCSTDRH_Futures3M.xml</v>
      </c>
      <c r="K1" s="159"/>
      <c r="L1" s="67"/>
    </row>
    <row r="2" spans="1:13" ht="25.5" customHeight="1" x14ac:dyDescent="0.2">
      <c r="A2" s="79"/>
      <c r="B2" s="160" t="s">
        <v>103</v>
      </c>
      <c r="C2" s="160" t="s">
        <v>130</v>
      </c>
      <c r="D2" s="161" t="s">
        <v>102</v>
      </c>
      <c r="E2" s="162" t="s">
        <v>101</v>
      </c>
      <c r="F2" s="162" t="s">
        <v>131</v>
      </c>
      <c r="G2" s="161" t="s">
        <v>87</v>
      </c>
      <c r="H2" s="161" t="s">
        <v>86</v>
      </c>
      <c r="I2" s="160" t="s">
        <v>100</v>
      </c>
      <c r="J2" s="182" t="str">
        <f>IF(Serialize,_xll.ohObjectSave(J3:J44,SerializationPath&amp;J1,FileOverwrite,Serialize),"---")</f>
        <v>---</v>
      </c>
      <c r="K2" s="73" t="str">
        <f>_xll.ohRangeRetrieveError(J2)</f>
        <v/>
      </c>
      <c r="L2" s="67"/>
    </row>
    <row r="3" spans="1:13" x14ac:dyDescent="0.2">
      <c r="A3" s="163"/>
      <c r="B3" s="170">
        <v>1</v>
      </c>
      <c r="C3" s="170" t="s">
        <v>132</v>
      </c>
      <c r="D3" s="170" t="b">
        <v>0</v>
      </c>
      <c r="E3" s="170" t="str">
        <f t="array" ref="E3:E44">_xll.qlIMMNextCodes(_xll.qlSettingsEvaluationDate(Trigger)-1,$D3:$D44)</f>
        <v>K5</v>
      </c>
      <c r="F3" s="171">
        <f>_xll.qlIMMdate(E3)</f>
        <v>42144</v>
      </c>
      <c r="G3" s="170" t="str">
        <f t="shared" ref="G3:G34" si="0">PROPER(Currency)&amp;FamilyName&amp;$G$1</f>
        <v>Euribor3M</v>
      </c>
      <c r="H3" s="172" t="str">
        <f t="shared" ref="H3:H34" si="1">Currency&amp;"FUT"&amp;$G$1&amp;$E3&amp;QuoteSuffix</f>
        <v>EURFUT3MK5_Quote</v>
      </c>
      <c r="I3" s="172" t="str">
        <f t="shared" ref="I3:I34" si="2">Currency&amp;"FUT"&amp;$G$1&amp;$E3&amp;"ConvAdj"&amp;QuoteSuffix</f>
        <v>EURFUT3MK5ConvAdj_Quote</v>
      </c>
      <c r="J3" s="173" t="str">
        <f>_xll.qlFuturesRateHelper(,$H3,C3,$E3,$G3,$I3,Permanent,Trigger,ObjectOverwrite)</f>
        <v>obj_00877#0002</v>
      </c>
      <c r="K3" s="174" t="str">
        <f>_xll.ohRangeRetrieveError(J3)</f>
        <v/>
      </c>
      <c r="L3" s="67"/>
      <c r="M3" s="168"/>
    </row>
    <row r="4" spans="1:13" x14ac:dyDescent="0.2">
      <c r="A4" s="163"/>
      <c r="B4" s="175">
        <v>2</v>
      </c>
      <c r="C4" s="175" t="s">
        <v>132</v>
      </c>
      <c r="D4" s="175" t="b">
        <v>0</v>
      </c>
      <c r="E4" s="175" t="str">
        <v>M5</v>
      </c>
      <c r="F4" s="176">
        <f>_xll.qlIMMdate(E4)</f>
        <v>42172</v>
      </c>
      <c r="G4" s="175" t="str">
        <f t="shared" si="0"/>
        <v>Euribor3M</v>
      </c>
      <c r="H4" s="177" t="str">
        <f t="shared" si="1"/>
        <v>EURFUT3MM5_Quote</v>
      </c>
      <c r="I4" s="177" t="str">
        <f t="shared" si="2"/>
        <v>EURFUT3MM5ConvAdj_Quote</v>
      </c>
      <c r="J4" s="178" t="str">
        <f>_xll.qlFuturesRateHelper(,$H4,C4,$E4,$G4,$I4,Permanent,Trigger,ObjectOverwrite)</f>
        <v>obj_00854#0002</v>
      </c>
      <c r="K4" s="179" t="str">
        <f>_xll.ohRangeRetrieveError(J4)</f>
        <v/>
      </c>
      <c r="L4" s="67"/>
      <c r="M4" s="168"/>
    </row>
    <row r="5" spans="1:13" x14ac:dyDescent="0.2">
      <c r="A5" s="163"/>
      <c r="B5" s="175">
        <v>3</v>
      </c>
      <c r="C5" s="175" t="s">
        <v>132</v>
      </c>
      <c r="D5" s="175" t="b">
        <v>0</v>
      </c>
      <c r="E5" s="175" t="str">
        <v>N5</v>
      </c>
      <c r="F5" s="176">
        <f>_xll.qlIMMdate(E5)</f>
        <v>42200</v>
      </c>
      <c r="G5" s="175" t="str">
        <f t="shared" si="0"/>
        <v>Euribor3M</v>
      </c>
      <c r="H5" s="177" t="str">
        <f t="shared" si="1"/>
        <v>EURFUT3MN5_Quote</v>
      </c>
      <c r="I5" s="177" t="str">
        <f t="shared" si="2"/>
        <v>EURFUT3MN5ConvAdj_Quote</v>
      </c>
      <c r="J5" s="178" t="str">
        <f>_xll.qlFuturesRateHelper(,$H5,C5,$E5,$G5,$I5,Permanent,Trigger,ObjectOverwrite)</f>
        <v>obj_00869#0002</v>
      </c>
      <c r="K5" s="179" t="str">
        <f>_xll.ohRangeRetrieveError(J5)</f>
        <v/>
      </c>
      <c r="L5" s="67"/>
      <c r="M5" s="168"/>
    </row>
    <row r="6" spans="1:13" x14ac:dyDescent="0.2">
      <c r="A6" s="163"/>
      <c r="B6" s="175">
        <v>4</v>
      </c>
      <c r="C6" s="175" t="s">
        <v>132</v>
      </c>
      <c r="D6" s="175" t="b">
        <v>0</v>
      </c>
      <c r="E6" s="175" t="str">
        <v>Q5</v>
      </c>
      <c r="F6" s="176">
        <f>_xll.qlIMMdate(E6)</f>
        <v>42235</v>
      </c>
      <c r="G6" s="175" t="str">
        <f t="shared" si="0"/>
        <v>Euribor3M</v>
      </c>
      <c r="H6" s="177" t="str">
        <f t="shared" si="1"/>
        <v>EURFUT3MQ5_Quote</v>
      </c>
      <c r="I6" s="177" t="str">
        <f t="shared" si="2"/>
        <v>EURFUT3MQ5ConvAdj_Quote</v>
      </c>
      <c r="J6" s="178" t="str">
        <f>_xll.qlFuturesRateHelper(,$H6,C6,$E6,$G6,$I6,Permanent,Trigger,ObjectOverwrite)</f>
        <v>obj_00864#0002</v>
      </c>
      <c r="K6" s="179" t="str">
        <f>_xll.ohRangeRetrieveError(J6)</f>
        <v/>
      </c>
      <c r="L6" s="67"/>
      <c r="M6" s="168"/>
    </row>
    <row r="7" spans="1:13" x14ac:dyDescent="0.2">
      <c r="A7" s="163"/>
      <c r="B7" s="175">
        <v>5</v>
      </c>
      <c r="C7" s="175" t="s">
        <v>132</v>
      </c>
      <c r="D7" s="175" t="b">
        <v>0</v>
      </c>
      <c r="E7" s="175" t="str">
        <v>U5</v>
      </c>
      <c r="F7" s="176">
        <f>_xll.qlIMMdate(E7)</f>
        <v>42263</v>
      </c>
      <c r="G7" s="175" t="str">
        <f t="shared" si="0"/>
        <v>Euribor3M</v>
      </c>
      <c r="H7" s="177" t="str">
        <f t="shared" si="1"/>
        <v>EURFUT3MU5_Quote</v>
      </c>
      <c r="I7" s="177" t="str">
        <f t="shared" si="2"/>
        <v>EURFUT3MU5ConvAdj_Quote</v>
      </c>
      <c r="J7" s="178" t="str">
        <f>_xll.qlFuturesRateHelper(,$H7,C7,$E7,$G7,$I7,Permanent,Trigger,ObjectOverwrite)</f>
        <v>obj_00862#0002</v>
      </c>
      <c r="K7" s="179" t="str">
        <f>_xll.ohRangeRetrieveError(J7)</f>
        <v/>
      </c>
      <c r="L7" s="67"/>
      <c r="M7" s="168"/>
    </row>
    <row r="8" spans="1:13" x14ac:dyDescent="0.2">
      <c r="A8" s="163"/>
      <c r="B8" s="175">
        <v>6</v>
      </c>
      <c r="C8" s="175" t="s">
        <v>132</v>
      </c>
      <c r="D8" s="175" t="b">
        <v>0</v>
      </c>
      <c r="E8" s="175" t="str">
        <v>V5</v>
      </c>
      <c r="F8" s="176">
        <f>_xll.qlIMMdate(E8)</f>
        <v>42298</v>
      </c>
      <c r="G8" s="175" t="str">
        <f t="shared" si="0"/>
        <v>Euribor3M</v>
      </c>
      <c r="H8" s="177" t="str">
        <f t="shared" si="1"/>
        <v>EURFUT3MV5_Quote</v>
      </c>
      <c r="I8" s="177" t="str">
        <f t="shared" si="2"/>
        <v>EURFUT3MV5ConvAdj_Quote</v>
      </c>
      <c r="J8" s="178" t="str">
        <f>_xll.qlFuturesRateHelper(,$H8,C8,$E8,$G8,$I8,Permanent,Trigger,ObjectOverwrite)</f>
        <v>obj_0087b#0002</v>
      </c>
      <c r="K8" s="179" t="str">
        <f>_xll.ohRangeRetrieveError(J8)</f>
        <v/>
      </c>
      <c r="L8" s="67"/>
      <c r="M8" s="168"/>
    </row>
    <row r="9" spans="1:13" x14ac:dyDescent="0.2">
      <c r="A9" s="163"/>
      <c r="B9" s="175">
        <v>7</v>
      </c>
      <c r="C9" s="175" t="s">
        <v>132</v>
      </c>
      <c r="D9" s="175" t="b">
        <v>0</v>
      </c>
      <c r="E9" s="175" t="str">
        <v>X5</v>
      </c>
      <c r="F9" s="176">
        <f>_xll.qlIMMdate(E9)</f>
        <v>42326</v>
      </c>
      <c r="G9" s="175" t="str">
        <f t="shared" si="0"/>
        <v>Euribor3M</v>
      </c>
      <c r="H9" s="177" t="str">
        <f t="shared" si="1"/>
        <v>EURFUT3MX5_Quote</v>
      </c>
      <c r="I9" s="177" t="str">
        <f t="shared" si="2"/>
        <v>EURFUT3MX5ConvAdj_Quote</v>
      </c>
      <c r="J9" s="178" t="str">
        <f>_xll.qlFuturesRateHelper(,$H9,C9,$E9,$G9,$I9,Permanent,Trigger,ObjectOverwrite)</f>
        <v>obj_0085d#0002</v>
      </c>
      <c r="K9" s="179" t="str">
        <f>_xll.ohRangeRetrieveError(J9)</f>
        <v/>
      </c>
      <c r="L9" s="67"/>
      <c r="M9" s="168"/>
    </row>
    <row r="10" spans="1:13" x14ac:dyDescent="0.2">
      <c r="A10" s="163"/>
      <c r="B10" s="175">
        <v>8</v>
      </c>
      <c r="C10" s="175" t="s">
        <v>132</v>
      </c>
      <c r="D10" s="175" t="b">
        <v>0</v>
      </c>
      <c r="E10" s="175" t="str">
        <v>Z5</v>
      </c>
      <c r="F10" s="176">
        <f>_xll.qlIMMdate(E10)</f>
        <v>42354</v>
      </c>
      <c r="G10" s="175" t="str">
        <f t="shared" si="0"/>
        <v>Euribor3M</v>
      </c>
      <c r="H10" s="177" t="str">
        <f t="shared" si="1"/>
        <v>EURFUT3MZ5_Quote</v>
      </c>
      <c r="I10" s="177" t="str">
        <f t="shared" si="2"/>
        <v>EURFUT3MZ5ConvAdj_Quote</v>
      </c>
      <c r="J10" s="178" t="str">
        <f>_xll.qlFuturesRateHelper(,$H10,C10,$E10,$G10,$I10,Permanent,Trigger,ObjectOverwrite)</f>
        <v>obj_0086f#0002</v>
      </c>
      <c r="K10" s="179" t="str">
        <f>_xll.ohRangeRetrieveError(J10)</f>
        <v/>
      </c>
      <c r="L10" s="67"/>
      <c r="M10" s="168"/>
    </row>
    <row r="11" spans="1:13" x14ac:dyDescent="0.2">
      <c r="A11" s="163"/>
      <c r="B11" s="175">
        <v>9</v>
      </c>
      <c r="C11" s="175" t="s">
        <v>132</v>
      </c>
      <c r="D11" s="175" t="b">
        <v>0</v>
      </c>
      <c r="E11" s="175" t="str">
        <v>F6</v>
      </c>
      <c r="F11" s="176">
        <f>_xll.qlIMMdate(E11)</f>
        <v>42389</v>
      </c>
      <c r="G11" s="175" t="str">
        <f t="shared" si="0"/>
        <v>Euribor3M</v>
      </c>
      <c r="H11" s="177" t="str">
        <f t="shared" si="1"/>
        <v>EURFUT3MF6_Quote</v>
      </c>
      <c r="I11" s="177" t="str">
        <f t="shared" si="2"/>
        <v>EURFUT3MF6ConvAdj_Quote</v>
      </c>
      <c r="J11" s="178" t="str">
        <f>_xll.qlFuturesRateHelper(,$H11,C11,$E11,$G11,$I11,Permanent,Trigger,ObjectOverwrite)</f>
        <v>obj_00878#0002</v>
      </c>
      <c r="K11" s="179" t="str">
        <f>_xll.ohRangeRetrieveError(J11)</f>
        <v/>
      </c>
      <c r="L11" s="67"/>
      <c r="M11" s="168"/>
    </row>
    <row r="12" spans="1:13" x14ac:dyDescent="0.2">
      <c r="A12" s="163"/>
      <c r="B12" s="175">
        <v>10</v>
      </c>
      <c r="C12" s="175" t="s">
        <v>132</v>
      </c>
      <c r="D12" s="175" t="b">
        <v>0</v>
      </c>
      <c r="E12" s="175" t="str">
        <v>G6</v>
      </c>
      <c r="F12" s="176">
        <f>_xll.qlIMMdate(E12)</f>
        <v>42417</v>
      </c>
      <c r="G12" s="175" t="str">
        <f t="shared" si="0"/>
        <v>Euribor3M</v>
      </c>
      <c r="H12" s="177" t="str">
        <f t="shared" si="1"/>
        <v>EURFUT3MG6_Quote</v>
      </c>
      <c r="I12" s="177" t="str">
        <f t="shared" si="2"/>
        <v>EURFUT3MG6ConvAdj_Quote</v>
      </c>
      <c r="J12" s="178" t="str">
        <f>_xll.qlFuturesRateHelper(,$H12,C12,$E12,$G12,$I12,Permanent,Trigger,ObjectOverwrite)</f>
        <v>obj_0086d#0002</v>
      </c>
      <c r="K12" s="179" t="str">
        <f>_xll.ohRangeRetrieveError(J12)</f>
        <v/>
      </c>
      <c r="L12" s="67"/>
      <c r="M12" s="168"/>
    </row>
    <row r="13" spans="1:13" x14ac:dyDescent="0.2">
      <c r="A13" s="163"/>
      <c r="B13" s="175">
        <v>11</v>
      </c>
      <c r="C13" s="175" t="s">
        <v>132</v>
      </c>
      <c r="D13" s="175" t="b">
        <v>0</v>
      </c>
      <c r="E13" s="175" t="str">
        <v>H6</v>
      </c>
      <c r="F13" s="176">
        <f>_xll.qlIMMdate(E13)</f>
        <v>42445</v>
      </c>
      <c r="G13" s="175" t="str">
        <f t="shared" si="0"/>
        <v>Euribor3M</v>
      </c>
      <c r="H13" s="177" t="str">
        <f t="shared" si="1"/>
        <v>EURFUT3MH6_Quote</v>
      </c>
      <c r="I13" s="177" t="str">
        <f t="shared" si="2"/>
        <v>EURFUT3MH6ConvAdj_Quote</v>
      </c>
      <c r="J13" s="178" t="str">
        <f>_xll.qlFuturesRateHelper(,$H13,C13,$E13,$G13,$I13,Permanent,Trigger,ObjectOverwrite)</f>
        <v>obj_00861#0002</v>
      </c>
      <c r="K13" s="179" t="str">
        <f>_xll.ohRangeRetrieveError(J13)</f>
        <v/>
      </c>
      <c r="L13" s="67"/>
      <c r="M13" s="168"/>
    </row>
    <row r="14" spans="1:13" x14ac:dyDescent="0.2">
      <c r="A14" s="163"/>
      <c r="B14" s="175">
        <v>12</v>
      </c>
      <c r="C14" s="175" t="s">
        <v>132</v>
      </c>
      <c r="D14" s="175" t="b">
        <v>0</v>
      </c>
      <c r="E14" s="175" t="str">
        <v>J6</v>
      </c>
      <c r="F14" s="176">
        <f>_xll.qlIMMdate(E14)</f>
        <v>42480</v>
      </c>
      <c r="G14" s="175" t="str">
        <f t="shared" si="0"/>
        <v>Euribor3M</v>
      </c>
      <c r="H14" s="177" t="str">
        <f t="shared" si="1"/>
        <v>EURFUT3MJ6_Quote</v>
      </c>
      <c r="I14" s="177" t="str">
        <f t="shared" si="2"/>
        <v>EURFUT3MJ6ConvAdj_Quote</v>
      </c>
      <c r="J14" s="178" t="str">
        <f>_xll.qlFuturesRateHelper(,$H14,C14,$E14,$G14,$I14,Permanent,Trigger,ObjectOverwrite)</f>
        <v>obj_0085b#0002</v>
      </c>
      <c r="K14" s="179" t="str">
        <f>_xll.ohRangeRetrieveError(J14)</f>
        <v/>
      </c>
      <c r="L14" s="67"/>
      <c r="M14" s="168"/>
    </row>
    <row r="15" spans="1:13" x14ac:dyDescent="0.2">
      <c r="A15" s="163"/>
      <c r="B15" s="175">
        <v>13</v>
      </c>
      <c r="C15" s="175" t="s">
        <v>132</v>
      </c>
      <c r="D15" s="175" t="b">
        <v>1</v>
      </c>
      <c r="E15" s="175" t="str">
        <v>M6</v>
      </c>
      <c r="F15" s="176">
        <f>_xll.qlIMMdate(E15)</f>
        <v>42536</v>
      </c>
      <c r="G15" s="175" t="str">
        <f t="shared" si="0"/>
        <v>Euribor3M</v>
      </c>
      <c r="H15" s="177" t="str">
        <f t="shared" si="1"/>
        <v>EURFUT3MM6_Quote</v>
      </c>
      <c r="I15" s="177" t="str">
        <f t="shared" si="2"/>
        <v>EURFUT3MM6ConvAdj_Quote</v>
      </c>
      <c r="J15" s="178" t="str">
        <f>_xll.qlFuturesRateHelper(,$H15,C15,$E15,$G15,$I15,Permanent,Trigger,ObjectOverwrite)</f>
        <v>obj_00857#0002</v>
      </c>
      <c r="K15" s="179" t="str">
        <f>_xll.ohRangeRetrieveError(J15)</f>
        <v/>
      </c>
      <c r="L15" s="67"/>
      <c r="M15" s="168"/>
    </row>
    <row r="16" spans="1:13" x14ac:dyDescent="0.2">
      <c r="A16" s="163"/>
      <c r="B16" s="175">
        <v>14</v>
      </c>
      <c r="C16" s="175" t="s">
        <v>132</v>
      </c>
      <c r="D16" s="175" t="b">
        <v>1</v>
      </c>
      <c r="E16" s="175" t="str">
        <v>U6</v>
      </c>
      <c r="F16" s="176">
        <f>_xll.qlIMMdate(E16)</f>
        <v>42634</v>
      </c>
      <c r="G16" s="175" t="str">
        <f t="shared" si="0"/>
        <v>Euribor3M</v>
      </c>
      <c r="H16" s="177" t="str">
        <f t="shared" si="1"/>
        <v>EURFUT3MU6_Quote</v>
      </c>
      <c r="I16" s="177" t="str">
        <f t="shared" si="2"/>
        <v>EURFUT3MU6ConvAdj_Quote</v>
      </c>
      <c r="J16" s="178" t="str">
        <f>_xll.qlFuturesRateHelper(,$H16,C16,$E16,$G16,$I16,Permanent,Trigger,ObjectOverwrite)</f>
        <v>obj_0085e#0002</v>
      </c>
      <c r="K16" s="179" t="str">
        <f>_xll.ohRangeRetrieveError(J16)</f>
        <v/>
      </c>
      <c r="L16" s="67"/>
      <c r="M16" s="168"/>
    </row>
    <row r="17" spans="1:13" x14ac:dyDescent="0.2">
      <c r="A17" s="163"/>
      <c r="B17" s="175">
        <v>15</v>
      </c>
      <c r="C17" s="175" t="s">
        <v>132</v>
      </c>
      <c r="D17" s="175" t="b">
        <v>1</v>
      </c>
      <c r="E17" s="175" t="str">
        <v>Z6</v>
      </c>
      <c r="F17" s="176">
        <f>_xll.qlIMMdate(E17)</f>
        <v>42725</v>
      </c>
      <c r="G17" s="175" t="str">
        <f t="shared" si="0"/>
        <v>Euribor3M</v>
      </c>
      <c r="H17" s="177" t="str">
        <f t="shared" si="1"/>
        <v>EURFUT3MZ6_Quote</v>
      </c>
      <c r="I17" s="177" t="str">
        <f t="shared" si="2"/>
        <v>EURFUT3MZ6ConvAdj_Quote</v>
      </c>
      <c r="J17" s="178" t="str">
        <f>_xll.qlFuturesRateHelper(,$H17,C17,$E17,$G17,$I17,Permanent,Trigger,ObjectOverwrite)</f>
        <v>obj_00863#0002</v>
      </c>
      <c r="K17" s="179" t="str">
        <f>_xll.ohRangeRetrieveError(J17)</f>
        <v/>
      </c>
      <c r="L17" s="67"/>
      <c r="M17" s="168"/>
    </row>
    <row r="18" spans="1:13" x14ac:dyDescent="0.2">
      <c r="A18" s="163"/>
      <c r="B18" s="175">
        <v>16</v>
      </c>
      <c r="C18" s="175" t="s">
        <v>132</v>
      </c>
      <c r="D18" s="175" t="b">
        <v>1</v>
      </c>
      <c r="E18" s="175" t="str">
        <v>H7</v>
      </c>
      <c r="F18" s="176">
        <f>_xll.qlIMMdate(E18)</f>
        <v>42809</v>
      </c>
      <c r="G18" s="175" t="str">
        <f t="shared" si="0"/>
        <v>Euribor3M</v>
      </c>
      <c r="H18" s="177" t="str">
        <f t="shared" si="1"/>
        <v>EURFUT3MH7_Quote</v>
      </c>
      <c r="I18" s="177" t="str">
        <f t="shared" si="2"/>
        <v>EURFUT3MH7ConvAdj_Quote</v>
      </c>
      <c r="J18" s="178" t="str">
        <f>_xll.qlFuturesRateHelper(,$H18,C18,$E18,$G18,$I18,Permanent,Trigger,ObjectOverwrite)</f>
        <v>obj_00858#0002</v>
      </c>
      <c r="K18" s="179" t="str">
        <f>_xll.ohRangeRetrieveError(J18)</f>
        <v/>
      </c>
      <c r="L18" s="67"/>
      <c r="M18" s="168"/>
    </row>
    <row r="19" spans="1:13" x14ac:dyDescent="0.2">
      <c r="A19" s="163"/>
      <c r="B19" s="175">
        <v>17</v>
      </c>
      <c r="C19" s="175" t="s">
        <v>132</v>
      </c>
      <c r="D19" s="175" t="b">
        <v>1</v>
      </c>
      <c r="E19" s="175" t="str">
        <v>M7</v>
      </c>
      <c r="F19" s="176">
        <f>_xll.qlIMMdate(E19)</f>
        <v>42907</v>
      </c>
      <c r="G19" s="175" t="str">
        <f t="shared" si="0"/>
        <v>Euribor3M</v>
      </c>
      <c r="H19" s="177" t="str">
        <f t="shared" si="1"/>
        <v>EURFUT3MM7_Quote</v>
      </c>
      <c r="I19" s="177" t="str">
        <f t="shared" si="2"/>
        <v>EURFUT3MM7ConvAdj_Quote</v>
      </c>
      <c r="J19" s="178" t="str">
        <f>_xll.qlFuturesRateHelper(,$H19,C19,$E19,$G19,$I19,Permanent,Trigger,ObjectOverwrite)</f>
        <v>obj_00860#0002</v>
      </c>
      <c r="K19" s="179" t="str">
        <f>_xll.ohRangeRetrieveError(J19)</f>
        <v/>
      </c>
      <c r="L19" s="67"/>
      <c r="M19" s="168"/>
    </row>
    <row r="20" spans="1:13" x14ac:dyDescent="0.2">
      <c r="A20" s="163"/>
      <c r="B20" s="175">
        <v>18</v>
      </c>
      <c r="C20" s="175" t="s">
        <v>132</v>
      </c>
      <c r="D20" s="175" t="b">
        <v>1</v>
      </c>
      <c r="E20" s="175" t="str">
        <v>U7</v>
      </c>
      <c r="F20" s="176">
        <f>_xll.qlIMMdate(E20)</f>
        <v>42998</v>
      </c>
      <c r="G20" s="175" t="str">
        <f t="shared" si="0"/>
        <v>Euribor3M</v>
      </c>
      <c r="H20" s="177" t="str">
        <f t="shared" si="1"/>
        <v>EURFUT3MU7_Quote</v>
      </c>
      <c r="I20" s="177" t="str">
        <f t="shared" si="2"/>
        <v>EURFUT3MU7ConvAdj_Quote</v>
      </c>
      <c r="J20" s="178" t="str">
        <f>_xll.qlFuturesRateHelper(,$H20,C20,$E20,$G20,$I20,Permanent,Trigger,ObjectOverwrite)</f>
        <v>obj_00875#0002</v>
      </c>
      <c r="K20" s="179" t="str">
        <f>_xll.ohRangeRetrieveError(J20)</f>
        <v/>
      </c>
      <c r="L20" s="67"/>
      <c r="M20" s="168"/>
    </row>
    <row r="21" spans="1:13" x14ac:dyDescent="0.2">
      <c r="A21" s="163"/>
      <c r="B21" s="175">
        <v>19</v>
      </c>
      <c r="C21" s="175" t="s">
        <v>132</v>
      </c>
      <c r="D21" s="175" t="b">
        <v>1</v>
      </c>
      <c r="E21" s="175" t="str">
        <v>Z7</v>
      </c>
      <c r="F21" s="176">
        <f>_xll.qlIMMdate(E21)</f>
        <v>43089</v>
      </c>
      <c r="G21" s="175" t="str">
        <f t="shared" si="0"/>
        <v>Euribor3M</v>
      </c>
      <c r="H21" s="177" t="str">
        <f t="shared" si="1"/>
        <v>EURFUT3MZ7_Quote</v>
      </c>
      <c r="I21" s="177" t="str">
        <f t="shared" si="2"/>
        <v>EURFUT3MZ7ConvAdj_Quote</v>
      </c>
      <c r="J21" s="178" t="str">
        <f>_xll.qlFuturesRateHelper(,$H21,C21,$E21,$G21,$I21,Permanent,Trigger,ObjectOverwrite)</f>
        <v>obj_0087c#0002</v>
      </c>
      <c r="K21" s="179" t="str">
        <f>_xll.ohRangeRetrieveError(J21)</f>
        <v/>
      </c>
      <c r="L21" s="67"/>
      <c r="M21" s="168"/>
    </row>
    <row r="22" spans="1:13" x14ac:dyDescent="0.2">
      <c r="A22" s="163"/>
      <c r="B22" s="175">
        <v>20</v>
      </c>
      <c r="C22" s="175" t="s">
        <v>132</v>
      </c>
      <c r="D22" s="175" t="b">
        <v>1</v>
      </c>
      <c r="E22" s="175" t="str">
        <v>H8</v>
      </c>
      <c r="F22" s="176">
        <f>_xll.qlIMMdate(E22)</f>
        <v>43180</v>
      </c>
      <c r="G22" s="175" t="str">
        <f t="shared" si="0"/>
        <v>Euribor3M</v>
      </c>
      <c r="H22" s="177" t="str">
        <f t="shared" si="1"/>
        <v>EURFUT3MH8_Quote</v>
      </c>
      <c r="I22" s="177" t="str">
        <f t="shared" si="2"/>
        <v>EURFUT3MH8ConvAdj_Quote</v>
      </c>
      <c r="J22" s="178" t="str">
        <f>_xll.qlFuturesRateHelper(,$H22,C22,$E22,$G22,$I22,Permanent,Trigger,ObjectOverwrite)</f>
        <v>obj_00866#0002</v>
      </c>
      <c r="K22" s="179" t="str">
        <f>_xll.ohRangeRetrieveError(J22)</f>
        <v/>
      </c>
      <c r="L22" s="67"/>
      <c r="M22" s="168"/>
    </row>
    <row r="23" spans="1:13" x14ac:dyDescent="0.2">
      <c r="A23" s="163"/>
      <c r="B23" s="175">
        <v>21</v>
      </c>
      <c r="C23" s="175" t="s">
        <v>132</v>
      </c>
      <c r="D23" s="175" t="b">
        <v>1</v>
      </c>
      <c r="E23" s="175" t="str">
        <v>M8</v>
      </c>
      <c r="F23" s="176">
        <f>_xll.qlIMMdate(E23)</f>
        <v>43271</v>
      </c>
      <c r="G23" s="175" t="str">
        <f t="shared" si="0"/>
        <v>Euribor3M</v>
      </c>
      <c r="H23" s="177" t="str">
        <f t="shared" si="1"/>
        <v>EURFUT3MM8_Quote</v>
      </c>
      <c r="I23" s="177" t="str">
        <f t="shared" si="2"/>
        <v>EURFUT3MM8ConvAdj_Quote</v>
      </c>
      <c r="J23" s="178" t="str">
        <f>_xll.qlFuturesRateHelper(,$H23,C23,$E23,$G23,$I23,Permanent,Trigger,ObjectOverwrite)</f>
        <v>obj_00855#0002</v>
      </c>
      <c r="K23" s="179" t="str">
        <f>_xll.ohRangeRetrieveError(J23)</f>
        <v/>
      </c>
      <c r="L23" s="67"/>
      <c r="M23" s="168"/>
    </row>
    <row r="24" spans="1:13" x14ac:dyDescent="0.2">
      <c r="A24" s="163"/>
      <c r="B24" s="175">
        <v>22</v>
      </c>
      <c r="C24" s="175" t="s">
        <v>132</v>
      </c>
      <c r="D24" s="175" t="b">
        <v>1</v>
      </c>
      <c r="E24" s="175" t="str">
        <v>U8</v>
      </c>
      <c r="F24" s="176">
        <f>_xll.qlIMMdate(E24)</f>
        <v>43362</v>
      </c>
      <c r="G24" s="175" t="str">
        <f t="shared" si="0"/>
        <v>Euribor3M</v>
      </c>
      <c r="H24" s="177" t="str">
        <f t="shared" si="1"/>
        <v>EURFUT3MU8_Quote</v>
      </c>
      <c r="I24" s="177" t="str">
        <f t="shared" si="2"/>
        <v>EURFUT3MU8ConvAdj_Quote</v>
      </c>
      <c r="J24" s="178" t="str">
        <f>_xll.qlFuturesRateHelper(,$H24,C24,$E24,$G24,$I24,Permanent,Trigger,ObjectOverwrite)</f>
        <v>obj_00872#0002</v>
      </c>
      <c r="K24" s="179" t="str">
        <f>_xll.ohRangeRetrieveError(J24)</f>
        <v/>
      </c>
      <c r="L24" s="67"/>
      <c r="M24" s="168"/>
    </row>
    <row r="25" spans="1:13" x14ac:dyDescent="0.2">
      <c r="A25" s="163"/>
      <c r="B25" s="175">
        <v>23</v>
      </c>
      <c r="C25" s="175" t="s">
        <v>132</v>
      </c>
      <c r="D25" s="175" t="b">
        <v>1</v>
      </c>
      <c r="E25" s="175" t="str">
        <v>Z8</v>
      </c>
      <c r="F25" s="176">
        <f>_xll.qlIMMdate(E25)</f>
        <v>43453</v>
      </c>
      <c r="G25" s="175" t="str">
        <f t="shared" si="0"/>
        <v>Euribor3M</v>
      </c>
      <c r="H25" s="177" t="str">
        <f t="shared" si="1"/>
        <v>EURFUT3MZ8_Quote</v>
      </c>
      <c r="I25" s="177" t="str">
        <f t="shared" si="2"/>
        <v>EURFUT3MZ8ConvAdj_Quote</v>
      </c>
      <c r="J25" s="178" t="str">
        <f>_xll.qlFuturesRateHelper(,$H25,C25,$E25,$G25,$I25,Permanent,Trigger,ObjectOverwrite)</f>
        <v>obj_00873#0002</v>
      </c>
      <c r="K25" s="179" t="str">
        <f>_xll.ohRangeRetrieveError(J25)</f>
        <v/>
      </c>
      <c r="L25" s="67"/>
      <c r="M25" s="168"/>
    </row>
    <row r="26" spans="1:13" x14ac:dyDescent="0.2">
      <c r="A26" s="163"/>
      <c r="B26" s="175">
        <v>24</v>
      </c>
      <c r="C26" s="175" t="s">
        <v>132</v>
      </c>
      <c r="D26" s="175" t="b">
        <v>1</v>
      </c>
      <c r="E26" s="175" t="str">
        <v>H9</v>
      </c>
      <c r="F26" s="176">
        <f>_xll.qlIMMdate(E26)</f>
        <v>43544</v>
      </c>
      <c r="G26" s="175" t="str">
        <f t="shared" si="0"/>
        <v>Euribor3M</v>
      </c>
      <c r="H26" s="177" t="str">
        <f t="shared" si="1"/>
        <v>EURFUT3MH9_Quote</v>
      </c>
      <c r="I26" s="177" t="str">
        <f t="shared" si="2"/>
        <v>EURFUT3MH9ConvAdj_Quote</v>
      </c>
      <c r="J26" s="178" t="str">
        <f>_xll.qlFuturesRateHelper(,$H26,C26,$E26,$G26,$I26,Permanent,Trigger,ObjectOverwrite)</f>
        <v>obj_0085f#0002</v>
      </c>
      <c r="K26" s="179" t="str">
        <f>_xll.ohRangeRetrieveError(J26)</f>
        <v/>
      </c>
      <c r="L26" s="67"/>
      <c r="M26" s="168"/>
    </row>
    <row r="27" spans="1:13" x14ac:dyDescent="0.2">
      <c r="A27" s="163"/>
      <c r="B27" s="175">
        <v>25</v>
      </c>
      <c r="C27" s="175" t="s">
        <v>132</v>
      </c>
      <c r="D27" s="175" t="b">
        <v>1</v>
      </c>
      <c r="E27" s="175" t="str">
        <v>M9</v>
      </c>
      <c r="F27" s="176">
        <f>_xll.qlIMMdate(E27)</f>
        <v>43635</v>
      </c>
      <c r="G27" s="175" t="str">
        <f t="shared" si="0"/>
        <v>Euribor3M</v>
      </c>
      <c r="H27" s="177" t="str">
        <f t="shared" si="1"/>
        <v>EURFUT3MM9_Quote</v>
      </c>
      <c r="I27" s="177" t="str">
        <f t="shared" si="2"/>
        <v>EURFUT3MM9ConvAdj_Quote</v>
      </c>
      <c r="J27" s="178" t="str">
        <f>_xll.qlFuturesRateHelper(,$H27,C27,$E27,$G27,$I27,Permanent,Trigger,ObjectOverwrite)</f>
        <v>obj_0087a#0002</v>
      </c>
      <c r="K27" s="179" t="str">
        <f>_xll.ohRangeRetrieveError(J27)</f>
        <v/>
      </c>
      <c r="L27" s="67"/>
      <c r="M27" s="168"/>
    </row>
    <row r="28" spans="1:13" x14ac:dyDescent="0.2">
      <c r="A28" s="163"/>
      <c r="B28" s="175">
        <v>26</v>
      </c>
      <c r="C28" s="175" t="s">
        <v>132</v>
      </c>
      <c r="D28" s="175" t="b">
        <v>1</v>
      </c>
      <c r="E28" s="175" t="str">
        <v>U9</v>
      </c>
      <c r="F28" s="176">
        <f>_xll.qlIMMdate(E28)</f>
        <v>43726</v>
      </c>
      <c r="G28" s="175" t="str">
        <f t="shared" si="0"/>
        <v>Euribor3M</v>
      </c>
      <c r="H28" s="177" t="str">
        <f t="shared" si="1"/>
        <v>EURFUT3MU9_Quote</v>
      </c>
      <c r="I28" s="177" t="str">
        <f t="shared" si="2"/>
        <v>EURFUT3MU9ConvAdj_Quote</v>
      </c>
      <c r="J28" s="178" t="str">
        <f>_xll.qlFuturesRateHelper(,$H28,C28,$E28,$G28,$I28,Permanent,Trigger,ObjectOverwrite)</f>
        <v>obj_00871#0002</v>
      </c>
      <c r="K28" s="179" t="str">
        <f>_xll.ohRangeRetrieveError(J28)</f>
        <v/>
      </c>
      <c r="L28" s="67"/>
      <c r="M28" s="168"/>
    </row>
    <row r="29" spans="1:13" x14ac:dyDescent="0.2">
      <c r="A29" s="163"/>
      <c r="B29" s="175">
        <v>27</v>
      </c>
      <c r="C29" s="175" t="s">
        <v>132</v>
      </c>
      <c r="D29" s="175" t="b">
        <v>1</v>
      </c>
      <c r="E29" s="175" t="str">
        <v>Z9</v>
      </c>
      <c r="F29" s="176">
        <f>_xll.qlIMMdate(E29)</f>
        <v>43817</v>
      </c>
      <c r="G29" s="175" t="str">
        <f t="shared" si="0"/>
        <v>Euribor3M</v>
      </c>
      <c r="H29" s="177" t="str">
        <f t="shared" si="1"/>
        <v>EURFUT3MZ9_Quote</v>
      </c>
      <c r="I29" s="177" t="str">
        <f t="shared" si="2"/>
        <v>EURFUT3MZ9ConvAdj_Quote</v>
      </c>
      <c r="J29" s="178" t="str">
        <f>_xll.qlFuturesRateHelper(,$H29,C29,$E29,$G29,$I29,Permanent,Trigger,ObjectOverwrite)</f>
        <v>obj_00856#0002</v>
      </c>
      <c r="K29" s="179" t="str">
        <f>_xll.ohRangeRetrieveError(J29)</f>
        <v/>
      </c>
      <c r="L29" s="67"/>
      <c r="M29" s="168"/>
    </row>
    <row r="30" spans="1:13" x14ac:dyDescent="0.2">
      <c r="A30" s="163"/>
      <c r="B30" s="175">
        <v>28</v>
      </c>
      <c r="C30" s="175" t="s">
        <v>132</v>
      </c>
      <c r="D30" s="175" t="b">
        <v>1</v>
      </c>
      <c r="E30" s="175" t="str">
        <v>H0</v>
      </c>
      <c r="F30" s="176">
        <f>_xll.qlIMMdate(E30)</f>
        <v>43908</v>
      </c>
      <c r="G30" s="175" t="str">
        <f t="shared" si="0"/>
        <v>Euribor3M</v>
      </c>
      <c r="H30" s="177" t="str">
        <f t="shared" si="1"/>
        <v>EURFUT3MH0_Quote</v>
      </c>
      <c r="I30" s="177" t="str">
        <f t="shared" si="2"/>
        <v>EURFUT3MH0ConvAdj_Quote</v>
      </c>
      <c r="J30" s="178" t="str">
        <f>_xll.qlFuturesRateHelper(,$H30,C30,$E30,$G30,$I30,Permanent,Trigger,ObjectOverwrite)</f>
        <v>obj_00865#0002</v>
      </c>
      <c r="K30" s="179" t="str">
        <f>_xll.ohRangeRetrieveError(J30)</f>
        <v/>
      </c>
      <c r="L30" s="67"/>
      <c r="M30" s="168"/>
    </row>
    <row r="31" spans="1:13" x14ac:dyDescent="0.2">
      <c r="A31" s="163"/>
      <c r="B31" s="175">
        <v>29</v>
      </c>
      <c r="C31" s="175" t="s">
        <v>132</v>
      </c>
      <c r="D31" s="175" t="b">
        <v>1</v>
      </c>
      <c r="E31" s="175" t="str">
        <v>M0</v>
      </c>
      <c r="F31" s="176">
        <f>_xll.qlIMMdate(E31)</f>
        <v>43999</v>
      </c>
      <c r="G31" s="175" t="str">
        <f t="shared" si="0"/>
        <v>Euribor3M</v>
      </c>
      <c r="H31" s="177" t="str">
        <f t="shared" si="1"/>
        <v>EURFUT3MM0_Quote</v>
      </c>
      <c r="I31" s="177" t="str">
        <f t="shared" si="2"/>
        <v>EURFUT3MM0ConvAdj_Quote</v>
      </c>
      <c r="J31" s="178" t="str">
        <f>_xll.qlFuturesRateHelper(,$H31,C31,$E31,$G31,$I31,Permanent,Trigger,ObjectOverwrite)</f>
        <v>obj_00853#0002</v>
      </c>
      <c r="K31" s="179" t="str">
        <f>_xll.ohRangeRetrieveError(J31)</f>
        <v/>
      </c>
      <c r="L31" s="67"/>
      <c r="M31" s="168"/>
    </row>
    <row r="32" spans="1:13" x14ac:dyDescent="0.2">
      <c r="A32" s="163"/>
      <c r="B32" s="175">
        <v>30</v>
      </c>
      <c r="C32" s="175" t="s">
        <v>132</v>
      </c>
      <c r="D32" s="175" t="b">
        <v>1</v>
      </c>
      <c r="E32" s="175" t="str">
        <v>U0</v>
      </c>
      <c r="F32" s="176">
        <f>_xll.qlIMMdate(E32)</f>
        <v>44090</v>
      </c>
      <c r="G32" s="175" t="str">
        <f t="shared" si="0"/>
        <v>Euribor3M</v>
      </c>
      <c r="H32" s="177" t="str">
        <f t="shared" si="1"/>
        <v>EURFUT3MU0_Quote</v>
      </c>
      <c r="I32" s="177" t="str">
        <f t="shared" si="2"/>
        <v>EURFUT3MU0ConvAdj_Quote</v>
      </c>
      <c r="J32" s="178" t="str">
        <f>_xll.qlFuturesRateHelper(,$H32,C32,$E32,$G32,$I32,Permanent,Trigger,ObjectOverwrite)</f>
        <v>obj_00868#0002</v>
      </c>
      <c r="K32" s="179" t="str">
        <f>_xll.ohRangeRetrieveError(J32)</f>
        <v/>
      </c>
      <c r="L32" s="67"/>
      <c r="M32" s="168"/>
    </row>
    <row r="33" spans="1:13" x14ac:dyDescent="0.2">
      <c r="A33" s="163"/>
      <c r="B33" s="175">
        <v>31</v>
      </c>
      <c r="C33" s="175" t="s">
        <v>132</v>
      </c>
      <c r="D33" s="175" t="b">
        <v>1</v>
      </c>
      <c r="E33" s="175" t="str">
        <v>Z0</v>
      </c>
      <c r="F33" s="176">
        <f>_xll.qlIMMdate(E33)</f>
        <v>44181</v>
      </c>
      <c r="G33" s="175" t="str">
        <f t="shared" si="0"/>
        <v>Euribor3M</v>
      </c>
      <c r="H33" s="177" t="str">
        <f t="shared" si="1"/>
        <v>EURFUT3MZ0_Quote</v>
      </c>
      <c r="I33" s="177" t="str">
        <f t="shared" si="2"/>
        <v>EURFUT3MZ0ConvAdj_Quote</v>
      </c>
      <c r="J33" s="178" t="str">
        <f>_xll.qlFuturesRateHelper(,$H33,C33,$E33,$G33,$I33,Permanent,Trigger,ObjectOverwrite)</f>
        <v>obj_00867#0002</v>
      </c>
      <c r="K33" s="179" t="str">
        <f>_xll.ohRangeRetrieveError(J33)</f>
        <v/>
      </c>
      <c r="L33" s="67"/>
      <c r="M33" s="168"/>
    </row>
    <row r="34" spans="1:13" x14ac:dyDescent="0.2">
      <c r="A34" s="163"/>
      <c r="B34" s="175">
        <v>32</v>
      </c>
      <c r="C34" s="175" t="s">
        <v>132</v>
      </c>
      <c r="D34" s="175" t="b">
        <v>1</v>
      </c>
      <c r="E34" s="175" t="str">
        <v>H1</v>
      </c>
      <c r="F34" s="176">
        <f>_xll.qlIMMdate(E34)</f>
        <v>44272</v>
      </c>
      <c r="G34" s="175" t="str">
        <f t="shared" si="0"/>
        <v>Euribor3M</v>
      </c>
      <c r="H34" s="177" t="str">
        <f t="shared" si="1"/>
        <v>EURFUT3MH1_Quote</v>
      </c>
      <c r="I34" s="177" t="str">
        <f t="shared" si="2"/>
        <v>EURFUT3MH1ConvAdj_Quote</v>
      </c>
      <c r="J34" s="178" t="str">
        <f>_xll.qlFuturesRateHelper(,$H34,C34,$E34,$G34,$I34,Permanent,Trigger,ObjectOverwrite)</f>
        <v>obj_00876#0002</v>
      </c>
      <c r="K34" s="179" t="str">
        <f>_xll.ohRangeRetrieveError(J34)</f>
        <v/>
      </c>
      <c r="L34" s="67"/>
      <c r="M34" s="168"/>
    </row>
    <row r="35" spans="1:13" x14ac:dyDescent="0.2">
      <c r="A35" s="163"/>
      <c r="B35" s="175">
        <v>33</v>
      </c>
      <c r="C35" s="175" t="s">
        <v>132</v>
      </c>
      <c r="D35" s="175" t="b">
        <v>1</v>
      </c>
      <c r="E35" s="175" t="str">
        <v>M1</v>
      </c>
      <c r="F35" s="176">
        <f>_xll.qlIMMdate(E35)</f>
        <v>44363</v>
      </c>
      <c r="G35" s="175" t="str">
        <f t="shared" ref="G35:G44" si="3">PROPER(Currency)&amp;FamilyName&amp;$G$1</f>
        <v>Euribor3M</v>
      </c>
      <c r="H35" s="177" t="str">
        <f t="shared" ref="H35:H44" si="4">Currency&amp;"FUT"&amp;$G$1&amp;$E35&amp;QuoteSuffix</f>
        <v>EURFUT3MM1_Quote</v>
      </c>
      <c r="I35" s="177" t="str">
        <f t="shared" ref="I35:I44" si="5">Currency&amp;"FUT"&amp;$G$1&amp;$E35&amp;"ConvAdj"&amp;QuoteSuffix</f>
        <v>EURFUT3MM1ConvAdj_Quote</v>
      </c>
      <c r="J35" s="178" t="str">
        <f>_xll.qlFuturesRateHelper(,$H35,C35,$E35,$G35,$I35,Permanent,Trigger,ObjectOverwrite)</f>
        <v>obj_0085c#0002</v>
      </c>
      <c r="K35" s="179" t="str">
        <f>_xll.ohRangeRetrieveError(J35)</f>
        <v/>
      </c>
      <c r="L35" s="67"/>
      <c r="M35" s="168"/>
    </row>
    <row r="36" spans="1:13" x14ac:dyDescent="0.2">
      <c r="A36" s="163"/>
      <c r="B36" s="175">
        <v>34</v>
      </c>
      <c r="C36" s="175" t="s">
        <v>132</v>
      </c>
      <c r="D36" s="175" t="b">
        <v>1</v>
      </c>
      <c r="E36" s="175" t="str">
        <v>U1</v>
      </c>
      <c r="F36" s="176">
        <f>_xll.qlIMMdate(E36)</f>
        <v>44454</v>
      </c>
      <c r="G36" s="175" t="str">
        <f t="shared" si="3"/>
        <v>Euribor3M</v>
      </c>
      <c r="H36" s="177" t="str">
        <f t="shared" si="4"/>
        <v>EURFUT3MU1_Quote</v>
      </c>
      <c r="I36" s="177" t="str">
        <f t="shared" si="5"/>
        <v>EURFUT3MU1ConvAdj_Quote</v>
      </c>
      <c r="J36" s="178" t="str">
        <f>_xll.qlFuturesRateHelper(,$H36,C36,$E36,$G36,$I36,Permanent,Trigger,ObjectOverwrite)</f>
        <v>obj_0086c#0002</v>
      </c>
      <c r="K36" s="179" t="str">
        <f>_xll.ohRangeRetrieveError(J36)</f>
        <v/>
      </c>
      <c r="L36" s="67"/>
      <c r="M36" s="168"/>
    </row>
    <row r="37" spans="1:13" x14ac:dyDescent="0.2">
      <c r="A37" s="163"/>
      <c r="B37" s="175">
        <v>35</v>
      </c>
      <c r="C37" s="175" t="s">
        <v>132</v>
      </c>
      <c r="D37" s="175" t="b">
        <v>1</v>
      </c>
      <c r="E37" s="175" t="str">
        <v>Z1</v>
      </c>
      <c r="F37" s="176">
        <f>_xll.qlIMMdate(E37)</f>
        <v>44545</v>
      </c>
      <c r="G37" s="175" t="str">
        <f t="shared" si="3"/>
        <v>Euribor3M</v>
      </c>
      <c r="H37" s="177" t="str">
        <f t="shared" si="4"/>
        <v>EURFUT3MZ1_Quote</v>
      </c>
      <c r="I37" s="177" t="str">
        <f t="shared" si="5"/>
        <v>EURFUT3MZ1ConvAdj_Quote</v>
      </c>
      <c r="J37" s="178" t="str">
        <f>_xll.qlFuturesRateHelper(,$H37,C37,$E37,$G37,$I37,Permanent,Trigger,ObjectOverwrite)</f>
        <v>obj_00874#0002</v>
      </c>
      <c r="K37" s="179" t="str">
        <f>_xll.ohRangeRetrieveError(J37)</f>
        <v/>
      </c>
      <c r="L37" s="67"/>
      <c r="M37" s="168"/>
    </row>
    <row r="38" spans="1:13" x14ac:dyDescent="0.2">
      <c r="A38" s="163"/>
      <c r="B38" s="175">
        <v>36</v>
      </c>
      <c r="C38" s="175" t="s">
        <v>132</v>
      </c>
      <c r="D38" s="175" t="b">
        <v>1</v>
      </c>
      <c r="E38" s="175" t="str">
        <v>H2</v>
      </c>
      <c r="F38" s="176">
        <f>_xll.qlIMMdate(E38)</f>
        <v>44636</v>
      </c>
      <c r="G38" s="175" t="str">
        <f t="shared" si="3"/>
        <v>Euribor3M</v>
      </c>
      <c r="H38" s="177" t="str">
        <f t="shared" si="4"/>
        <v>EURFUT3MH2_Quote</v>
      </c>
      <c r="I38" s="177" t="str">
        <f t="shared" si="5"/>
        <v>EURFUT3MH2ConvAdj_Quote</v>
      </c>
      <c r="J38" s="178" t="str">
        <f>_xll.qlFuturesRateHelper(,$H38,C38,$E38,$G38,$I38,Permanent,Trigger,ObjectOverwrite)</f>
        <v>obj_00879#0002</v>
      </c>
      <c r="K38" s="179" t="str">
        <f>_xll.ohRangeRetrieveError(J38)</f>
        <v/>
      </c>
      <c r="L38" s="67"/>
      <c r="M38" s="168"/>
    </row>
    <row r="39" spans="1:13" x14ac:dyDescent="0.2">
      <c r="A39" s="163"/>
      <c r="B39" s="175">
        <v>37</v>
      </c>
      <c r="C39" s="175" t="s">
        <v>132</v>
      </c>
      <c r="D39" s="175" t="b">
        <v>1</v>
      </c>
      <c r="E39" s="175" t="str">
        <v>M2</v>
      </c>
      <c r="F39" s="176">
        <f>_xll.qlIMMdate(E39)</f>
        <v>44727</v>
      </c>
      <c r="G39" s="175" t="str">
        <f t="shared" si="3"/>
        <v>Euribor3M</v>
      </c>
      <c r="H39" s="177" t="str">
        <f t="shared" si="4"/>
        <v>EURFUT3MM2_Quote</v>
      </c>
      <c r="I39" s="177" t="str">
        <f t="shared" si="5"/>
        <v>EURFUT3MM2ConvAdj_Quote</v>
      </c>
      <c r="J39" s="178" t="str">
        <f>_xll.qlFuturesRateHelper(,$H39,C39,$E39,$G39,$I39,Permanent,Trigger,ObjectOverwrite)</f>
        <v>obj_0085a#0002</v>
      </c>
      <c r="K39" s="179" t="str">
        <f>_xll.ohRangeRetrieveError(J39)</f>
        <v/>
      </c>
      <c r="L39" s="67"/>
      <c r="M39" s="168"/>
    </row>
    <row r="40" spans="1:13" x14ac:dyDescent="0.2">
      <c r="A40" s="163"/>
      <c r="B40" s="175">
        <v>38</v>
      </c>
      <c r="C40" s="175" t="s">
        <v>132</v>
      </c>
      <c r="D40" s="175" t="b">
        <v>1</v>
      </c>
      <c r="E40" s="175" t="str">
        <v>U2</v>
      </c>
      <c r="F40" s="176">
        <f>_xll.qlIMMdate(E40)</f>
        <v>44825</v>
      </c>
      <c r="G40" s="175" t="str">
        <f t="shared" si="3"/>
        <v>Euribor3M</v>
      </c>
      <c r="H40" s="177" t="str">
        <f t="shared" si="4"/>
        <v>EURFUT3MU2_Quote</v>
      </c>
      <c r="I40" s="177" t="str">
        <f t="shared" si="5"/>
        <v>EURFUT3MU2ConvAdj_Quote</v>
      </c>
      <c r="J40" s="178" t="str">
        <f>_xll.qlFuturesRateHelper(,$H40,C40,$E40,$G40,$I40,Permanent,Trigger,ObjectOverwrite)</f>
        <v>obj_0086a#0002</v>
      </c>
      <c r="K40" s="179" t="str">
        <f>_xll.ohRangeRetrieveError(J40)</f>
        <v/>
      </c>
      <c r="L40" s="67"/>
    </row>
    <row r="41" spans="1:13" x14ac:dyDescent="0.2">
      <c r="A41" s="163"/>
      <c r="B41" s="175">
        <v>39</v>
      </c>
      <c r="C41" s="175" t="s">
        <v>132</v>
      </c>
      <c r="D41" s="175" t="b">
        <v>1</v>
      </c>
      <c r="E41" s="175" t="str">
        <v>Z2</v>
      </c>
      <c r="F41" s="176">
        <f>_xll.qlIMMdate(E41)</f>
        <v>44916</v>
      </c>
      <c r="G41" s="175" t="str">
        <f t="shared" si="3"/>
        <v>Euribor3M</v>
      </c>
      <c r="H41" s="177" t="str">
        <f t="shared" si="4"/>
        <v>EURFUT3MZ2_Quote</v>
      </c>
      <c r="I41" s="177" t="str">
        <f t="shared" si="5"/>
        <v>EURFUT3MZ2ConvAdj_Quote</v>
      </c>
      <c r="J41" s="178" t="str">
        <f>_xll.qlFuturesRateHelper(,$H41,C41,$E41,$G41,$I41,Permanent,Trigger,ObjectOverwrite)</f>
        <v>obj_00859#0002</v>
      </c>
      <c r="K41" s="179" t="str">
        <f>_xll.ohRangeRetrieveError(J41)</f>
        <v/>
      </c>
      <c r="L41" s="67"/>
    </row>
    <row r="42" spans="1:13" x14ac:dyDescent="0.2">
      <c r="A42" s="163"/>
      <c r="B42" s="175">
        <v>40</v>
      </c>
      <c r="C42" s="175" t="s">
        <v>132</v>
      </c>
      <c r="D42" s="175" t="b">
        <v>1</v>
      </c>
      <c r="E42" s="175" t="str">
        <v>H3</v>
      </c>
      <c r="F42" s="176">
        <f>_xll.qlIMMdate(E42)</f>
        <v>45000</v>
      </c>
      <c r="G42" s="175" t="str">
        <f t="shared" si="3"/>
        <v>Euribor3M</v>
      </c>
      <c r="H42" s="177" t="str">
        <f t="shared" si="4"/>
        <v>EURFUT3MH3_Quote</v>
      </c>
      <c r="I42" s="177" t="str">
        <f t="shared" si="5"/>
        <v>EURFUT3MH3ConvAdj_Quote</v>
      </c>
      <c r="J42" s="178" t="str">
        <f>_xll.qlFuturesRateHelper(,$H42,C42,$E42,$G42,$I42,Permanent,Trigger,ObjectOverwrite)</f>
        <v>obj_00870#0002</v>
      </c>
      <c r="K42" s="179" t="str">
        <f>_xll.ohRangeRetrieveError(J42)</f>
        <v/>
      </c>
      <c r="L42" s="67"/>
    </row>
    <row r="43" spans="1:13" x14ac:dyDescent="0.2">
      <c r="A43" s="163"/>
      <c r="B43" s="175">
        <v>41</v>
      </c>
      <c r="C43" s="175" t="s">
        <v>132</v>
      </c>
      <c r="D43" s="175" t="b">
        <v>1</v>
      </c>
      <c r="E43" s="175" t="str">
        <v>M3</v>
      </c>
      <c r="F43" s="176">
        <f>_xll.qlIMMdate(E43)</f>
        <v>45098</v>
      </c>
      <c r="G43" s="175" t="str">
        <f t="shared" si="3"/>
        <v>Euribor3M</v>
      </c>
      <c r="H43" s="177" t="str">
        <f t="shared" si="4"/>
        <v>EURFUT3MM3_Quote</v>
      </c>
      <c r="I43" s="177" t="str">
        <f t="shared" si="5"/>
        <v>EURFUT3MM3ConvAdj_Quote</v>
      </c>
      <c r="J43" s="178" t="str">
        <f>_xll.qlFuturesRateHelper(,$H43,C43,$E43,$G43,$I43,Permanent,Trigger,ObjectOverwrite)</f>
        <v>obj_0086b#0002</v>
      </c>
      <c r="K43" s="179" t="str">
        <f>_xll.ohRangeRetrieveError(J43)</f>
        <v/>
      </c>
      <c r="L43" s="67"/>
    </row>
    <row r="44" spans="1:13" x14ac:dyDescent="0.2">
      <c r="A44" s="163"/>
      <c r="B44" s="164">
        <v>42</v>
      </c>
      <c r="C44" s="164" t="s">
        <v>132</v>
      </c>
      <c r="D44" s="164" t="b">
        <v>1</v>
      </c>
      <c r="E44" s="164" t="str">
        <v>U3</v>
      </c>
      <c r="F44" s="169">
        <f>_xll.qlIMMdate(E44)</f>
        <v>45189</v>
      </c>
      <c r="G44" s="164" t="str">
        <f t="shared" si="3"/>
        <v>Euribor3M</v>
      </c>
      <c r="H44" s="180" t="str">
        <f t="shared" si="4"/>
        <v>EURFUT3MU3_Quote</v>
      </c>
      <c r="I44" s="180" t="str">
        <f t="shared" si="5"/>
        <v>EURFUT3MU3ConvAdj_Quote</v>
      </c>
      <c r="J44" s="165" t="str">
        <f>_xll.qlFuturesRateHelper(,$H44,C44,$E44,$G44,$I44,Permanent,Trigger,ObjectOverwrite)</f>
        <v>obj_0086e#0002</v>
      </c>
      <c r="K44" s="181" t="str">
        <f>_xll.ohRangeRetrieveError(J44)</f>
        <v/>
      </c>
      <c r="L44" s="67"/>
    </row>
    <row r="45" spans="1:13" ht="12" thickBot="1" x14ac:dyDescent="0.25">
      <c r="A45" s="166"/>
      <c r="B45" s="167"/>
      <c r="C45" s="167"/>
      <c r="D45" s="167"/>
      <c r="E45" s="167"/>
      <c r="F45" s="167"/>
      <c r="G45" s="167"/>
      <c r="H45" s="167"/>
      <c r="I45" s="167"/>
      <c r="J45" s="167"/>
      <c r="K45" s="167"/>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election activeCell="L2" sqref="L2"/>
    </sheetView>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78</v>
      </c>
      <c r="J1" s="63" t="str">
        <f>Currency&amp;"_YC"&amp;"STDRH"</f>
        <v>EUR_YCSTDRH</v>
      </c>
      <c r="K1" s="183" t="str">
        <f>J1&amp;"_Swaps.xml"</f>
        <v>EUR_YCSTDRH_Swaps.xml</v>
      </c>
      <c r="L1" s="78" t="e">
        <f>NA()</f>
        <v>#N/A</v>
      </c>
      <c r="M1" s="78"/>
      <c r="N1" s="184"/>
    </row>
    <row r="2" spans="1:14" ht="25.5" customHeight="1" x14ac:dyDescent="0.2">
      <c r="A2" s="70"/>
      <c r="B2" s="76" t="s">
        <v>133</v>
      </c>
      <c r="C2" s="76" t="s">
        <v>110</v>
      </c>
      <c r="D2" s="76"/>
      <c r="E2" s="76"/>
      <c r="F2" s="76"/>
      <c r="G2" s="76" t="s">
        <v>109</v>
      </c>
      <c r="H2" s="76" t="s">
        <v>108</v>
      </c>
      <c r="I2" s="76" t="s">
        <v>107</v>
      </c>
      <c r="J2" s="76" t="s">
        <v>106</v>
      </c>
      <c r="K2" s="76" t="s">
        <v>86</v>
      </c>
      <c r="L2" s="182" t="str">
        <f>IF(Serialize,_xll.ohObjectSave(L3:L41,SerializationPath&amp;K1,FileOverwrite,Serialize),"---")</f>
        <v>---</v>
      </c>
      <c r="M2" s="185" t="str">
        <f>_xll.ohRangeRetrieveError(L2)</f>
        <v/>
      </c>
      <c r="N2" s="184"/>
    </row>
    <row r="3" spans="1:14" x14ac:dyDescent="0.2">
      <c r="A3" s="79"/>
      <c r="B3" s="78"/>
      <c r="C3" s="78"/>
      <c r="D3" s="78"/>
      <c r="E3" s="78"/>
      <c r="F3" s="78"/>
      <c r="G3" s="78"/>
      <c r="H3" s="78"/>
      <c r="I3" s="78"/>
      <c r="J3" s="78"/>
      <c r="K3" s="78"/>
      <c r="L3" s="186" t="str">
        <f>IF(UPPER(FamilyName)="IBOR",_xll.qlEuribor(,$I$1,,Permanent,Trigger,ObjectOverwrite),IF(UPPER(FamilyName)="LIBOR",_xll.qlLibor(,Currency,$I$1,,Permanent,Trigger,ObjectOverwrite),"--"))</f>
        <v>obj_00814#0002</v>
      </c>
      <c r="M3" s="187" t="str">
        <f>_xll.ohRangeRetrieveError(L3)</f>
        <v/>
      </c>
      <c r="N3" s="184"/>
    </row>
    <row r="4" spans="1:14" x14ac:dyDescent="0.2">
      <c r="A4" s="79"/>
      <c r="B4" s="78"/>
      <c r="C4" s="78"/>
      <c r="D4" s="78"/>
      <c r="E4" s="78"/>
      <c r="F4" s="78"/>
      <c r="G4" s="78"/>
      <c r="H4" s="78"/>
      <c r="I4" s="78"/>
      <c r="J4" s="78"/>
      <c r="K4" s="78"/>
      <c r="L4" s="78"/>
      <c r="M4" s="78"/>
      <c r="N4" s="184"/>
    </row>
    <row r="5" spans="1:14" x14ac:dyDescent="0.2">
      <c r="A5" s="70"/>
      <c r="B5" s="188">
        <v>2</v>
      </c>
      <c r="C5" s="188" t="s">
        <v>105</v>
      </c>
      <c r="D5" s="188" t="s">
        <v>36</v>
      </c>
      <c r="E5" s="188" t="s">
        <v>72</v>
      </c>
      <c r="F5" s="188" t="s">
        <v>69</v>
      </c>
      <c r="G5" s="170" t="str">
        <f t="shared" ref="G5:G41" si="0">IF(UPPER(LEFT($E5))="A","Annual",IF(UPPER(LEFT($E5))="S","Semiannual","--"))</f>
        <v>Annual</v>
      </c>
      <c r="H5" s="170" t="s">
        <v>104</v>
      </c>
      <c r="I5" s="170" t="str">
        <f>IF(UPPER(RIGHT($E5))="B",BondBasisDayCounter,IF(UPPER(RIGHT($E5))="M",MoneyMarketDayCounter,"--"))</f>
        <v>30/360 (Bond Basis)</v>
      </c>
      <c r="J5" s="189">
        <v>0</v>
      </c>
      <c r="K5" s="190" t="str">
        <f t="shared" ref="K5:K41" si="1">Currency&amp;$E5&amp;$F5&amp;$D5&amp;QuoteSuffix</f>
        <v>EURAB6E1Y_Quote</v>
      </c>
      <c r="L5" s="191" t="str">
        <f>_xll.qlSwapRateHelper2(,$K5,B5,$D5,Calendar,$G5,$H5,$I5,$L$3,$J5,C5,DiscountingCurve,Permanent,,ObjectOverwrite)</f>
        <v>obj_0081a#0002</v>
      </c>
      <c r="M5" s="192" t="str">
        <f>_xll.ohRangeRetrieveError(L5)</f>
        <v/>
      </c>
      <c r="N5" s="184"/>
    </row>
    <row r="6" spans="1:14" x14ac:dyDescent="0.2">
      <c r="A6" s="70"/>
      <c r="B6" s="193">
        <v>2</v>
      </c>
      <c r="C6" s="193" t="s">
        <v>105</v>
      </c>
      <c r="D6" s="193" t="s">
        <v>35</v>
      </c>
      <c r="E6" s="193" t="s">
        <v>72</v>
      </c>
      <c r="F6" s="193" t="s">
        <v>69</v>
      </c>
      <c r="G6" s="175" t="str">
        <f t="shared" si="0"/>
        <v>Annual</v>
      </c>
      <c r="H6" s="175" t="s">
        <v>104</v>
      </c>
      <c r="I6" s="175" t="str">
        <f t="shared" ref="I6:I41" si="2">IF(UPPER(RIGHT($E6))="B",BondBasisDayCounter,IF(UPPER(RIGHT($E6))="M",MoneyMarketDayCounter,"--"))</f>
        <v>30/360 (Bond Basis)</v>
      </c>
      <c r="J6" s="194">
        <v>0</v>
      </c>
      <c r="K6" s="195" t="str">
        <f t="shared" si="1"/>
        <v>EURAB6E15M_Quote</v>
      </c>
      <c r="L6" s="196" t="str">
        <f>_xll.qlSwapRateHelper2(,$K6,B6,$D6,Calendar,$G6,$H6,$I6,$L$3,$J6,C6,DiscountingCurve,Permanent,,ObjectOverwrite)</f>
        <v>obj_00820#0002</v>
      </c>
      <c r="M6" s="197" t="str">
        <f>_xll.ohRangeRetrieveError(L6)</f>
        <v/>
      </c>
      <c r="N6" s="184"/>
    </row>
    <row r="7" spans="1:14" x14ac:dyDescent="0.2">
      <c r="A7" s="70"/>
      <c r="B7" s="193">
        <v>2</v>
      </c>
      <c r="C7" s="193" t="s">
        <v>105</v>
      </c>
      <c r="D7" s="193" t="s">
        <v>34</v>
      </c>
      <c r="E7" s="193" t="s">
        <v>72</v>
      </c>
      <c r="F7" s="193" t="s">
        <v>69</v>
      </c>
      <c r="G7" s="175" t="str">
        <f t="shared" si="0"/>
        <v>Annual</v>
      </c>
      <c r="H7" s="175" t="s">
        <v>104</v>
      </c>
      <c r="I7" s="175" t="str">
        <f t="shared" si="2"/>
        <v>30/360 (Bond Basis)</v>
      </c>
      <c r="J7" s="194">
        <v>0</v>
      </c>
      <c r="K7" s="195" t="str">
        <f t="shared" si="1"/>
        <v>EURAB6E18M_Quote</v>
      </c>
      <c r="L7" s="196" t="str">
        <f>_xll.qlSwapRateHelper2(,$K7,B7,$D7,Calendar,$G7,$H7,$I7,$L$3,$J7,C7,DiscountingCurve,Permanent,,ObjectOverwrite)</f>
        <v>obj_0083e#0002</v>
      </c>
      <c r="M7" s="197" t="str">
        <f>_xll.ohRangeRetrieveError(L7)</f>
        <v/>
      </c>
      <c r="N7" s="184"/>
    </row>
    <row r="8" spans="1:14" x14ac:dyDescent="0.2">
      <c r="A8" s="70"/>
      <c r="B8" s="193">
        <v>2</v>
      </c>
      <c r="C8" s="193" t="s">
        <v>105</v>
      </c>
      <c r="D8" s="193" t="s">
        <v>33</v>
      </c>
      <c r="E8" s="193" t="s">
        <v>72</v>
      </c>
      <c r="F8" s="193" t="s">
        <v>69</v>
      </c>
      <c r="G8" s="175" t="str">
        <f t="shared" si="0"/>
        <v>Annual</v>
      </c>
      <c r="H8" s="175" t="s">
        <v>104</v>
      </c>
      <c r="I8" s="175" t="str">
        <f t="shared" si="2"/>
        <v>30/360 (Bond Basis)</v>
      </c>
      <c r="J8" s="194">
        <v>0</v>
      </c>
      <c r="K8" s="195" t="str">
        <f t="shared" si="1"/>
        <v>EURAB6E21M_Quote</v>
      </c>
      <c r="L8" s="196" t="str">
        <f>_xll.qlSwapRateHelper2(,$K8,B8,$D8,Calendar,$G8,$H8,$I8,$L$3,$J8,C8,DiscountingCurve,Permanent,,ObjectOverwrite)</f>
        <v>obj_00836#0002</v>
      </c>
      <c r="M8" s="197" t="str">
        <f>_xll.ohRangeRetrieveError(L8)</f>
        <v/>
      </c>
      <c r="N8" s="184"/>
    </row>
    <row r="9" spans="1:14" x14ac:dyDescent="0.2">
      <c r="A9" s="70"/>
      <c r="B9" s="193">
        <v>2</v>
      </c>
      <c r="C9" s="193" t="s">
        <v>105</v>
      </c>
      <c r="D9" s="193" t="s">
        <v>32</v>
      </c>
      <c r="E9" s="193" t="s">
        <v>72</v>
      </c>
      <c r="F9" s="193" t="s">
        <v>69</v>
      </c>
      <c r="G9" s="175" t="str">
        <f t="shared" si="0"/>
        <v>Annual</v>
      </c>
      <c r="H9" s="175" t="s">
        <v>104</v>
      </c>
      <c r="I9" s="175" t="str">
        <f t="shared" si="2"/>
        <v>30/360 (Bond Basis)</v>
      </c>
      <c r="J9" s="194">
        <v>0</v>
      </c>
      <c r="K9" s="195" t="str">
        <f t="shared" si="1"/>
        <v>EURAB6E2Y_Quote</v>
      </c>
      <c r="L9" s="196" t="str">
        <f>_xll.qlSwapRateHelper2(,$K9,B9,$D9,Calendar,$G9,$H9,$I9,$L$3,$J9,C9,DiscountingCurve,Permanent,,ObjectOverwrite)</f>
        <v>obj_00834#0002</v>
      </c>
      <c r="M9" s="197" t="str">
        <f>_xll.ohRangeRetrieveError(L9)</f>
        <v/>
      </c>
      <c r="N9" s="184"/>
    </row>
    <row r="10" spans="1:14" x14ac:dyDescent="0.2">
      <c r="A10" s="70"/>
      <c r="B10" s="193">
        <v>2</v>
      </c>
      <c r="C10" s="193" t="s">
        <v>105</v>
      </c>
      <c r="D10" s="193" t="s">
        <v>31</v>
      </c>
      <c r="E10" s="193" t="s">
        <v>72</v>
      </c>
      <c r="F10" s="193" t="s">
        <v>69</v>
      </c>
      <c r="G10" s="175" t="str">
        <f t="shared" si="0"/>
        <v>Annual</v>
      </c>
      <c r="H10" s="175" t="s">
        <v>104</v>
      </c>
      <c r="I10" s="175" t="str">
        <f t="shared" si="2"/>
        <v>30/360 (Bond Basis)</v>
      </c>
      <c r="J10" s="194">
        <v>0</v>
      </c>
      <c r="K10" s="195" t="str">
        <f t="shared" si="1"/>
        <v>EURAB6E3Y_Quote</v>
      </c>
      <c r="L10" s="196" t="str">
        <f>_xll.qlSwapRateHelper2(,$K10,B10,$D10,Calendar,$G10,$H10,$I10,$L$3,$J10,C10,DiscountingCurve,Permanent,,ObjectOverwrite)</f>
        <v>obj_0082d#0002</v>
      </c>
      <c r="M10" s="197" t="str">
        <f>_xll.ohRangeRetrieveError(L10)</f>
        <v/>
      </c>
      <c r="N10" s="184"/>
    </row>
    <row r="11" spans="1:14" x14ac:dyDescent="0.2">
      <c r="A11" s="70"/>
      <c r="B11" s="193">
        <v>2</v>
      </c>
      <c r="C11" s="193" t="s">
        <v>105</v>
      </c>
      <c r="D11" s="193" t="s">
        <v>30</v>
      </c>
      <c r="E11" s="193" t="s">
        <v>72</v>
      </c>
      <c r="F11" s="193" t="s">
        <v>69</v>
      </c>
      <c r="G11" s="175" t="str">
        <f t="shared" si="0"/>
        <v>Annual</v>
      </c>
      <c r="H11" s="175" t="s">
        <v>104</v>
      </c>
      <c r="I11" s="175" t="str">
        <f t="shared" si="2"/>
        <v>30/360 (Bond Basis)</v>
      </c>
      <c r="J11" s="194">
        <v>0</v>
      </c>
      <c r="K11" s="195" t="str">
        <f t="shared" si="1"/>
        <v>EURAB6E4Y_Quote</v>
      </c>
      <c r="L11" s="196" t="str">
        <f>_xll.qlSwapRateHelper2(,$K11,B11,$D11,Calendar,$G11,$H11,$I11,$L$3,$J11,C11,DiscountingCurve,Permanent,,ObjectOverwrite)</f>
        <v>obj_00831#0002</v>
      </c>
      <c r="M11" s="197" t="str">
        <f>_xll.ohRangeRetrieveError(L11)</f>
        <v/>
      </c>
      <c r="N11" s="184"/>
    </row>
    <row r="12" spans="1:14" x14ac:dyDescent="0.2">
      <c r="A12" s="70"/>
      <c r="B12" s="193">
        <v>2</v>
      </c>
      <c r="C12" s="193" t="s">
        <v>105</v>
      </c>
      <c r="D12" s="193" t="s">
        <v>29</v>
      </c>
      <c r="E12" s="193" t="s">
        <v>72</v>
      </c>
      <c r="F12" s="193" t="s">
        <v>69</v>
      </c>
      <c r="G12" s="175" t="str">
        <f t="shared" si="0"/>
        <v>Annual</v>
      </c>
      <c r="H12" s="175" t="s">
        <v>104</v>
      </c>
      <c r="I12" s="175" t="str">
        <f t="shared" si="2"/>
        <v>30/360 (Bond Basis)</v>
      </c>
      <c r="J12" s="194">
        <v>0</v>
      </c>
      <c r="K12" s="195" t="str">
        <f t="shared" si="1"/>
        <v>EURAB6E5Y_Quote</v>
      </c>
      <c r="L12" s="196" t="str">
        <f>_xll.qlSwapRateHelper2(,$K12,B12,$D12,Calendar,$G12,$H12,$I12,$L$3,$J12,C12,DiscountingCurve,Permanent,,ObjectOverwrite)</f>
        <v>obj_00827#0002</v>
      </c>
      <c r="M12" s="197" t="str">
        <f>_xll.ohRangeRetrieveError(L12)</f>
        <v/>
      </c>
      <c r="N12" s="184"/>
    </row>
    <row r="13" spans="1:14" x14ac:dyDescent="0.2">
      <c r="A13" s="70"/>
      <c r="B13" s="193">
        <v>2</v>
      </c>
      <c r="C13" s="193" t="s">
        <v>105</v>
      </c>
      <c r="D13" s="193" t="s">
        <v>28</v>
      </c>
      <c r="E13" s="193" t="s">
        <v>72</v>
      </c>
      <c r="F13" s="193" t="s">
        <v>69</v>
      </c>
      <c r="G13" s="175" t="str">
        <f t="shared" si="0"/>
        <v>Annual</v>
      </c>
      <c r="H13" s="175" t="s">
        <v>104</v>
      </c>
      <c r="I13" s="175" t="str">
        <f t="shared" si="2"/>
        <v>30/360 (Bond Basis)</v>
      </c>
      <c r="J13" s="194">
        <v>0</v>
      </c>
      <c r="K13" s="195" t="str">
        <f t="shared" si="1"/>
        <v>EURAB6E6Y_Quote</v>
      </c>
      <c r="L13" s="196" t="str">
        <f>_xll.qlSwapRateHelper2(,$K13,B13,$D13,Calendar,$G13,$H13,$I13,$L$3,$J13,C13,DiscountingCurve,Permanent,,ObjectOverwrite)</f>
        <v>obj_0083c#0002</v>
      </c>
      <c r="M13" s="197" t="str">
        <f>_xll.ohRangeRetrieveError(L13)</f>
        <v/>
      </c>
      <c r="N13" s="184"/>
    </row>
    <row r="14" spans="1:14" x14ac:dyDescent="0.2">
      <c r="A14" s="70"/>
      <c r="B14" s="193">
        <v>2</v>
      </c>
      <c r="C14" s="193" t="s">
        <v>105</v>
      </c>
      <c r="D14" s="193" t="s">
        <v>27</v>
      </c>
      <c r="E14" s="193" t="s">
        <v>72</v>
      </c>
      <c r="F14" s="193" t="s">
        <v>69</v>
      </c>
      <c r="G14" s="175" t="str">
        <f t="shared" si="0"/>
        <v>Annual</v>
      </c>
      <c r="H14" s="175" t="s">
        <v>104</v>
      </c>
      <c r="I14" s="175" t="str">
        <f t="shared" si="2"/>
        <v>30/360 (Bond Basis)</v>
      </c>
      <c r="J14" s="194">
        <v>0</v>
      </c>
      <c r="K14" s="195" t="str">
        <f t="shared" si="1"/>
        <v>EURAB6E7Y_Quote</v>
      </c>
      <c r="L14" s="196" t="str">
        <f>_xll.qlSwapRateHelper2(,$K14,B14,$D14,Calendar,$G14,$H14,$I14,$L$3,$J14,C14,DiscountingCurve,Permanent,,ObjectOverwrite)</f>
        <v>obj_00833#0002</v>
      </c>
      <c r="M14" s="197" t="str">
        <f>_xll.ohRangeRetrieveError(L14)</f>
        <v/>
      </c>
      <c r="N14" s="184"/>
    </row>
    <row r="15" spans="1:14" x14ac:dyDescent="0.2">
      <c r="A15" s="70"/>
      <c r="B15" s="193">
        <v>2</v>
      </c>
      <c r="C15" s="193" t="s">
        <v>105</v>
      </c>
      <c r="D15" s="193" t="s">
        <v>26</v>
      </c>
      <c r="E15" s="193" t="s">
        <v>72</v>
      </c>
      <c r="F15" s="193" t="s">
        <v>69</v>
      </c>
      <c r="G15" s="175" t="str">
        <f t="shared" si="0"/>
        <v>Annual</v>
      </c>
      <c r="H15" s="175" t="s">
        <v>104</v>
      </c>
      <c r="I15" s="175" t="str">
        <f t="shared" si="2"/>
        <v>30/360 (Bond Basis)</v>
      </c>
      <c r="J15" s="194">
        <v>0</v>
      </c>
      <c r="K15" s="195" t="str">
        <f t="shared" si="1"/>
        <v>EURAB6E8Y_Quote</v>
      </c>
      <c r="L15" s="196" t="str">
        <f>_xll.qlSwapRateHelper2(,$K15,B15,$D15,Calendar,$G15,$H15,$I15,$L$3,$J15,C15,DiscountingCurve,Permanent,,ObjectOverwrite)</f>
        <v>obj_00817#0002</v>
      </c>
      <c r="M15" s="197" t="str">
        <f>_xll.ohRangeRetrieveError(L15)</f>
        <v/>
      </c>
      <c r="N15" s="184"/>
    </row>
    <row r="16" spans="1:14" x14ac:dyDescent="0.2">
      <c r="A16" s="70"/>
      <c r="B16" s="193">
        <v>2</v>
      </c>
      <c r="C16" s="193" t="s">
        <v>105</v>
      </c>
      <c r="D16" s="193" t="s">
        <v>25</v>
      </c>
      <c r="E16" s="193" t="s">
        <v>72</v>
      </c>
      <c r="F16" s="193" t="s">
        <v>69</v>
      </c>
      <c r="G16" s="175" t="str">
        <f t="shared" si="0"/>
        <v>Annual</v>
      </c>
      <c r="H16" s="175" t="s">
        <v>104</v>
      </c>
      <c r="I16" s="175" t="str">
        <f t="shared" si="2"/>
        <v>30/360 (Bond Basis)</v>
      </c>
      <c r="J16" s="194">
        <v>0</v>
      </c>
      <c r="K16" s="195" t="str">
        <f t="shared" si="1"/>
        <v>EURAB6E9Y_Quote</v>
      </c>
      <c r="L16" s="196" t="str">
        <f>_xll.qlSwapRateHelper2(,$K16,B16,$D16,Calendar,$G16,$H16,$I16,$L$3,$J16,C16,DiscountingCurve,Permanent,,ObjectOverwrite)</f>
        <v>obj_0082a#0002</v>
      </c>
      <c r="M16" s="197" t="str">
        <f>_xll.ohRangeRetrieveError(L16)</f>
        <v/>
      </c>
      <c r="N16" s="184"/>
    </row>
    <row r="17" spans="1:14" x14ac:dyDescent="0.2">
      <c r="A17" s="70"/>
      <c r="B17" s="193">
        <v>2</v>
      </c>
      <c r="C17" s="193" t="s">
        <v>105</v>
      </c>
      <c r="D17" s="193" t="s">
        <v>24</v>
      </c>
      <c r="E17" s="193" t="s">
        <v>72</v>
      </c>
      <c r="F17" s="193" t="s">
        <v>69</v>
      </c>
      <c r="G17" s="175" t="str">
        <f t="shared" si="0"/>
        <v>Annual</v>
      </c>
      <c r="H17" s="175" t="s">
        <v>104</v>
      </c>
      <c r="I17" s="175" t="str">
        <f t="shared" si="2"/>
        <v>30/360 (Bond Basis)</v>
      </c>
      <c r="J17" s="194">
        <v>0</v>
      </c>
      <c r="K17" s="195" t="str">
        <f t="shared" si="1"/>
        <v>EURAB6E10Y_Quote</v>
      </c>
      <c r="L17" s="196" t="str">
        <f>_xll.qlSwapRateHelper2(,$K17,B17,$D17,Calendar,$G17,$H17,$I17,$L$3,$J17,C17,DiscountingCurve,Permanent,,ObjectOverwrite)</f>
        <v>obj_00844#0002</v>
      </c>
      <c r="M17" s="197" t="str">
        <f>_xll.ohRangeRetrieveError(L17)</f>
        <v/>
      </c>
      <c r="N17" s="184"/>
    </row>
    <row r="18" spans="1:14" x14ac:dyDescent="0.2">
      <c r="A18" s="70"/>
      <c r="B18" s="193">
        <v>2</v>
      </c>
      <c r="C18" s="193" t="s">
        <v>105</v>
      </c>
      <c r="D18" s="193" t="s">
        <v>23</v>
      </c>
      <c r="E18" s="193" t="s">
        <v>72</v>
      </c>
      <c r="F18" s="193" t="s">
        <v>69</v>
      </c>
      <c r="G18" s="175" t="str">
        <f t="shared" si="0"/>
        <v>Annual</v>
      </c>
      <c r="H18" s="175" t="s">
        <v>104</v>
      </c>
      <c r="I18" s="175" t="str">
        <f t="shared" si="2"/>
        <v>30/360 (Bond Basis)</v>
      </c>
      <c r="J18" s="194">
        <v>0</v>
      </c>
      <c r="K18" s="195" t="str">
        <f t="shared" si="1"/>
        <v>EURAB6E11Y_Quote</v>
      </c>
      <c r="L18" s="196" t="str">
        <f>_xll.qlSwapRateHelper2(,$K18,B18,$D18,Calendar,$G18,$H18,$I18,$L$3,$J18,C18,DiscountingCurve,Permanent,,ObjectOverwrite)</f>
        <v>obj_0083f#0002</v>
      </c>
      <c r="M18" s="197" t="str">
        <f>_xll.ohRangeRetrieveError(L18)</f>
        <v/>
      </c>
      <c r="N18" s="184"/>
    </row>
    <row r="19" spans="1:14" x14ac:dyDescent="0.2">
      <c r="A19" s="70"/>
      <c r="B19" s="193">
        <v>2</v>
      </c>
      <c r="C19" s="193" t="s">
        <v>105</v>
      </c>
      <c r="D19" s="193" t="s">
        <v>22</v>
      </c>
      <c r="E19" s="193" t="s">
        <v>72</v>
      </c>
      <c r="F19" s="193" t="s">
        <v>69</v>
      </c>
      <c r="G19" s="175" t="str">
        <f t="shared" si="0"/>
        <v>Annual</v>
      </c>
      <c r="H19" s="175" t="s">
        <v>104</v>
      </c>
      <c r="I19" s="175" t="str">
        <f t="shared" si="2"/>
        <v>30/360 (Bond Basis)</v>
      </c>
      <c r="J19" s="194">
        <v>0</v>
      </c>
      <c r="K19" s="195" t="str">
        <f t="shared" si="1"/>
        <v>EURAB6E12Y_Quote</v>
      </c>
      <c r="L19" s="196" t="str">
        <f>_xll.qlSwapRateHelper2(,$K19,B19,$D19,Calendar,$G19,$H19,$I19,$L$3,$J19,C19,DiscountingCurve,Permanent,,ObjectOverwrite)</f>
        <v>obj_0083d#0002</v>
      </c>
      <c r="M19" s="197" t="str">
        <f>_xll.ohRangeRetrieveError(L19)</f>
        <v/>
      </c>
      <c r="N19" s="184"/>
    </row>
    <row r="20" spans="1:14" x14ac:dyDescent="0.2">
      <c r="A20" s="70"/>
      <c r="B20" s="193">
        <v>2</v>
      </c>
      <c r="C20" s="193" t="s">
        <v>105</v>
      </c>
      <c r="D20" s="193" t="s">
        <v>21</v>
      </c>
      <c r="E20" s="193" t="s">
        <v>72</v>
      </c>
      <c r="F20" s="193" t="s">
        <v>69</v>
      </c>
      <c r="G20" s="175" t="str">
        <f t="shared" si="0"/>
        <v>Annual</v>
      </c>
      <c r="H20" s="175" t="s">
        <v>104</v>
      </c>
      <c r="I20" s="175" t="str">
        <f t="shared" si="2"/>
        <v>30/360 (Bond Basis)</v>
      </c>
      <c r="J20" s="194">
        <v>0</v>
      </c>
      <c r="K20" s="195" t="str">
        <f t="shared" si="1"/>
        <v>EURAB6E13Y_Quote</v>
      </c>
      <c r="L20" s="196" t="str">
        <f>_xll.qlSwapRateHelper2(,$K20,B20,$D20,Calendar,$G20,$H20,$I20,$L$3,$J20,C20,DiscountingCurve,Permanent,,ObjectOverwrite)</f>
        <v>obj_00838#0002</v>
      </c>
      <c r="M20" s="197" t="str">
        <f>_xll.ohRangeRetrieveError(L20)</f>
        <v/>
      </c>
      <c r="N20" s="184"/>
    </row>
    <row r="21" spans="1:14" x14ac:dyDescent="0.2">
      <c r="A21" s="70"/>
      <c r="B21" s="193">
        <v>2</v>
      </c>
      <c r="C21" s="193" t="s">
        <v>105</v>
      </c>
      <c r="D21" s="193" t="s">
        <v>20</v>
      </c>
      <c r="E21" s="193" t="s">
        <v>72</v>
      </c>
      <c r="F21" s="193" t="s">
        <v>69</v>
      </c>
      <c r="G21" s="175" t="str">
        <f t="shared" si="0"/>
        <v>Annual</v>
      </c>
      <c r="H21" s="175" t="s">
        <v>104</v>
      </c>
      <c r="I21" s="175" t="str">
        <f t="shared" si="2"/>
        <v>30/360 (Bond Basis)</v>
      </c>
      <c r="J21" s="194">
        <v>0</v>
      </c>
      <c r="K21" s="195" t="str">
        <f t="shared" si="1"/>
        <v>EURAB6E14Y_Quote</v>
      </c>
      <c r="L21" s="196" t="str">
        <f>_xll.qlSwapRateHelper2(,$K21,B21,$D21,Calendar,$G21,$H21,$I21,$L$3,$J21,C21,DiscountingCurve,Permanent,,ObjectOverwrite)</f>
        <v>obj_00816#0002</v>
      </c>
      <c r="M21" s="197" t="str">
        <f>_xll.ohRangeRetrieveError(L21)</f>
        <v/>
      </c>
      <c r="N21" s="184"/>
    </row>
    <row r="22" spans="1:14" x14ac:dyDescent="0.2">
      <c r="A22" s="70"/>
      <c r="B22" s="193">
        <v>2</v>
      </c>
      <c r="C22" s="193" t="s">
        <v>105</v>
      </c>
      <c r="D22" s="193" t="s">
        <v>19</v>
      </c>
      <c r="E22" s="193" t="s">
        <v>72</v>
      </c>
      <c r="F22" s="193" t="s">
        <v>69</v>
      </c>
      <c r="G22" s="175" t="str">
        <f t="shared" si="0"/>
        <v>Annual</v>
      </c>
      <c r="H22" s="175" t="s">
        <v>104</v>
      </c>
      <c r="I22" s="175" t="str">
        <f t="shared" si="2"/>
        <v>30/360 (Bond Basis)</v>
      </c>
      <c r="J22" s="194">
        <v>0</v>
      </c>
      <c r="K22" s="195" t="str">
        <f t="shared" si="1"/>
        <v>EURAB6E15Y_Quote</v>
      </c>
      <c r="L22" s="196" t="str">
        <f>_xll.qlSwapRateHelper2(,$K22,B22,$D22,Calendar,$G22,$H22,$I22,$L$3,$J22,C22,DiscountingCurve,Permanent,,ObjectOverwrite)</f>
        <v>obj_0082f#0002</v>
      </c>
      <c r="M22" s="197" t="str">
        <f>_xll.ohRangeRetrieveError(L22)</f>
        <v/>
      </c>
      <c r="N22" s="184"/>
    </row>
    <row r="23" spans="1:14" x14ac:dyDescent="0.2">
      <c r="A23" s="70"/>
      <c r="B23" s="193">
        <v>2</v>
      </c>
      <c r="C23" s="193" t="s">
        <v>105</v>
      </c>
      <c r="D23" s="193" t="s">
        <v>18</v>
      </c>
      <c r="E23" s="193" t="s">
        <v>72</v>
      </c>
      <c r="F23" s="193" t="s">
        <v>69</v>
      </c>
      <c r="G23" s="175" t="str">
        <f t="shared" si="0"/>
        <v>Annual</v>
      </c>
      <c r="H23" s="175" t="s">
        <v>104</v>
      </c>
      <c r="I23" s="175" t="str">
        <f t="shared" si="2"/>
        <v>30/360 (Bond Basis)</v>
      </c>
      <c r="J23" s="194">
        <v>0</v>
      </c>
      <c r="K23" s="195" t="str">
        <f t="shared" si="1"/>
        <v>EURAB6E16Y_Quote</v>
      </c>
      <c r="L23" s="196" t="str">
        <f>_xll.qlSwapRateHelper2(,$K23,B23,$D23,Calendar,$G23,$H23,$I23,$L$3,$J23,C23,DiscountingCurve,Permanent,,ObjectOverwrite)</f>
        <v>obj_00839#0002</v>
      </c>
      <c r="M23" s="197" t="str">
        <f>_xll.ohRangeRetrieveError(L23)</f>
        <v/>
      </c>
      <c r="N23" s="184"/>
    </row>
    <row r="24" spans="1:14" x14ac:dyDescent="0.2">
      <c r="A24" s="70"/>
      <c r="B24" s="193">
        <v>2</v>
      </c>
      <c r="C24" s="193" t="s">
        <v>105</v>
      </c>
      <c r="D24" s="193" t="s">
        <v>17</v>
      </c>
      <c r="E24" s="193" t="s">
        <v>72</v>
      </c>
      <c r="F24" s="193" t="s">
        <v>69</v>
      </c>
      <c r="G24" s="175" t="str">
        <f t="shared" si="0"/>
        <v>Annual</v>
      </c>
      <c r="H24" s="175" t="s">
        <v>104</v>
      </c>
      <c r="I24" s="175" t="str">
        <f t="shared" si="2"/>
        <v>30/360 (Bond Basis)</v>
      </c>
      <c r="J24" s="194">
        <v>0</v>
      </c>
      <c r="K24" s="195" t="str">
        <f t="shared" si="1"/>
        <v>EURAB6E17Y_Quote</v>
      </c>
      <c r="L24" s="196" t="str">
        <f>_xll.qlSwapRateHelper2(,$K24,B24,$D24,Calendar,$G24,$H24,$I24,$L$3,$J24,C24,DiscountingCurve,Permanent,,ObjectOverwrite)</f>
        <v>obj_00837#0002</v>
      </c>
      <c r="M24" s="197" t="str">
        <f>_xll.ohRangeRetrieveError(L24)</f>
        <v/>
      </c>
      <c r="N24" s="184"/>
    </row>
    <row r="25" spans="1:14" x14ac:dyDescent="0.2">
      <c r="A25" s="70"/>
      <c r="B25" s="193">
        <v>2</v>
      </c>
      <c r="C25" s="193" t="s">
        <v>105</v>
      </c>
      <c r="D25" s="193" t="s">
        <v>16</v>
      </c>
      <c r="E25" s="193" t="s">
        <v>72</v>
      </c>
      <c r="F25" s="193" t="s">
        <v>69</v>
      </c>
      <c r="G25" s="175" t="str">
        <f t="shared" si="0"/>
        <v>Annual</v>
      </c>
      <c r="H25" s="175" t="s">
        <v>104</v>
      </c>
      <c r="I25" s="175" t="str">
        <f t="shared" si="2"/>
        <v>30/360 (Bond Basis)</v>
      </c>
      <c r="J25" s="194">
        <v>0</v>
      </c>
      <c r="K25" s="195" t="str">
        <f t="shared" si="1"/>
        <v>EURAB6E18Y_Quote</v>
      </c>
      <c r="L25" s="196" t="str">
        <f>_xll.qlSwapRateHelper2(,$K25,B25,$D25,Calendar,$G25,$H25,$I25,$L$3,$J25,C25,DiscountingCurve,Permanent,,ObjectOverwrite)</f>
        <v>obj_00826#0002</v>
      </c>
      <c r="M25" s="197" t="str">
        <f>_xll.ohRangeRetrieveError(L25)</f>
        <v/>
      </c>
      <c r="N25" s="184"/>
    </row>
    <row r="26" spans="1:14" x14ac:dyDescent="0.2">
      <c r="A26" s="70"/>
      <c r="B26" s="193">
        <v>2</v>
      </c>
      <c r="C26" s="193" t="s">
        <v>105</v>
      </c>
      <c r="D26" s="193" t="s">
        <v>15</v>
      </c>
      <c r="E26" s="193" t="s">
        <v>72</v>
      </c>
      <c r="F26" s="193" t="s">
        <v>69</v>
      </c>
      <c r="G26" s="175" t="str">
        <f t="shared" si="0"/>
        <v>Annual</v>
      </c>
      <c r="H26" s="175" t="s">
        <v>104</v>
      </c>
      <c r="I26" s="175" t="str">
        <f t="shared" si="2"/>
        <v>30/360 (Bond Basis)</v>
      </c>
      <c r="J26" s="194">
        <v>0</v>
      </c>
      <c r="K26" s="195" t="str">
        <f t="shared" si="1"/>
        <v>EURAB6E19Y_Quote</v>
      </c>
      <c r="L26" s="196" t="str">
        <f>_xll.qlSwapRateHelper2(,$K26,B26,$D26,Calendar,$G26,$H26,$I26,$L$3,$J26,C26,DiscountingCurve,Permanent,,ObjectOverwrite)</f>
        <v>obj_00822#0002</v>
      </c>
      <c r="M26" s="197" t="str">
        <f>_xll.ohRangeRetrieveError(L26)</f>
        <v/>
      </c>
      <c r="N26" s="184"/>
    </row>
    <row r="27" spans="1:14" x14ac:dyDescent="0.2">
      <c r="A27" s="70"/>
      <c r="B27" s="193">
        <v>2</v>
      </c>
      <c r="C27" s="193" t="s">
        <v>105</v>
      </c>
      <c r="D27" s="193" t="s">
        <v>14</v>
      </c>
      <c r="E27" s="193" t="s">
        <v>72</v>
      </c>
      <c r="F27" s="193" t="s">
        <v>69</v>
      </c>
      <c r="G27" s="175" t="str">
        <f t="shared" si="0"/>
        <v>Annual</v>
      </c>
      <c r="H27" s="175" t="s">
        <v>104</v>
      </c>
      <c r="I27" s="175" t="str">
        <f t="shared" si="2"/>
        <v>30/360 (Bond Basis)</v>
      </c>
      <c r="J27" s="194">
        <v>0</v>
      </c>
      <c r="K27" s="195" t="str">
        <f t="shared" si="1"/>
        <v>EURAB6E20Y_Quote</v>
      </c>
      <c r="L27" s="196" t="str">
        <f>_xll.qlSwapRateHelper2(,$K27,B27,$D27,Calendar,$G27,$H27,$I27,$L$3,$J27,C27,DiscountingCurve,Permanent,,ObjectOverwrite)</f>
        <v>obj_00818#0002</v>
      </c>
      <c r="M27" s="197" t="str">
        <f>_xll.ohRangeRetrieveError(L27)</f>
        <v/>
      </c>
      <c r="N27" s="184"/>
    </row>
    <row r="28" spans="1:14" x14ac:dyDescent="0.2">
      <c r="A28" s="70"/>
      <c r="B28" s="193">
        <v>2</v>
      </c>
      <c r="C28" s="193" t="s">
        <v>105</v>
      </c>
      <c r="D28" s="193" t="s">
        <v>13</v>
      </c>
      <c r="E28" s="193" t="s">
        <v>72</v>
      </c>
      <c r="F28" s="193" t="s">
        <v>69</v>
      </c>
      <c r="G28" s="175" t="str">
        <f t="shared" si="0"/>
        <v>Annual</v>
      </c>
      <c r="H28" s="175" t="s">
        <v>104</v>
      </c>
      <c r="I28" s="175" t="str">
        <f t="shared" si="2"/>
        <v>30/360 (Bond Basis)</v>
      </c>
      <c r="J28" s="194">
        <v>0</v>
      </c>
      <c r="K28" s="195" t="str">
        <f t="shared" si="1"/>
        <v>EURAB6E21Y_Quote</v>
      </c>
      <c r="L28" s="196" t="str">
        <f>_xll.qlSwapRateHelper2(,$K28,B28,$D28,Calendar,$G28,$H28,$I28,$L$3,$J28,C28,DiscountingCurve,Permanent,,ObjectOverwrite)</f>
        <v>obj_00829#0002</v>
      </c>
      <c r="M28" s="197" t="str">
        <f>_xll.ohRangeRetrieveError(L28)</f>
        <v/>
      </c>
      <c r="N28" s="184"/>
    </row>
    <row r="29" spans="1:14" x14ac:dyDescent="0.2">
      <c r="A29" s="70"/>
      <c r="B29" s="193">
        <v>2</v>
      </c>
      <c r="C29" s="193" t="s">
        <v>105</v>
      </c>
      <c r="D29" s="193" t="s">
        <v>12</v>
      </c>
      <c r="E29" s="193" t="s">
        <v>72</v>
      </c>
      <c r="F29" s="193" t="s">
        <v>69</v>
      </c>
      <c r="G29" s="175" t="str">
        <f t="shared" si="0"/>
        <v>Annual</v>
      </c>
      <c r="H29" s="175" t="s">
        <v>104</v>
      </c>
      <c r="I29" s="175" t="str">
        <f t="shared" si="2"/>
        <v>30/360 (Bond Basis)</v>
      </c>
      <c r="J29" s="194">
        <v>0</v>
      </c>
      <c r="K29" s="195" t="str">
        <f t="shared" si="1"/>
        <v>EURAB6E22Y_Quote</v>
      </c>
      <c r="L29" s="196" t="str">
        <f>_xll.qlSwapRateHelper2(,$K29,B29,$D29,Calendar,$G29,$H29,$I29,$L$3,$J29,C29,DiscountingCurve,Permanent,,ObjectOverwrite)</f>
        <v>obj_00824#0002</v>
      </c>
      <c r="M29" s="197" t="str">
        <f>_xll.ohRangeRetrieveError(L29)</f>
        <v/>
      </c>
      <c r="N29" s="184"/>
    </row>
    <row r="30" spans="1:14" x14ac:dyDescent="0.2">
      <c r="A30" s="70"/>
      <c r="B30" s="193">
        <v>2</v>
      </c>
      <c r="C30" s="193" t="s">
        <v>105</v>
      </c>
      <c r="D30" s="193" t="s">
        <v>11</v>
      </c>
      <c r="E30" s="193" t="s">
        <v>72</v>
      </c>
      <c r="F30" s="193" t="s">
        <v>69</v>
      </c>
      <c r="G30" s="175" t="str">
        <f t="shared" si="0"/>
        <v>Annual</v>
      </c>
      <c r="H30" s="175" t="s">
        <v>104</v>
      </c>
      <c r="I30" s="175" t="str">
        <f t="shared" si="2"/>
        <v>30/360 (Bond Basis)</v>
      </c>
      <c r="J30" s="194">
        <v>0</v>
      </c>
      <c r="K30" s="195" t="str">
        <f t="shared" si="1"/>
        <v>EURAB6E23Y_Quote</v>
      </c>
      <c r="L30" s="196" t="str">
        <f>_xll.qlSwapRateHelper2(,$K30,B30,$D30,Calendar,$G30,$H30,$I30,$L$3,$J30,C30,DiscountingCurve,Permanent,,ObjectOverwrite)</f>
        <v>obj_00823#0002</v>
      </c>
      <c r="M30" s="197" t="str">
        <f>_xll.ohRangeRetrieveError(L30)</f>
        <v/>
      </c>
      <c r="N30" s="184"/>
    </row>
    <row r="31" spans="1:14" x14ac:dyDescent="0.2">
      <c r="A31" s="70"/>
      <c r="B31" s="193">
        <v>2</v>
      </c>
      <c r="C31" s="193" t="s">
        <v>105</v>
      </c>
      <c r="D31" s="193" t="s">
        <v>10</v>
      </c>
      <c r="E31" s="193" t="s">
        <v>72</v>
      </c>
      <c r="F31" s="193" t="s">
        <v>69</v>
      </c>
      <c r="G31" s="175" t="str">
        <f t="shared" si="0"/>
        <v>Annual</v>
      </c>
      <c r="H31" s="175" t="s">
        <v>104</v>
      </c>
      <c r="I31" s="175" t="str">
        <f t="shared" si="2"/>
        <v>30/360 (Bond Basis)</v>
      </c>
      <c r="J31" s="194">
        <v>0</v>
      </c>
      <c r="K31" s="195" t="str">
        <f t="shared" si="1"/>
        <v>EURAB6E24Y_Quote</v>
      </c>
      <c r="L31" s="196" t="str">
        <f>_xll.qlSwapRateHelper2(,$K31,B31,$D31,Calendar,$G31,$H31,$I31,$L$3,$J31,C31,DiscountingCurve,Permanent,,ObjectOverwrite)</f>
        <v>obj_00819#0002</v>
      </c>
      <c r="M31" s="197" t="str">
        <f>_xll.ohRangeRetrieveError(L31)</f>
        <v/>
      </c>
      <c r="N31" s="184"/>
    </row>
    <row r="32" spans="1:14" x14ac:dyDescent="0.2">
      <c r="A32" s="70"/>
      <c r="B32" s="193">
        <v>2</v>
      </c>
      <c r="C32" s="193" t="s">
        <v>105</v>
      </c>
      <c r="D32" s="193" t="s">
        <v>9</v>
      </c>
      <c r="E32" s="193" t="s">
        <v>72</v>
      </c>
      <c r="F32" s="193" t="s">
        <v>69</v>
      </c>
      <c r="G32" s="175" t="str">
        <f t="shared" si="0"/>
        <v>Annual</v>
      </c>
      <c r="H32" s="175" t="s">
        <v>104</v>
      </c>
      <c r="I32" s="175" t="str">
        <f t="shared" si="2"/>
        <v>30/360 (Bond Basis)</v>
      </c>
      <c r="J32" s="194">
        <v>0</v>
      </c>
      <c r="K32" s="195" t="str">
        <f t="shared" si="1"/>
        <v>EURAB6E25Y_Quote</v>
      </c>
      <c r="L32" s="196" t="str">
        <f>_xll.qlSwapRateHelper2(,$K32,B32,$D32,Calendar,$G32,$H32,$I32,$L$3,$J32,C32,DiscountingCurve,Permanent,,ObjectOverwrite)</f>
        <v>obj_00843#0002</v>
      </c>
      <c r="M32" s="197" t="str">
        <f>_xll.ohRangeRetrieveError(L32)</f>
        <v/>
      </c>
      <c r="N32" s="184"/>
    </row>
    <row r="33" spans="1:14" x14ac:dyDescent="0.2">
      <c r="A33" s="70"/>
      <c r="B33" s="193">
        <v>2</v>
      </c>
      <c r="C33" s="193" t="s">
        <v>105</v>
      </c>
      <c r="D33" s="193" t="s">
        <v>8</v>
      </c>
      <c r="E33" s="193" t="s">
        <v>72</v>
      </c>
      <c r="F33" s="193" t="s">
        <v>69</v>
      </c>
      <c r="G33" s="175" t="str">
        <f t="shared" si="0"/>
        <v>Annual</v>
      </c>
      <c r="H33" s="175" t="s">
        <v>104</v>
      </c>
      <c r="I33" s="175" t="str">
        <f t="shared" si="2"/>
        <v>30/360 (Bond Basis)</v>
      </c>
      <c r="J33" s="194">
        <v>0</v>
      </c>
      <c r="K33" s="195" t="str">
        <f t="shared" si="1"/>
        <v>EURAB6E26Y_Quote</v>
      </c>
      <c r="L33" s="196" t="str">
        <f>_xll.qlSwapRateHelper2(,$K33,B33,$D33,Calendar,$G33,$H33,$I33,$L$3,$J33,C33,DiscountingCurve,Permanent,,ObjectOverwrite)</f>
        <v>obj_0083b#0002</v>
      </c>
      <c r="M33" s="197" t="str">
        <f>_xll.ohRangeRetrieveError(L33)</f>
        <v/>
      </c>
      <c r="N33" s="184"/>
    </row>
    <row r="34" spans="1:14" x14ac:dyDescent="0.2">
      <c r="A34" s="70"/>
      <c r="B34" s="193">
        <v>2</v>
      </c>
      <c r="C34" s="193" t="s">
        <v>105</v>
      </c>
      <c r="D34" s="193" t="s">
        <v>7</v>
      </c>
      <c r="E34" s="193" t="s">
        <v>72</v>
      </c>
      <c r="F34" s="193" t="s">
        <v>69</v>
      </c>
      <c r="G34" s="175" t="str">
        <f t="shared" si="0"/>
        <v>Annual</v>
      </c>
      <c r="H34" s="175" t="s">
        <v>104</v>
      </c>
      <c r="I34" s="175" t="str">
        <f t="shared" si="2"/>
        <v>30/360 (Bond Basis)</v>
      </c>
      <c r="J34" s="194">
        <v>0</v>
      </c>
      <c r="K34" s="195" t="str">
        <f t="shared" si="1"/>
        <v>EURAB6E27Y_Quote</v>
      </c>
      <c r="L34" s="196" t="str">
        <f>_xll.qlSwapRateHelper2(,$K34,B34,$D34,Calendar,$G34,$H34,$I34,$L$3,$J34,C34,DiscountingCurve,Permanent,,ObjectOverwrite)</f>
        <v>obj_0081c#0002</v>
      </c>
      <c r="M34" s="197" t="str">
        <f>_xll.ohRangeRetrieveError(L34)</f>
        <v/>
      </c>
      <c r="N34" s="184"/>
    </row>
    <row r="35" spans="1:14" x14ac:dyDescent="0.2">
      <c r="A35" s="70"/>
      <c r="B35" s="193">
        <v>2</v>
      </c>
      <c r="C35" s="193" t="s">
        <v>105</v>
      </c>
      <c r="D35" s="193" t="s">
        <v>6</v>
      </c>
      <c r="E35" s="193" t="s">
        <v>72</v>
      </c>
      <c r="F35" s="193" t="s">
        <v>69</v>
      </c>
      <c r="G35" s="175" t="str">
        <f t="shared" si="0"/>
        <v>Annual</v>
      </c>
      <c r="H35" s="175" t="s">
        <v>104</v>
      </c>
      <c r="I35" s="175" t="str">
        <f t="shared" si="2"/>
        <v>30/360 (Bond Basis)</v>
      </c>
      <c r="J35" s="194">
        <v>0</v>
      </c>
      <c r="K35" s="195" t="str">
        <f t="shared" si="1"/>
        <v>EURAB6E28Y_Quote</v>
      </c>
      <c r="L35" s="196" t="str">
        <f>_xll.qlSwapRateHelper2(,$K35,B35,$D35,Calendar,$G35,$H35,$I35,$L$3,$J35,C35,DiscountingCurve,Permanent,,ObjectOverwrite)</f>
        <v>obj_00848#0002</v>
      </c>
      <c r="M35" s="197" t="str">
        <f>_xll.ohRangeRetrieveError(L35)</f>
        <v/>
      </c>
      <c r="N35" s="184"/>
    </row>
    <row r="36" spans="1:14" x14ac:dyDescent="0.2">
      <c r="A36" s="70"/>
      <c r="B36" s="193">
        <v>2</v>
      </c>
      <c r="C36" s="193" t="s">
        <v>105</v>
      </c>
      <c r="D36" s="193" t="s">
        <v>5</v>
      </c>
      <c r="E36" s="193" t="s">
        <v>72</v>
      </c>
      <c r="F36" s="193" t="s">
        <v>69</v>
      </c>
      <c r="G36" s="175" t="str">
        <f t="shared" si="0"/>
        <v>Annual</v>
      </c>
      <c r="H36" s="175" t="s">
        <v>104</v>
      </c>
      <c r="I36" s="175" t="str">
        <f t="shared" si="2"/>
        <v>30/360 (Bond Basis)</v>
      </c>
      <c r="J36" s="194">
        <v>0</v>
      </c>
      <c r="K36" s="195" t="str">
        <f t="shared" si="1"/>
        <v>EURAB6E29Y_Quote</v>
      </c>
      <c r="L36" s="196" t="str">
        <f>_xll.qlSwapRateHelper2(,$K36,B36,$D36,Calendar,$G36,$H36,$I36,$L$3,$J36,C36,DiscountingCurve,Permanent,,ObjectOverwrite)</f>
        <v>obj_0082b#0002</v>
      </c>
      <c r="M36" s="197" t="str">
        <f>_xll.ohRangeRetrieveError(L36)</f>
        <v/>
      </c>
      <c r="N36" s="184"/>
    </row>
    <row r="37" spans="1:14" x14ac:dyDescent="0.2">
      <c r="A37" s="70"/>
      <c r="B37" s="193">
        <v>2</v>
      </c>
      <c r="C37" s="193" t="s">
        <v>105</v>
      </c>
      <c r="D37" s="193" t="s">
        <v>4</v>
      </c>
      <c r="E37" s="193" t="s">
        <v>72</v>
      </c>
      <c r="F37" s="193" t="s">
        <v>69</v>
      </c>
      <c r="G37" s="175" t="str">
        <f t="shared" si="0"/>
        <v>Annual</v>
      </c>
      <c r="H37" s="175" t="s">
        <v>104</v>
      </c>
      <c r="I37" s="175" t="str">
        <f t="shared" si="2"/>
        <v>30/360 (Bond Basis)</v>
      </c>
      <c r="J37" s="194">
        <v>0</v>
      </c>
      <c r="K37" s="195" t="str">
        <f t="shared" si="1"/>
        <v>EURAB6E30Y_Quote</v>
      </c>
      <c r="L37" s="196" t="str">
        <f>_xll.qlSwapRateHelper2(,$K37,B37,$D37,Calendar,$G37,$H37,$I37,$L$3,$J37,C37,DiscountingCurve,Permanent,,ObjectOverwrite)</f>
        <v>obj_00840#0002</v>
      </c>
      <c r="M37" s="197" t="str">
        <f>_xll.ohRangeRetrieveError(L37)</f>
        <v/>
      </c>
      <c r="N37" s="184"/>
    </row>
    <row r="38" spans="1:14" x14ac:dyDescent="0.2">
      <c r="A38" s="70"/>
      <c r="B38" s="193">
        <v>2</v>
      </c>
      <c r="C38" s="193" t="s">
        <v>105</v>
      </c>
      <c r="D38" s="193" t="s">
        <v>3</v>
      </c>
      <c r="E38" s="193" t="s">
        <v>72</v>
      </c>
      <c r="F38" s="193" t="s">
        <v>69</v>
      </c>
      <c r="G38" s="175" t="str">
        <f t="shared" si="0"/>
        <v>Annual</v>
      </c>
      <c r="H38" s="175" t="s">
        <v>104</v>
      </c>
      <c r="I38" s="175" t="str">
        <f t="shared" si="2"/>
        <v>30/360 (Bond Basis)</v>
      </c>
      <c r="J38" s="194">
        <v>0</v>
      </c>
      <c r="K38" s="195" t="str">
        <f t="shared" si="1"/>
        <v>EURAB6E35Y_Quote</v>
      </c>
      <c r="L38" s="196" t="str">
        <f>_xll.qlSwapRateHelper2(,$K38,B38,$D38,Calendar,$G38,$H38,$I38,$L$3,$J38,C38,DiscountingCurve,Permanent,,ObjectOverwrite)</f>
        <v>obj_00832#0002</v>
      </c>
      <c r="M38" s="197" t="str">
        <f>_xll.ohRangeRetrieveError(L38)</f>
        <v/>
      </c>
      <c r="N38" s="184"/>
    </row>
    <row r="39" spans="1:14" x14ac:dyDescent="0.2">
      <c r="A39" s="70"/>
      <c r="B39" s="193">
        <v>2</v>
      </c>
      <c r="C39" s="193" t="s">
        <v>105</v>
      </c>
      <c r="D39" s="193" t="s">
        <v>2</v>
      </c>
      <c r="E39" s="193" t="s">
        <v>72</v>
      </c>
      <c r="F39" s="193" t="s">
        <v>69</v>
      </c>
      <c r="G39" s="175" t="str">
        <f t="shared" si="0"/>
        <v>Annual</v>
      </c>
      <c r="H39" s="175" t="s">
        <v>104</v>
      </c>
      <c r="I39" s="175" t="str">
        <f t="shared" si="2"/>
        <v>30/360 (Bond Basis)</v>
      </c>
      <c r="J39" s="194">
        <v>0</v>
      </c>
      <c r="K39" s="195" t="str">
        <f t="shared" si="1"/>
        <v>EURAB6E40Y_Quote</v>
      </c>
      <c r="L39" s="196" t="str">
        <f>_xll.qlSwapRateHelper2(,$K39,B39,$D39,Calendar,$G39,$H39,$I39,$L$3,$J39,C39,DiscountingCurve,Permanent,,ObjectOverwrite)</f>
        <v>obj_0082c#0002</v>
      </c>
      <c r="M39" s="197" t="str">
        <f>_xll.ohRangeRetrieveError(L39)</f>
        <v/>
      </c>
      <c r="N39" s="184"/>
    </row>
    <row r="40" spans="1:14" x14ac:dyDescent="0.2">
      <c r="A40" s="70"/>
      <c r="B40" s="193">
        <v>2</v>
      </c>
      <c r="C40" s="193" t="s">
        <v>105</v>
      </c>
      <c r="D40" s="193" t="s">
        <v>1</v>
      </c>
      <c r="E40" s="193" t="s">
        <v>72</v>
      </c>
      <c r="F40" s="193" t="s">
        <v>69</v>
      </c>
      <c r="G40" s="175" t="str">
        <f t="shared" si="0"/>
        <v>Annual</v>
      </c>
      <c r="H40" s="175" t="s">
        <v>104</v>
      </c>
      <c r="I40" s="175" t="str">
        <f t="shared" si="2"/>
        <v>30/360 (Bond Basis)</v>
      </c>
      <c r="J40" s="194">
        <v>0</v>
      </c>
      <c r="K40" s="195" t="str">
        <f t="shared" si="1"/>
        <v>EURAB6E50Y_Quote</v>
      </c>
      <c r="L40" s="196" t="str">
        <f>_xll.qlSwapRateHelper2(,$K40,B40,$D40,Calendar,$G40,$H40,$I40,$L$3,$J40,C40,DiscountingCurve,Permanent,,ObjectOverwrite)</f>
        <v>obj_0081f#0002</v>
      </c>
      <c r="M40" s="197" t="str">
        <f>_xll.ohRangeRetrieveError(L40)</f>
        <v/>
      </c>
      <c r="N40" s="184"/>
    </row>
    <row r="41" spans="1:14" x14ac:dyDescent="0.2">
      <c r="A41" s="70"/>
      <c r="B41" s="198">
        <v>2</v>
      </c>
      <c r="C41" s="198" t="s">
        <v>105</v>
      </c>
      <c r="D41" s="198" t="s">
        <v>0</v>
      </c>
      <c r="E41" s="198" t="s">
        <v>72</v>
      </c>
      <c r="F41" s="198" t="s">
        <v>69</v>
      </c>
      <c r="G41" s="164" t="str">
        <f t="shared" si="0"/>
        <v>Annual</v>
      </c>
      <c r="H41" s="164" t="s">
        <v>104</v>
      </c>
      <c r="I41" s="164" t="str">
        <f t="shared" si="2"/>
        <v>30/360 (Bond Basis)</v>
      </c>
      <c r="J41" s="199">
        <v>0</v>
      </c>
      <c r="K41" s="200" t="str">
        <f t="shared" si="1"/>
        <v>EURAB6E60Y_Quote</v>
      </c>
      <c r="L41" s="201" t="str">
        <f>_xll.qlSwapRateHelper2(,$K41,B41,$D41,Calendar,$G41,$H41,$I41,$L$3,$J41,C41,DiscountingCurve,Permanent,,ObjectOverwrite)</f>
        <v>obj_00830#0002</v>
      </c>
      <c r="M41" s="202" t="str">
        <f>_xll.ohRangeRetrieveError(L41)</f>
        <v/>
      </c>
      <c r="N41" s="184"/>
    </row>
    <row r="42" spans="1:14" ht="12" thickBot="1" x14ac:dyDescent="0.25">
      <c r="A42" s="66"/>
      <c r="B42" s="65"/>
      <c r="C42" s="65"/>
      <c r="D42" s="65"/>
      <c r="E42" s="65"/>
      <c r="F42" s="65"/>
      <c r="G42" s="65"/>
      <c r="H42" s="65"/>
      <c r="I42" s="65"/>
      <c r="J42" s="65"/>
      <c r="K42" s="65"/>
      <c r="L42" s="203"/>
      <c r="M42" s="203"/>
      <c r="N42" s="204"/>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B2" sqref="B2"/>
    </sheetView>
  </sheetViews>
  <sheetFormatPr defaultRowHeight="11.25" x14ac:dyDescent="0.2"/>
  <cols>
    <col min="1" max="1" width="2.7109375" style="225" customWidth="1"/>
    <col min="2" max="2" width="5" style="225" bestFit="1" customWidth="1"/>
    <col min="3" max="3" width="17.28515625" style="225" bestFit="1" customWidth="1"/>
    <col min="4" max="4" width="22.42578125" style="225" bestFit="1" customWidth="1"/>
    <col min="5" max="5" width="20.7109375" style="225" customWidth="1"/>
    <col min="6" max="8" width="2.7109375" style="225" customWidth="1"/>
    <col min="9" max="9" width="4.85546875" style="225" bestFit="1" customWidth="1"/>
    <col min="10" max="10" width="11" style="225" bestFit="1" customWidth="1"/>
    <col min="11" max="11" width="8.140625" style="225" bestFit="1" customWidth="1"/>
    <col min="12" max="12" width="2.7109375" style="225" customWidth="1"/>
    <col min="13" max="13" width="8" style="225" bestFit="1" customWidth="1"/>
    <col min="14" max="14" width="2.7109375" style="225" customWidth="1"/>
    <col min="15" max="15" width="10.140625" style="225" bestFit="1" customWidth="1"/>
    <col min="16" max="16" width="9.140625" style="225" bestFit="1" customWidth="1"/>
    <col min="17" max="17" width="2.7109375" style="225" customWidth="1"/>
    <col min="18" max="19" width="9.140625" style="225"/>
    <col min="20" max="20" width="19.28515625" style="225" bestFit="1" customWidth="1"/>
    <col min="21" max="23" width="8.85546875" style="225" bestFit="1" customWidth="1"/>
    <col min="24" max="16384" width="9.140625" style="225"/>
  </cols>
  <sheetData>
    <row r="1" spans="1:23" x14ac:dyDescent="0.2">
      <c r="A1" s="205"/>
      <c r="B1" s="206"/>
      <c r="C1" s="206"/>
      <c r="D1" s="206"/>
      <c r="E1" s="206"/>
      <c r="F1" s="207"/>
      <c r="G1" s="138"/>
      <c r="H1" s="240"/>
      <c r="I1" s="241"/>
      <c r="J1" s="241"/>
      <c r="K1" s="241"/>
      <c r="L1" s="242"/>
      <c r="M1" s="242"/>
      <c r="N1" s="242"/>
      <c r="O1" s="241"/>
      <c r="P1" s="243"/>
      <c r="Q1" s="244"/>
      <c r="R1" s="138"/>
      <c r="S1" s="138"/>
      <c r="T1" s="138"/>
      <c r="U1" s="138"/>
      <c r="V1" s="138"/>
      <c r="W1" s="138"/>
    </row>
    <row r="2" spans="1:23" ht="21" customHeight="1" x14ac:dyDescent="0.2">
      <c r="A2" s="208"/>
      <c r="B2" s="209"/>
      <c r="C2" s="210"/>
      <c r="D2" s="182"/>
      <c r="E2" s="211"/>
      <c r="F2" s="212"/>
      <c r="G2" s="138"/>
      <c r="H2" s="208"/>
      <c r="I2" s="226"/>
      <c r="J2" s="227" t="str">
        <f>_xll.RData(J3:J20,K2:K2,"RTFEED:DTSIMI1","FRQ:1S",,K3)</f>
        <v>Updated at 10:35:42</v>
      </c>
      <c r="K2" s="228" t="s">
        <v>152</v>
      </c>
      <c r="L2" s="63"/>
      <c r="M2" s="229" t="s">
        <v>153</v>
      </c>
      <c r="N2" s="63"/>
      <c r="O2" s="226" t="s">
        <v>154</v>
      </c>
      <c r="P2" s="230" t="s">
        <v>155</v>
      </c>
      <c r="Q2" s="212"/>
      <c r="R2" s="138"/>
      <c r="S2" s="138"/>
      <c r="T2" s="138"/>
      <c r="U2" s="138"/>
      <c r="V2" s="138"/>
      <c r="W2" s="138"/>
    </row>
    <row r="3" spans="1:23" x14ac:dyDescent="0.2">
      <c r="A3" s="208"/>
      <c r="B3" s="231" t="s">
        <v>134</v>
      </c>
      <c r="C3" s="213" t="str">
        <f t="shared" ref="C3:C21" si="0">Currency&amp;$B3&amp;"_Mx"&amp;QuoteSuffix</f>
        <v>EUROND_Mx_Quote</v>
      </c>
      <c r="D3" s="213" t="str">
        <f>_xll.qlSimpleQuote(C3,,0.01%,Permanent,Trigger,ObjectOverwrite)</f>
        <v>EUROND_Mx_Quote#0002</v>
      </c>
      <c r="E3" s="187" t="str">
        <f>_xll.ohRangeRetrieveError(D3)</f>
        <v/>
      </c>
      <c r="F3" s="212"/>
      <c r="G3" s="138"/>
      <c r="H3" s="208"/>
      <c r="I3" s="214" t="s">
        <v>85</v>
      </c>
      <c r="J3" s="215" t="str">
        <f t="shared" ref="J3:J21" si="1">Currency&amp;"X"&amp;I3&amp;"D="</f>
        <v>EURXOND=</v>
      </c>
      <c r="K3" s="237">
        <v>-9.9999900000000003E-2</v>
      </c>
      <c r="L3" s="63"/>
      <c r="M3" s="216">
        <v>-9.9999900000000003E-2</v>
      </c>
      <c r="N3" s="63"/>
      <c r="O3" s="232">
        <f t="array" ref="O3:O21">QuoteLive</f>
        <v>-9.9999900000000003E-2</v>
      </c>
      <c r="P3" s="239" t="e">
        <f>_xll.qlSimpleQuoteSetValue(D3,O3/100,Trigger)</f>
        <v>#N/A</v>
      </c>
      <c r="Q3" s="212"/>
      <c r="R3" s="138"/>
      <c r="S3" s="138"/>
      <c r="T3" s="138"/>
      <c r="U3" s="138"/>
      <c r="V3" s="138"/>
      <c r="W3" s="138"/>
    </row>
    <row r="4" spans="1:23" x14ac:dyDescent="0.2">
      <c r="A4" s="208"/>
      <c r="B4" s="231" t="s">
        <v>135</v>
      </c>
      <c r="C4" s="213" t="str">
        <f t="shared" si="0"/>
        <v>EURTND_Mx_Quote</v>
      </c>
      <c r="D4" s="213" t="str">
        <f>_xll.qlSimpleQuote(C4,,0.01%,Permanent,Trigger,ObjectOverwrite)</f>
        <v>EURTND_Mx_Quote#0002</v>
      </c>
      <c r="E4" s="187" t="str">
        <f>_xll.ohRangeRetrieveError(D4)</f>
        <v/>
      </c>
      <c r="F4" s="212"/>
      <c r="G4" s="138"/>
      <c r="H4" s="208"/>
      <c r="I4" s="217" t="s">
        <v>99</v>
      </c>
      <c r="J4" s="215" t="str">
        <f t="shared" si="1"/>
        <v>EURXTND=</v>
      </c>
      <c r="K4" s="238">
        <v>-0.1</v>
      </c>
      <c r="L4" s="63"/>
      <c r="M4" s="218">
        <v>-0.1</v>
      </c>
      <c r="N4" s="63"/>
      <c r="O4" s="233">
        <v>-0.1</v>
      </c>
      <c r="P4" s="234" t="e">
        <f>_xll.qlSimpleQuoteSetValue(D4,O4/100,Trigger)</f>
        <v>#N/A</v>
      </c>
      <c r="Q4" s="212"/>
      <c r="R4" s="138"/>
      <c r="S4" s="138"/>
      <c r="T4" s="138"/>
      <c r="U4" s="138"/>
      <c r="V4" s="138"/>
      <c r="W4" s="138"/>
    </row>
    <row r="5" spans="1:23" x14ac:dyDescent="0.2">
      <c r="A5" s="208"/>
      <c r="B5" s="231" t="s">
        <v>136</v>
      </c>
      <c r="C5" s="213" t="str">
        <f t="shared" si="0"/>
        <v>EURSND_Mx_Quote</v>
      </c>
      <c r="D5" s="213" t="str">
        <f>_xll.qlSimpleQuote(C5,,0.01%,Permanent,Trigger,ObjectOverwrite)</f>
        <v>EURSND_Mx_Quote#0002</v>
      </c>
      <c r="E5" s="187" t="str">
        <f>_xll.ohRangeRetrieveError(D5)</f>
        <v/>
      </c>
      <c r="F5" s="212"/>
      <c r="G5" s="138"/>
      <c r="H5" s="208"/>
      <c r="I5" s="217" t="s">
        <v>98</v>
      </c>
      <c r="J5" s="215" t="str">
        <f t="shared" si="1"/>
        <v>EURXSND=</v>
      </c>
      <c r="K5" s="238">
        <v>-0.1</v>
      </c>
      <c r="L5" s="63"/>
      <c r="M5" s="218">
        <v>-0.1</v>
      </c>
      <c r="N5" s="63"/>
      <c r="O5" s="233">
        <v>-0.1</v>
      </c>
      <c r="P5" s="234" t="e">
        <f>_xll.qlSimpleQuoteSetValue(D5,O5/100,Trigger)</f>
        <v>#N/A</v>
      </c>
      <c r="Q5" s="212"/>
      <c r="R5" s="138"/>
      <c r="S5" s="138"/>
      <c r="T5" s="138"/>
      <c r="U5" s="138"/>
      <c r="V5" s="138"/>
      <c r="W5" s="138"/>
    </row>
    <row r="6" spans="1:23" x14ac:dyDescent="0.2">
      <c r="A6" s="208"/>
      <c r="B6" s="231" t="s">
        <v>137</v>
      </c>
      <c r="C6" s="213" t="str">
        <f t="shared" si="0"/>
        <v>EURSWD_Mx_Quote</v>
      </c>
      <c r="D6" s="213" t="str">
        <f>_xll.qlSimpleQuote(C6,,0.01%,Permanent,Trigger,ObjectOverwrite)</f>
        <v>EURSWD_Mx_Quote#0002</v>
      </c>
      <c r="E6" s="187" t="str">
        <f>_xll.ohRangeRetrieveError(D6)</f>
        <v/>
      </c>
      <c r="F6" s="212"/>
      <c r="G6" s="138"/>
      <c r="H6" s="208"/>
      <c r="I6" s="217" t="s">
        <v>83</v>
      </c>
      <c r="J6" s="215" t="str">
        <f t="shared" si="1"/>
        <v>EURXSWD=</v>
      </c>
      <c r="K6" s="238">
        <v>-0.09</v>
      </c>
      <c r="L6" s="63"/>
      <c r="M6" s="218">
        <v>-0.09</v>
      </c>
      <c r="N6" s="63"/>
      <c r="O6" s="233">
        <v>-0.09</v>
      </c>
      <c r="P6" s="234" t="e">
        <f>_xll.qlSimpleQuoteSetValue(D6,O6/100,Trigger)</f>
        <v>#N/A</v>
      </c>
      <c r="Q6" s="212"/>
      <c r="R6" s="138"/>
      <c r="S6" s="138"/>
      <c r="T6" s="138"/>
      <c r="U6" s="138"/>
      <c r="V6" s="138"/>
      <c r="W6" s="138"/>
    </row>
    <row r="7" spans="1:23" x14ac:dyDescent="0.2">
      <c r="A7" s="208"/>
      <c r="B7" s="231" t="s">
        <v>138</v>
      </c>
      <c r="C7" s="213" t="str">
        <f t="shared" si="0"/>
        <v>EUR2WD_Mx_Quote</v>
      </c>
      <c r="D7" s="213" t="str">
        <f>_xll.qlSimpleQuote(C7,,0.01%,Permanent,Trigger,ObjectOverwrite)</f>
        <v>EUR2WD_Mx_Quote#0002</v>
      </c>
      <c r="E7" s="187" t="str">
        <f>_xll.ohRangeRetrieveError(D7)</f>
        <v/>
      </c>
      <c r="F7" s="212"/>
      <c r="G7" s="138"/>
      <c r="H7" s="208"/>
      <c r="I7" s="217" t="s">
        <v>82</v>
      </c>
      <c r="J7" s="215" t="str">
        <f t="shared" si="1"/>
        <v>EURX2WD=</v>
      </c>
      <c r="K7" s="238">
        <v>-0.06</v>
      </c>
      <c r="L7" s="63"/>
      <c r="M7" s="218">
        <v>-0.08</v>
      </c>
      <c r="N7" s="63"/>
      <c r="O7" s="233">
        <v>-0.06</v>
      </c>
      <c r="P7" s="234" t="e">
        <f>_xll.qlSimpleQuoteSetValue(D7,O7/100,Trigger)</f>
        <v>#N/A</v>
      </c>
      <c r="Q7" s="212"/>
      <c r="R7" s="138"/>
      <c r="S7" s="138"/>
      <c r="T7" s="138"/>
      <c r="U7" s="138"/>
      <c r="V7" s="138"/>
      <c r="W7" s="138"/>
    </row>
    <row r="8" spans="1:23" x14ac:dyDescent="0.2">
      <c r="A8" s="208"/>
      <c r="B8" s="231" t="s">
        <v>139</v>
      </c>
      <c r="C8" s="213" t="str">
        <f t="shared" si="0"/>
        <v>EUR3WD_Mx_Quote</v>
      </c>
      <c r="D8" s="213" t="str">
        <f>_xll.qlSimpleQuote(C8,,0.01%,Permanent,Trigger,ObjectOverwrite)</f>
        <v>EUR3WD_Mx_Quote#0002</v>
      </c>
      <c r="E8" s="187" t="str">
        <f>_xll.ohRangeRetrieveError(D8)</f>
        <v/>
      </c>
      <c r="F8" s="212"/>
      <c r="G8" s="138"/>
      <c r="H8" s="208"/>
      <c r="I8" s="217" t="s">
        <v>117</v>
      </c>
      <c r="J8" s="215" t="str">
        <f t="shared" si="1"/>
        <v>EURX3WD=</v>
      </c>
      <c r="K8" s="238">
        <v>-0.06</v>
      </c>
      <c r="L8" s="63"/>
      <c r="M8" s="218">
        <v>-0.06</v>
      </c>
      <c r="N8" s="63"/>
      <c r="O8" s="233">
        <v>-0.06</v>
      </c>
      <c r="P8" s="234" t="e">
        <f>_xll.qlSimpleQuoteSetValue(D8,O8/100,Trigger)</f>
        <v>#N/A</v>
      </c>
      <c r="Q8" s="212"/>
      <c r="R8" s="138"/>
      <c r="S8" s="138"/>
      <c r="T8" s="138"/>
      <c r="U8" s="138"/>
      <c r="V8" s="138"/>
      <c r="W8" s="138"/>
    </row>
    <row r="9" spans="1:23" x14ac:dyDescent="0.2">
      <c r="A9" s="208"/>
      <c r="B9" s="231" t="s">
        <v>140</v>
      </c>
      <c r="C9" s="213" t="str">
        <f t="shared" si="0"/>
        <v>EUR1MD_Mx_Quote</v>
      </c>
      <c r="D9" s="213" t="str">
        <f>_xll.qlSimpleQuote(C9,,0.01%,Permanent,Trigger,ObjectOverwrite)</f>
        <v>EUR1MD_Mx_Quote#0002</v>
      </c>
      <c r="E9" s="187" t="str">
        <f>_xll.ohRangeRetrieveError(D9)</f>
        <v/>
      </c>
      <c r="F9" s="212"/>
      <c r="G9" s="138"/>
      <c r="H9" s="208"/>
      <c r="I9" s="217" t="s">
        <v>81</v>
      </c>
      <c r="J9" s="215" t="str">
        <f t="shared" si="1"/>
        <v>EURX1MD=</v>
      </c>
      <c r="K9" s="238">
        <v>-0.04</v>
      </c>
      <c r="L9" s="63"/>
      <c r="M9" s="218">
        <v>-0.04</v>
      </c>
      <c r="N9" s="63"/>
      <c r="O9" s="233">
        <v>-0.04</v>
      </c>
      <c r="P9" s="234" t="e">
        <f>_xll.qlSimpleQuoteSetValue(D9,O9/100,Trigger)</f>
        <v>#N/A</v>
      </c>
      <c r="Q9" s="212"/>
      <c r="R9" s="138"/>
      <c r="S9" s="138"/>
      <c r="T9" s="138"/>
      <c r="U9" s="138"/>
      <c r="V9" s="138"/>
      <c r="W9" s="138"/>
    </row>
    <row r="10" spans="1:23" x14ac:dyDescent="0.2">
      <c r="A10" s="208"/>
      <c r="B10" s="231" t="s">
        <v>141</v>
      </c>
      <c r="C10" s="213" t="str">
        <f t="shared" si="0"/>
        <v>EUR2MD_Mx_Quote</v>
      </c>
      <c r="D10" s="213" t="str">
        <f>_xll.qlSimpleQuote(C10,,0.01%,Permanent,Trigger,ObjectOverwrite)</f>
        <v>EUR2MD_Mx_Quote#0002</v>
      </c>
      <c r="E10" s="187" t="str">
        <f>_xll.ohRangeRetrieveError(D10)</f>
        <v/>
      </c>
      <c r="F10" s="212"/>
      <c r="G10" s="138"/>
      <c r="H10" s="208"/>
      <c r="I10" s="217" t="s">
        <v>80</v>
      </c>
      <c r="J10" s="215" t="str">
        <f t="shared" si="1"/>
        <v>EURX2MD=</v>
      </c>
      <c r="K10" s="238">
        <v>-0.02</v>
      </c>
      <c r="L10" s="63"/>
      <c r="M10" s="218">
        <v>-0.02</v>
      </c>
      <c r="N10" s="63"/>
      <c r="O10" s="233">
        <v>-0.02</v>
      </c>
      <c r="P10" s="234" t="e">
        <f>_xll.qlSimpleQuoteSetValue(D10,O10/100,Trigger)</f>
        <v>#N/A</v>
      </c>
      <c r="Q10" s="212"/>
      <c r="R10" s="138"/>
      <c r="S10" s="138"/>
      <c r="T10" s="138"/>
      <c r="U10" s="138"/>
      <c r="V10" s="138"/>
      <c r="W10" s="138"/>
    </row>
    <row r="11" spans="1:23" x14ac:dyDescent="0.2">
      <c r="A11" s="208"/>
      <c r="B11" s="231" t="s">
        <v>142</v>
      </c>
      <c r="C11" s="213" t="str">
        <f t="shared" si="0"/>
        <v>EUR3MD_Mx_Quote</v>
      </c>
      <c r="D11" s="213" t="str">
        <f>_xll.qlSimpleQuote(C11,,0.01%,Permanent,Trigger,ObjectOverwrite)</f>
        <v>EUR3MD_Mx_Quote#0002</v>
      </c>
      <c r="E11" s="187" t="str">
        <f>_xll.ohRangeRetrieveError(D11)</f>
        <v/>
      </c>
      <c r="F11" s="212"/>
      <c r="G11" s="138"/>
      <c r="H11" s="208"/>
      <c r="I11" s="217" t="s">
        <v>79</v>
      </c>
      <c r="J11" s="215" t="str">
        <f t="shared" si="1"/>
        <v>EURX3MD=</v>
      </c>
      <c r="K11" s="238">
        <v>0.01</v>
      </c>
      <c r="L11" s="63"/>
      <c r="M11" s="218">
        <v>0.01</v>
      </c>
      <c r="N11" s="63"/>
      <c r="O11" s="233">
        <v>0.01</v>
      </c>
      <c r="P11" s="234" t="e">
        <f>_xll.qlSimpleQuoteSetValue(D11,O11/100,Trigger)</f>
        <v>#N/A</v>
      </c>
      <c r="Q11" s="212"/>
      <c r="R11" s="138"/>
      <c r="S11" s="138"/>
      <c r="T11" s="138"/>
      <c r="U11" s="138"/>
      <c r="V11" s="138"/>
      <c r="W11" s="138"/>
    </row>
    <row r="12" spans="1:23" x14ac:dyDescent="0.2">
      <c r="A12" s="208"/>
      <c r="B12" s="231" t="s">
        <v>143</v>
      </c>
      <c r="C12" s="213" t="str">
        <f t="shared" si="0"/>
        <v>EUR4MD_Mx_Quote</v>
      </c>
      <c r="D12" s="213" t="str">
        <f>_xll.qlSimpleQuote(C12,,0.01%,Permanent,Trigger,ObjectOverwrite)</f>
        <v>EUR4MD_Mx_Quote#0002</v>
      </c>
      <c r="E12" s="187" t="str">
        <f>_xll.ohRangeRetrieveError(D12)</f>
        <v/>
      </c>
      <c r="F12" s="212"/>
      <c r="G12" s="138"/>
      <c r="H12" s="208"/>
      <c r="I12" s="217" t="s">
        <v>118</v>
      </c>
      <c r="J12" s="215" t="str">
        <f t="shared" si="1"/>
        <v>EURX4MD=</v>
      </c>
      <c r="K12" s="238">
        <v>0.03</v>
      </c>
      <c r="L12" s="63"/>
      <c r="M12" s="218">
        <v>0.03</v>
      </c>
      <c r="N12" s="63"/>
      <c r="O12" s="233">
        <v>0.03</v>
      </c>
      <c r="P12" s="234" t="e">
        <f>_xll.qlSimpleQuoteSetValue(D12,O12/100,Trigger)</f>
        <v>#N/A</v>
      </c>
      <c r="Q12" s="212"/>
      <c r="R12" s="138"/>
      <c r="S12" s="138"/>
      <c r="T12" s="138"/>
      <c r="U12" s="138"/>
      <c r="V12" s="138"/>
      <c r="W12" s="138"/>
    </row>
    <row r="13" spans="1:23" x14ac:dyDescent="0.2">
      <c r="A13" s="208"/>
      <c r="B13" s="231" t="s">
        <v>144</v>
      </c>
      <c r="C13" s="213" t="str">
        <f t="shared" si="0"/>
        <v>EUR5MD_Mx_Quote</v>
      </c>
      <c r="D13" s="213" t="str">
        <f>_xll.qlSimpleQuote(C13,,0.01%,Permanent,Trigger,ObjectOverwrite)</f>
        <v>EUR5MD_Mx_Quote#0002</v>
      </c>
      <c r="E13" s="187" t="str">
        <f>_xll.ohRangeRetrieveError(D13)</f>
        <v/>
      </c>
      <c r="F13" s="212"/>
      <c r="G13" s="138"/>
      <c r="H13" s="208"/>
      <c r="I13" s="217" t="s">
        <v>119</v>
      </c>
      <c r="J13" s="215" t="str">
        <f t="shared" si="1"/>
        <v>EURX5MD=</v>
      </c>
      <c r="K13" s="238">
        <v>0.06</v>
      </c>
      <c r="L13" s="63"/>
      <c r="M13" s="218">
        <v>0.06</v>
      </c>
      <c r="N13" s="63"/>
      <c r="O13" s="233">
        <v>0.06</v>
      </c>
      <c r="P13" s="234" t="e">
        <f>_xll.qlSimpleQuoteSetValue(D13,O13/100,Trigger)</f>
        <v>#N/A</v>
      </c>
      <c r="Q13" s="212"/>
      <c r="R13" s="138"/>
      <c r="S13" s="138"/>
      <c r="T13" s="138"/>
      <c r="U13" s="138"/>
      <c r="V13" s="138"/>
      <c r="W13" s="138"/>
    </row>
    <row r="14" spans="1:23" x14ac:dyDescent="0.2">
      <c r="A14" s="208"/>
      <c r="B14" s="231" t="s">
        <v>145</v>
      </c>
      <c r="C14" s="213" t="str">
        <f t="shared" si="0"/>
        <v>EUR6MD_Mx_Quote</v>
      </c>
      <c r="D14" s="213" t="str">
        <f>_xll.qlSimpleQuote(C14,,0.01%,Permanent,Trigger,ObjectOverwrite)</f>
        <v>EUR6MD_Mx_Quote#0002</v>
      </c>
      <c r="E14" s="187" t="str">
        <f>_xll.ohRangeRetrieveError(D14)</f>
        <v/>
      </c>
      <c r="F14" s="212"/>
      <c r="G14" s="138"/>
      <c r="H14" s="208"/>
      <c r="I14" s="217" t="s">
        <v>78</v>
      </c>
      <c r="J14" s="215" t="str">
        <f t="shared" si="1"/>
        <v>EURX6MD=</v>
      </c>
      <c r="K14" s="238">
        <v>0.09</v>
      </c>
      <c r="L14" s="63"/>
      <c r="M14" s="218">
        <v>0.09</v>
      </c>
      <c r="N14" s="63"/>
      <c r="O14" s="233">
        <v>0.09</v>
      </c>
      <c r="P14" s="234" t="e">
        <f>_xll.qlSimpleQuoteSetValue(D14,O14/100,Trigger)</f>
        <v>#N/A</v>
      </c>
      <c r="Q14" s="212"/>
      <c r="R14" s="138"/>
      <c r="S14" s="138"/>
      <c r="T14" s="138"/>
      <c r="U14" s="138"/>
      <c r="V14" s="138"/>
      <c r="W14" s="138"/>
    </row>
    <row r="15" spans="1:23" x14ac:dyDescent="0.2">
      <c r="A15" s="208"/>
      <c r="B15" s="231" t="s">
        <v>146</v>
      </c>
      <c r="C15" s="213" t="str">
        <f t="shared" si="0"/>
        <v>EUR7MD_Mx_Quote</v>
      </c>
      <c r="D15" s="213" t="str">
        <f>_xll.qlSimpleQuote(C15,,0.01%,Permanent,Trigger,ObjectOverwrite)</f>
        <v>EUR7MD_Mx_Quote#0002</v>
      </c>
      <c r="E15" s="187" t="str">
        <f>_xll.ohRangeRetrieveError(D15)</f>
        <v/>
      </c>
      <c r="F15" s="212"/>
      <c r="G15" s="138"/>
      <c r="H15" s="208"/>
      <c r="I15" s="217" t="s">
        <v>120</v>
      </c>
      <c r="J15" s="215" t="str">
        <f t="shared" si="1"/>
        <v>EURX7MD=</v>
      </c>
      <c r="K15" s="238">
        <v>0.11000000000000001</v>
      </c>
      <c r="L15" s="63"/>
      <c r="M15" s="218">
        <v>0.11000000000000001</v>
      </c>
      <c r="N15" s="63"/>
      <c r="O15" s="233">
        <v>0.11000000000000001</v>
      </c>
      <c r="P15" s="234" t="e">
        <f>_xll.qlSimpleQuoteSetValue(D15,O15/100,Trigger)</f>
        <v>#N/A</v>
      </c>
      <c r="Q15" s="212"/>
      <c r="R15" s="138"/>
      <c r="S15" s="138"/>
      <c r="T15" s="138"/>
      <c r="U15" s="138"/>
      <c r="V15" s="138"/>
      <c r="W15" s="138"/>
    </row>
    <row r="16" spans="1:23" x14ac:dyDescent="0.2">
      <c r="A16" s="208"/>
      <c r="B16" s="231" t="s">
        <v>147</v>
      </c>
      <c r="C16" s="213" t="str">
        <f t="shared" si="0"/>
        <v>EUR8MD_Mx_Quote</v>
      </c>
      <c r="D16" s="213" t="str">
        <f>_xll.qlSimpleQuote(C16,,0.01%,Permanent,Trigger,ObjectOverwrite)</f>
        <v>EUR8MD_Mx_Quote#0002</v>
      </c>
      <c r="E16" s="187" t="str">
        <f>_xll.ohRangeRetrieveError(D16)</f>
        <v/>
      </c>
      <c r="F16" s="212"/>
      <c r="G16" s="138"/>
      <c r="H16" s="208"/>
      <c r="I16" s="217" t="s">
        <v>121</v>
      </c>
      <c r="J16" s="215" t="str">
        <f t="shared" si="1"/>
        <v>EURX8MD=</v>
      </c>
      <c r="K16" s="238">
        <v>0.13</v>
      </c>
      <c r="L16" s="63"/>
      <c r="M16" s="218">
        <v>0.13</v>
      </c>
      <c r="N16" s="63"/>
      <c r="O16" s="233">
        <v>0.13</v>
      </c>
      <c r="P16" s="234" t="e">
        <f>_xll.qlSimpleQuoteSetValue(D16,O16/100,Trigger)</f>
        <v>#N/A</v>
      </c>
      <c r="Q16" s="212"/>
      <c r="R16" s="138"/>
      <c r="S16" s="138"/>
      <c r="T16" s="138"/>
      <c r="U16" s="138"/>
      <c r="V16" s="138"/>
      <c r="W16" s="138"/>
    </row>
    <row r="17" spans="1:23" x14ac:dyDescent="0.2">
      <c r="A17" s="208"/>
      <c r="B17" s="231" t="s">
        <v>148</v>
      </c>
      <c r="C17" s="213" t="str">
        <f t="shared" si="0"/>
        <v>EUR9MD_Mx_Quote</v>
      </c>
      <c r="D17" s="213" t="str">
        <f>_xll.qlSimpleQuote(C17,,0.01%,Permanent,Trigger,ObjectOverwrite)</f>
        <v>EUR9MD_Mx_Quote#0002</v>
      </c>
      <c r="E17" s="187" t="str">
        <f>_xll.ohRangeRetrieveError(D17)</f>
        <v/>
      </c>
      <c r="F17" s="212"/>
      <c r="G17" s="138"/>
      <c r="H17" s="208"/>
      <c r="I17" s="217" t="s">
        <v>77</v>
      </c>
      <c r="J17" s="215" t="str">
        <f t="shared" si="1"/>
        <v>EURX9MD=</v>
      </c>
      <c r="K17" s="238">
        <v>0.15</v>
      </c>
      <c r="L17" s="63"/>
      <c r="M17" s="218">
        <v>0.15</v>
      </c>
      <c r="N17" s="63"/>
      <c r="O17" s="233">
        <v>0.15</v>
      </c>
      <c r="P17" s="234" t="e">
        <f>_xll.qlSimpleQuoteSetValue(D17,O17/100,Trigger)</f>
        <v>#N/A</v>
      </c>
      <c r="Q17" s="212"/>
      <c r="R17" s="138"/>
      <c r="S17" s="138"/>
      <c r="T17" s="138"/>
      <c r="U17" s="138"/>
      <c r="V17" s="138"/>
      <c r="W17" s="138"/>
    </row>
    <row r="18" spans="1:23" x14ac:dyDescent="0.2">
      <c r="A18" s="208"/>
      <c r="B18" s="231" t="s">
        <v>149</v>
      </c>
      <c r="C18" s="213" t="str">
        <f t="shared" si="0"/>
        <v>EUR10MD_Mx_Quote</v>
      </c>
      <c r="D18" s="213" t="str">
        <f>_xll.qlSimpleQuote(C18,,0.01%,Permanent,Trigger,ObjectOverwrite)</f>
        <v>EUR10MD_Mx_Quote#0002</v>
      </c>
      <c r="E18" s="187" t="str">
        <f>_xll.ohRangeRetrieveError(D18)</f>
        <v/>
      </c>
      <c r="F18" s="212"/>
      <c r="G18" s="138"/>
      <c r="H18" s="208"/>
      <c r="I18" s="217" t="s">
        <v>122</v>
      </c>
      <c r="J18" s="215" t="str">
        <f t="shared" si="1"/>
        <v>EURX10MD=</v>
      </c>
      <c r="K18" s="238">
        <v>0.16999999999999998</v>
      </c>
      <c r="L18" s="63"/>
      <c r="M18" s="218">
        <v>0.16999999999999998</v>
      </c>
      <c r="N18" s="63"/>
      <c r="O18" s="233">
        <v>0.16999999999999998</v>
      </c>
      <c r="P18" s="234" t="e">
        <f>_xll.qlSimpleQuoteSetValue(D18,O18/100,Trigger)</f>
        <v>#N/A</v>
      </c>
      <c r="Q18" s="212"/>
      <c r="R18" s="138"/>
      <c r="S18" s="138"/>
      <c r="T18" s="138"/>
      <c r="U18" s="138"/>
      <c r="V18" s="138"/>
      <c r="W18" s="138"/>
    </row>
    <row r="19" spans="1:23" x14ac:dyDescent="0.2">
      <c r="A19" s="208"/>
      <c r="B19" s="231" t="s">
        <v>150</v>
      </c>
      <c r="C19" s="213" t="str">
        <f t="shared" si="0"/>
        <v>EUR11MD_Mx_Quote</v>
      </c>
      <c r="D19" s="213" t="str">
        <f>_xll.qlSimpleQuote(C19,,0.01%,Permanent,Trigger,ObjectOverwrite)</f>
        <v>EUR11MD_Mx_Quote#0002</v>
      </c>
      <c r="E19" s="187" t="str">
        <f>_xll.ohRangeRetrieveError(D19)</f>
        <v/>
      </c>
      <c r="F19" s="212"/>
      <c r="G19" s="138"/>
      <c r="H19" s="208"/>
      <c r="I19" s="217" t="s">
        <v>123</v>
      </c>
      <c r="J19" s="215" t="str">
        <f t="shared" si="1"/>
        <v>EURX11MD=</v>
      </c>
      <c r="K19" s="238">
        <v>0.2</v>
      </c>
      <c r="L19" s="63"/>
      <c r="M19" s="218">
        <v>0.19</v>
      </c>
      <c r="N19" s="63"/>
      <c r="O19" s="233">
        <v>0.2</v>
      </c>
      <c r="P19" s="234" t="e">
        <f>_xll.qlSimpleQuoteSetValue(D19,O19/100,Trigger)</f>
        <v>#N/A</v>
      </c>
      <c r="Q19" s="212"/>
      <c r="R19" s="138"/>
      <c r="S19" s="138"/>
      <c r="T19" s="138"/>
      <c r="U19" s="138"/>
      <c r="V19" s="138"/>
      <c r="W19" s="138"/>
    </row>
    <row r="20" spans="1:23" ht="12" customHeight="1" x14ac:dyDescent="0.2">
      <c r="A20" s="208"/>
      <c r="B20" s="231" t="s">
        <v>151</v>
      </c>
      <c r="C20" s="213" t="str">
        <f t="shared" si="0"/>
        <v>EUR1YD_Mx_Quote</v>
      </c>
      <c r="D20" s="213" t="str">
        <f>_xll.qlSimpleQuote(C20,,0.01%,Permanent,Trigger,ObjectOverwrite)</f>
        <v>EUR1YD_Mx_Quote#0002</v>
      </c>
      <c r="E20" s="187" t="str">
        <f>_xll.ohRangeRetrieveError(D20)</f>
        <v/>
      </c>
      <c r="F20" s="212"/>
      <c r="G20" s="138"/>
      <c r="H20" s="208"/>
      <c r="I20" s="217" t="s">
        <v>36</v>
      </c>
      <c r="J20" s="215" t="str">
        <f t="shared" si="1"/>
        <v>EURX1YD=</v>
      </c>
      <c r="K20" s="238">
        <v>0.22000000000000003</v>
      </c>
      <c r="L20" s="63"/>
      <c r="M20" s="219">
        <v>0.22000000000000003</v>
      </c>
      <c r="N20" s="63"/>
      <c r="O20" s="235">
        <v>0.22000000000000003</v>
      </c>
      <c r="P20" s="236" t="e">
        <f>_xll.qlSimpleQuoteSetValue(D20,O20/100,Trigger)</f>
        <v>#N/A</v>
      </c>
      <c r="Q20" s="212"/>
      <c r="R20" s="138"/>
      <c r="S20" s="138"/>
      <c r="T20" s="249" t="str">
        <f>_xll.RData(T21,U20:V20,"RTFEED:DTSIMI1","FRQ:1S",,U21)</f>
        <v>Updated at 10:35:42</v>
      </c>
      <c r="U20" s="246" t="s">
        <v>152</v>
      </c>
      <c r="V20" s="247" t="s">
        <v>156</v>
      </c>
      <c r="W20" s="247" t="s">
        <v>157</v>
      </c>
    </row>
    <row r="21" spans="1:23" x14ac:dyDescent="0.2">
      <c r="A21" s="208"/>
      <c r="B21" s="231" t="s">
        <v>126</v>
      </c>
      <c r="C21" s="213" t="str">
        <f t="shared" si="0"/>
        <v>EURSTUB_Mx_Quote</v>
      </c>
      <c r="D21" s="213" t="str">
        <f>_xll.qlSimpleQuote(C21,,0.01%,Permanent,Trigger,ObjectOverwrite)</f>
        <v>EURSTUB_Mx_Quote#0002</v>
      </c>
      <c r="E21" s="187" t="str">
        <f>_xll.ohRangeRetrieveError(D21)</f>
        <v/>
      </c>
      <c r="F21" s="212"/>
      <c r="G21" s="138"/>
      <c r="H21" s="208"/>
      <c r="I21" s="220" t="s">
        <v>126</v>
      </c>
      <c r="J21" s="221" t="str">
        <f t="shared" si="1"/>
        <v>EURXSTUBD=</v>
      </c>
      <c r="K21" s="222">
        <f>W21</f>
        <v>0.10866666699999999</v>
      </c>
      <c r="L21" s="63"/>
      <c r="M21" s="219">
        <v>0.12129032300000001</v>
      </c>
      <c r="N21" s="63"/>
      <c r="O21" s="235">
        <v>0.10866666699999999</v>
      </c>
      <c r="P21" s="236" t="e">
        <f>_xll.qlSimpleQuoteSetValue(D21,O21/100,Trigger)</f>
        <v>#N/A</v>
      </c>
      <c r="Q21" s="212"/>
      <c r="R21" s="138"/>
      <c r="S21" s="138"/>
      <c r="T21" s="248" t="str">
        <f>J21</f>
        <v>EURXSTUBD=</v>
      </c>
      <c r="U21" s="247">
        <v>0.11866666699999999</v>
      </c>
      <c r="V21" s="247">
        <v>9.8666667E-2</v>
      </c>
      <c r="W21" s="247">
        <f>AVERAGE(U21:V21)</f>
        <v>0.10866666699999999</v>
      </c>
    </row>
    <row r="22" spans="1:23" x14ac:dyDescent="0.2">
      <c r="A22" s="223"/>
      <c r="B22" s="223"/>
      <c r="C22" s="223"/>
      <c r="D22" s="223"/>
      <c r="E22" s="223"/>
      <c r="F22" s="224"/>
      <c r="G22" s="138"/>
      <c r="H22" s="245"/>
      <c r="I22" s="223"/>
      <c r="J22" s="223"/>
      <c r="K22" s="223"/>
      <c r="L22" s="223"/>
      <c r="M22" s="223"/>
      <c r="N22" s="223"/>
      <c r="O22" s="223"/>
      <c r="P22" s="223"/>
      <c r="Q22" s="224"/>
      <c r="R22" s="138"/>
      <c r="S22" s="138"/>
      <c r="T22" s="138"/>
      <c r="U22" s="138"/>
      <c r="V22" s="138"/>
      <c r="W22" s="1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General Settings</vt:lpstr>
      <vt:lpstr>RateHelpers</vt:lpstr>
      <vt:lpstr>Selected</vt:lpstr>
      <vt:lpstr>Deposits</vt:lpstr>
      <vt:lpstr>Futures</vt:lpstr>
      <vt:lpstr>Swaps</vt:lpstr>
      <vt:lpstr>Mx_Deposits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Mx_Deposits!Quote</vt:lpstr>
      <vt:lpstr>Mx_Deposits!QuoteLive</vt:lpstr>
      <vt:lpstr>Mx_Deposits!QuoteStatic</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2015-05-14T08:36:09Z</dcterms:modified>
</cp:coreProperties>
</file>