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5" i="2" l="1"/>
  <c r="K5" i="2" l="1"/>
  <c r="P5" i="2"/>
  <c r="Q5" i="2"/>
  <c r="K16" i="2" l="1"/>
  <c r="K13" i="2"/>
  <c r="K12" i="2"/>
  <c r="L12" i="2"/>
  <c r="L16" i="2"/>
  <c r="M16" i="2"/>
  <c r="M12" i="2"/>
  <c r="K10" i="2" l="1"/>
  <c r="Q16" i="2"/>
  <c r="Q12" i="2"/>
  <c r="K7" i="2" l="1"/>
  <c r="C14" i="2" a="1"/>
  <c r="P7" i="2"/>
  <c r="Q6" i="2"/>
  <c r="Q7" i="2"/>
  <c r="C14" i="2" l="1"/>
  <c r="C16" i="2"/>
  <c r="C15" i="2"/>
  <c r="C17" i="2"/>
  <c r="M7" i="2" l="1"/>
  <c r="M10" i="2"/>
  <c r="L10" i="2"/>
  <c r="K15" i="2" l="1"/>
  <c r="K14" i="2"/>
  <c r="K11" i="2"/>
  <c r="L13" i="2"/>
  <c r="U6" i="2"/>
  <c r="L11" i="2"/>
  <c r="L14" i="2"/>
  <c r="D14" i="2" a="1"/>
  <c r="L15" i="2"/>
  <c r="Q10" i="2"/>
  <c r="U5" i="2"/>
  <c r="D14" i="2" l="1"/>
  <c r="D15" i="2"/>
  <c r="D16" i="2"/>
  <c r="D17" i="2"/>
  <c r="M15" i="2"/>
  <c r="M14" i="2"/>
  <c r="Q14" i="2" s="1"/>
  <c r="Q15" i="2"/>
  <c r="M13" i="2"/>
  <c r="Q13" i="2" s="1"/>
  <c r="M11" i="2"/>
  <c r="Q11" i="2" s="1"/>
</calcChain>
</file>

<file path=xl/sharedStrings.xml><?xml version="1.0" encoding="utf-8"?>
<sst xmlns="http://schemas.openxmlformats.org/spreadsheetml/2006/main" count="101" uniqueCount="58">
  <si>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</si>
  <si>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</si>
  <si>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</si>
  <si>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</si>
  <si>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</si>
  <si>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</si>
  <si>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</si>
  <si>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</si>
  <si>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</si>
  <si>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</si>
  <si>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</si>
  <si>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</si>
  <si>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</si>
  <si>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</si>
  <si>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</si>
  <si>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</si>
  <si>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</si>
  <si>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</si>
  <si>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</si>
  <si>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</si>
  <si>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</si>
  <si>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</si>
  <si>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</si>
  <si>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</si>
  <si>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</si>
  <si>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</si>
  <si>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</si>
  <si>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</si>
  <si>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</si>
  <si>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</si>
  <si>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</si>
  <si>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</si>
  <si>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</si>
  <si>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</si>
  <si>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</si>
  <si>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</si>
  <si>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</si>
  <si>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</si>
  <si>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</si>
  <si>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</si>
  <si>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</si>
  <si>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</si>
  <si>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</si>
  <si>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</si>
  <si>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</si>
  <si>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</si>
  <si>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</si>
  <si>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</si>
  <si>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</si>
  <si>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</si>
  <si>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</si>
  <si>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</si>
  <si>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FSSM5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</si>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</sst>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60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169" fontId="6" fillId="0" borderId="13" xfId="0" applyNumberFormat="1" applyFont="1" applyFill="1" applyBorder="1" applyAlignment="1">
      <alignment horizontal="right"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11:26:11</v>
        <stp/>
        <stp>{4C473E17-AB62-4D1E-A30E-FEEB42EFAF5F}</stp>
        <tr r="Q6" s="2"/>
      </tp>
      <tp t="s">
        <v>Updated at 11:22:03</v>
        <stp/>
        <stp>{E2282FA0-CD62-4B95-A250-73EDB77D9EFC}</stp>
        <tr r="Q7" s="2"/>
      </tp>
      <tp t="s">
        <v>Updated at 11:26:57</v>
        <stp/>
        <stp>{DFAF9D8F-904D-46C0-9ED9-350D957991D8}</stp>
        <tr r="P5" s="2"/>
      </tp>
      <tp t="s">
        <v>Updated at 11:24:00</v>
        <stp/>
        <stp>{6E9F85D6-AAEC-43B6-98F0-E929F336C91D}</stp>
        <tr r="Q5" s="2"/>
      </tp>
      <tp t="s">
        <v>Updated at 11:26:34</v>
        <stp/>
        <stp>{0B383ECD-58AA-4CC9-9CBA-60D0C3D0D148}</stp>
        <tr r="P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4.140625" style="2" bestFit="1" customWidth="1"/>
    <col min="14" max="15" width="9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8" t="s">
        <v>5</v>
      </c>
      <c r="B4" s="49" t="s">
        <v>39</v>
      </c>
      <c r="C4" s="49" t="s">
        <v>3</v>
      </c>
      <c r="D4" s="49" t="s">
        <v>25</v>
      </c>
      <c r="E4" s="49" t="s">
        <v>29</v>
      </c>
      <c r="F4" s="49" t="s">
        <v>31</v>
      </c>
      <c r="G4" s="49" t="s">
        <v>49</v>
      </c>
      <c r="H4" s="50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18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1" t="s">
        <v>17</v>
      </c>
      <c r="B5" s="52" t="s">
        <v>40</v>
      </c>
      <c r="C5" s="52" t="s">
        <v>16</v>
      </c>
      <c r="D5" s="52" t="s">
        <v>26</v>
      </c>
      <c r="E5" s="52" t="s">
        <v>34</v>
      </c>
      <c r="F5" s="52" t="s">
        <v>33</v>
      </c>
      <c r="G5" s="52" t="s">
        <v>49</v>
      </c>
      <c r="H5" s="53" t="s">
        <v>36</v>
      </c>
      <c r="I5" s="3"/>
      <c r="J5" s="7"/>
      <c r="K5" s="26" t="str">
        <f>VLOOKUP(Currency,FuturesTable,3,0)</f>
        <v>FLGc1</v>
      </c>
      <c r="L5" s="27">
        <v>42002</v>
      </c>
      <c r="M5" s="59" t="str">
        <f>N5&amp;"/"&amp;O5</f>
        <v>118.79/118.81</v>
      </c>
      <c r="N5" s="28">
        <v>118.79</v>
      </c>
      <c r="O5" s="28">
        <v>118.81</v>
      </c>
      <c r="P5" s="28" t="str">
        <f>_xll.RData(K5,{"BID","ASK"},,"FRQ:1S",,N5)</f>
        <v>Updated at 11:26:57</v>
      </c>
      <c r="Q5" s="29" t="str">
        <f>_xll.RData(K5,"EXPIR_DATE",,"FRQ:1S",,L5)</f>
        <v>Updated at 11:24:00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1" t="s">
        <v>18</v>
      </c>
      <c r="B6" s="52" t="s">
        <v>39</v>
      </c>
      <c r="C6" s="52" t="s">
        <v>15</v>
      </c>
      <c r="D6" s="52" t="s">
        <v>27</v>
      </c>
      <c r="E6" s="52" t="s">
        <v>32</v>
      </c>
      <c r="F6" s="52" t="s">
        <v>30</v>
      </c>
      <c r="G6" s="52" t="s">
        <v>49</v>
      </c>
      <c r="H6" s="53" t="s">
        <v>36</v>
      </c>
      <c r="I6" s="3"/>
      <c r="J6" s="20"/>
      <c r="K6" s="23" t="s">
        <v>52</v>
      </c>
      <c r="L6" s="24">
        <v>42172</v>
      </c>
      <c r="M6" s="30">
        <v>99.32</v>
      </c>
      <c r="N6" s="30"/>
      <c r="O6" s="30"/>
      <c r="P6" s="30"/>
      <c r="Q6" s="31" t="str">
        <f>_xll.RData(K6,{"EXPIR_DATE","LAST"},,"FRQ:1S",,L6)</f>
        <v>Updated at 11:26:11</v>
      </c>
      <c r="R6" s="8" t="s">
        <v>13</v>
      </c>
      <c r="S6" s="1"/>
      <c r="T6" s="19" t="s">
        <v>2</v>
      </c>
      <c r="U6" s="11">
        <f>_xll.ohRepositoryObjectCount(Trigger)</f>
        <v>1599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1" t="s">
        <v>19</v>
      </c>
      <c r="B7" s="52" t="s">
        <v>40</v>
      </c>
      <c r="C7" s="52" t="s">
        <v>16</v>
      </c>
      <c r="D7" s="52" t="s">
        <v>41</v>
      </c>
      <c r="E7" s="52" t="s">
        <v>42</v>
      </c>
      <c r="F7" s="52" t="s">
        <v>43</v>
      </c>
      <c r="G7" s="52" t="s">
        <v>51</v>
      </c>
      <c r="H7" s="53" t="s">
        <v>37</v>
      </c>
      <c r="I7" s="3"/>
      <c r="J7" s="20"/>
      <c r="K7" s="23" t="str">
        <f>Currency&amp;VLOOKUP(Currency,FuturesTable,5,0)&amp;VLOOKUP(Currency,FuturesTable,6,0)&amp;"10Y"</f>
        <v>GBPSB6L10Y</v>
      </c>
      <c r="L7" s="24">
        <v>41983</v>
      </c>
      <c r="M7" s="33" t="str">
        <f>N7&amp;"/"&amp;O7</f>
        <v>1.977/2.027</v>
      </c>
      <c r="N7" s="30">
        <v>1.9769999999999999</v>
      </c>
      <c r="O7" s="30">
        <v>2.0270000000000001</v>
      </c>
      <c r="P7" s="30" t="str">
        <f>_xll.RData(K7&amp;"="&amp;VLOOKUP(Currency,FuturesTable,7,0),{"BID","ASK"},,"FRQ:1S",,N7)</f>
        <v>Updated at 11:26:34</v>
      </c>
      <c r="Q7" s="31" t="str">
        <f>_xll.RData(K7&amp;"="&amp;VLOOKUP(Currency,FuturesTable,7,0),"VALUE_DT1",,"FRQ:1S",,L7)</f>
        <v>Updated at 11:22:03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1" t="s">
        <v>20</v>
      </c>
      <c r="B8" s="52" t="s">
        <v>39</v>
      </c>
      <c r="C8" s="52" t="s">
        <v>53</v>
      </c>
      <c r="D8" s="52" t="s">
        <v>44</v>
      </c>
      <c r="E8" s="52" t="s">
        <v>32</v>
      </c>
      <c r="F8" s="52" t="s">
        <v>30</v>
      </c>
      <c r="G8" s="52" t="s">
        <v>49</v>
      </c>
      <c r="H8" s="53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1" t="s">
        <v>21</v>
      </c>
      <c r="B9" s="52" t="s">
        <v>39</v>
      </c>
      <c r="C9" s="52" t="s">
        <v>16</v>
      </c>
      <c r="D9" s="52" t="s">
        <v>45</v>
      </c>
      <c r="E9" s="52" t="s">
        <v>46</v>
      </c>
      <c r="F9" s="52" t="s">
        <v>47</v>
      </c>
      <c r="G9" s="52" t="s">
        <v>50</v>
      </c>
      <c r="H9" s="53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1" t="s">
        <v>22</v>
      </c>
      <c r="B10" s="52" t="s">
        <v>40</v>
      </c>
      <c r="C10" s="52" t="s">
        <v>16</v>
      </c>
      <c r="D10" s="52" t="s">
        <v>54</v>
      </c>
      <c r="E10" s="52" t="s">
        <v>42</v>
      </c>
      <c r="F10" s="52" t="s">
        <v>55</v>
      </c>
      <c r="G10" s="52" t="s">
        <v>56</v>
      </c>
      <c r="H10" s="53" t="s">
        <v>57</v>
      </c>
      <c r="I10" s="3"/>
      <c r="J10" s="7"/>
      <c r="K10" s="21" t="str">
        <f>PROPER(Currency)&amp;VLOOKUP(Currency,FuturesTable,8,0)&amp;VLOOKUP(Currency,FuturesTable,2,0)</f>
        <v>GbpLibor6M</v>
      </c>
      <c r="L10" s="22">
        <f>_xll.qlLastFixingQuoteReferenceDate(FirstIndex&amp;"LastFixing_Quote",Trigger)</f>
        <v>41982</v>
      </c>
      <c r="M10" s="32">
        <f>_xll.qlQuoteValue(FirstIndex&amp;"LastFixing_Quote",Trigger)</f>
        <v>6.7843999999999995E-3</v>
      </c>
      <c r="N10" s="32"/>
      <c r="O10" s="32"/>
      <c r="P10" s="32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1" t="s">
        <v>23</v>
      </c>
      <c r="B11" s="52" t="s">
        <v>40</v>
      </c>
      <c r="C11" s="52" t="s">
        <v>16</v>
      </c>
      <c r="D11" s="52" t="s">
        <v>54</v>
      </c>
      <c r="E11" s="52" t="s">
        <v>42</v>
      </c>
      <c r="F11" s="52" t="s">
        <v>43</v>
      </c>
      <c r="G11" s="52" t="s">
        <v>56</v>
      </c>
      <c r="H11" s="53" t="s">
        <v>37</v>
      </c>
      <c r="I11" s="3"/>
      <c r="J11" s="7"/>
      <c r="K11" s="23" t="str">
        <f>UPPER(Currency)&amp;"STD"</f>
        <v>GBPSTD</v>
      </c>
      <c r="L11" s="24">
        <f>_xll.qlTermStructureReferenceDate(K11,Trigger)</f>
        <v>41983</v>
      </c>
      <c r="M11" s="25">
        <f>_xll.qlYieldTSDiscount(K11,L11)</f>
        <v>1</v>
      </c>
      <c r="N11" s="25"/>
      <c r="O11" s="25"/>
      <c r="P11" s="25"/>
      <c r="Q11" s="35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4" t="s">
        <v>24</v>
      </c>
      <c r="B12" s="55"/>
      <c r="C12" s="56"/>
      <c r="D12" s="57" t="s">
        <v>28</v>
      </c>
      <c r="E12" s="57" t="s">
        <v>29</v>
      </c>
      <c r="F12" s="57" t="s">
        <v>30</v>
      </c>
      <c r="G12" s="57"/>
      <c r="H12" s="58" t="s">
        <v>36</v>
      </c>
      <c r="I12" s="3"/>
      <c r="J12" s="7"/>
      <c r="K12" s="23" t="str">
        <f>UPPER(Currency)&amp;"ON"</f>
        <v>GBPON</v>
      </c>
      <c r="L12" s="24">
        <f>_xll.qlTermStructureReferenceDate(K12,Trigger)</f>
        <v>41983</v>
      </c>
      <c r="M12" s="25">
        <f>_xll.qlYieldTSDiscount(K12,L12)</f>
        <v>1</v>
      </c>
      <c r="N12" s="25"/>
      <c r="O12" s="25"/>
      <c r="P12" s="25"/>
      <c r="Q12" s="35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UPPER(Currency)&amp;"1M"</f>
        <v>GBP1M</v>
      </c>
      <c r="L13" s="24">
        <f>_xll.qlTermStructureReferenceDate(K13,Trigger)</f>
        <v>41983</v>
      </c>
      <c r="M13" s="25">
        <f>_xll.qlYieldTSDiscount(K13,L13)</f>
        <v>1</v>
      </c>
      <c r="N13" s="25"/>
      <c r="O13" s="25"/>
      <c r="P13" s="25"/>
      <c r="Q13" s="36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>
        <f t="array" ref="C14:C17">_xll.qlIMMNextDates(_xll.qlSettingsEvaluationDate(Trigger)-1,B14:B17)</f>
        <v>41990</v>
      </c>
      <c r="D14" s="6" t="str">
        <f t="array" ref="D14:D17">VLOOKUP(Currency,FuturesTable,4,0)&amp;_xll.qlIMMcode(FuturesDates)</f>
        <v>FSSZ4</v>
      </c>
      <c r="E14" s="3"/>
      <c r="F14" s="3"/>
      <c r="G14" s="3"/>
      <c r="H14" s="3"/>
      <c r="I14" s="3"/>
      <c r="J14" s="7"/>
      <c r="K14" s="23" t="str">
        <f>UPPER(Currency)&amp;"3M"</f>
        <v>GBP3M</v>
      </c>
      <c r="L14" s="24">
        <f>_xll.qlTermStructureReferenceDate(K14,Trigger)</f>
        <v>41983</v>
      </c>
      <c r="M14" s="25">
        <f>_xll.qlYieldTSDiscount(K14,L14)</f>
        <v>1</v>
      </c>
      <c r="N14" s="25"/>
      <c r="O14" s="25"/>
      <c r="P14" s="25"/>
      <c r="Q14" s="36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0" t="b">
        <v>1</v>
      </c>
      <c r="C15" s="38">
        <v>42081</v>
      </c>
      <c r="D15" s="8" t="str">
        <v>FSSH5</v>
      </c>
      <c r="E15" s="3"/>
      <c r="F15" s="3"/>
      <c r="G15" s="3"/>
      <c r="H15" s="3"/>
      <c r="I15" s="3"/>
      <c r="J15" s="7"/>
      <c r="K15" s="23" t="str">
        <f>UPPER(Currency)&amp;"6M"</f>
        <v>GBP6M</v>
      </c>
      <c r="L15" s="24">
        <f>_xll.qlTermStructureReferenceDate(K15,Trigger)</f>
        <v>41983</v>
      </c>
      <c r="M15" s="25">
        <f>_xll.qlYieldTSDiscount(K15,L15)</f>
        <v>1</v>
      </c>
      <c r="N15" s="25"/>
      <c r="O15" s="25"/>
      <c r="P15" s="25"/>
      <c r="Q15" s="36" t="str">
        <f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>
        <v>42172</v>
      </c>
      <c r="D16" s="8" t="str">
        <v>FSSM5</v>
      </c>
      <c r="E16" s="3"/>
      <c r="F16" s="3"/>
      <c r="G16" s="3"/>
      <c r="H16" s="3"/>
      <c r="I16" s="3"/>
      <c r="J16" s="7"/>
      <c r="K16" s="43" t="str">
        <f>UPPER(Currency)&amp;"1Y"</f>
        <v>GBP1Y</v>
      </c>
      <c r="L16" s="44">
        <f>_xll.qlTermStructureReferenceDate(K16,Trigger)</f>
        <v>41983</v>
      </c>
      <c r="M16" s="45">
        <f>_xll.qlYieldTSDiscount(K16,L16)</f>
        <v>1</v>
      </c>
      <c r="N16" s="45"/>
      <c r="O16" s="45"/>
      <c r="P16" s="45"/>
      <c r="Q16" s="46" t="str">
        <f>IF(ISERROR(L16),_xll.ohRangeRetrieveError(L16),_xll.ohRangeRetrieveError(M16))</f>
        <v/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>
        <v>42263</v>
      </c>
      <c r="D17" s="10" t="str">
        <v>FSSU5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7" customFormat="1" x14ac:dyDescent="0.2"/>
    <row r="102" spans="1:36" s="47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2014-12-10T10:27:02Z</dcterms:modified>
</cp:coreProperties>
</file>