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25" yWindow="-30" windowWidth="18645" windowHeight="11715" activeTab="2"/>
  </bookViews>
  <sheets>
    <sheet name="General Settings" sheetId="6" r:id="rId1"/>
    <sheet name="RateHelpers" sheetId="4" r:id="rId2"/>
    <sheet name="Selected" sheetId="5" r:id="rId3"/>
    <sheet name="Deposits" sheetId="7" r:id="rId4"/>
    <sheet name="Futures" sheetId="9" r:id="rId5"/>
    <sheet name="FRAs" sheetId="13" r:id="rId6"/>
    <sheet name="Swaps" sheetId="11" r:id="rId7"/>
  </sheets>
  <externalReferences>
    <externalReference r:id="rId8"/>
  </externalReferences>
  <definedNames>
    <definedName name="Accuracy">'General Settings'!$D$19</definedName>
    <definedName name="BondBasisDayCounter">'General Settings'!$I$13</definedName>
    <definedName name="Calendar">'General Settings'!$D$18</definedName>
    <definedName name="Conventions" localSheetId="6">Swaps!$P$5:$R$9</definedName>
    <definedName name="Currency">'General Settings'!$D$4</definedName>
    <definedName name="DepoInclusionCriteria">Selected!$B$5</definedName>
    <definedName name="Discounting">'General Settings'!$I$15</definedName>
    <definedName name="Discounting2">'General Settings'!$I$16</definedName>
    <definedName name="FamilyName">'General Settings'!$I$11</definedName>
    <definedName name="FileOverwrite">'General Settings'!$I$6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RateHelpers!$H$2:$H$116</definedName>
    <definedName name="MoneyMarketDayCounter">'General Settings'!$I$14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Settings'!$I$12</definedName>
    <definedName name="RateHelperPrefix">'General Settings'!$D$9</definedName>
    <definedName name="RateHelpers">RateHelpers!$B$2:$B$116</definedName>
    <definedName name="RateHelpersIncluded">RateHelpers!$F$2:$F$116</definedName>
    <definedName name="RateHelpersPriority">RateHelpers!$G$2:$G$116</definedName>
    <definedName name="RateHelpersSelected">Selected!$A$7</definedName>
    <definedName name="SerializationPath">'General Settings'!$I$5</definedName>
    <definedName name="Serialize">'General Settings'!$I$4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G20" i="13" l="1"/>
  <c r="G19" i="13"/>
  <c r="G18" i="13"/>
  <c r="G17" i="13"/>
  <c r="G16" i="13"/>
  <c r="G15" i="13"/>
  <c r="G14" i="13"/>
  <c r="G13" i="13"/>
  <c r="G12" i="13"/>
  <c r="G11" i="13"/>
  <c r="G10" i="13"/>
  <c r="G9" i="13"/>
  <c r="G8" i="13"/>
  <c r="G7" i="13"/>
  <c r="G6" i="13"/>
  <c r="G5" i="13"/>
  <c r="G4" i="13"/>
  <c r="G3" i="13"/>
  <c r="H2" i="13"/>
  <c r="H1" i="13"/>
  <c r="G1" i="13"/>
  <c r="E20" i="13"/>
  <c r="E19" i="13"/>
  <c r="E18" i="13"/>
  <c r="E17" i="13"/>
  <c r="E16" i="13"/>
  <c r="E15" i="13"/>
  <c r="E14" i="13"/>
  <c r="E13" i="13"/>
  <c r="E12" i="13"/>
  <c r="E11" i="13"/>
  <c r="E10" i="13"/>
  <c r="E9" i="13"/>
  <c r="E8" i="13"/>
  <c r="E7" i="13"/>
  <c r="E6" i="13"/>
  <c r="E5" i="13"/>
  <c r="E4" i="13"/>
  <c r="E3" i="13"/>
  <c r="D20" i="13"/>
  <c r="D19" i="13"/>
  <c r="D18" i="13"/>
  <c r="D17" i="13"/>
  <c r="D16" i="13"/>
  <c r="D15" i="13"/>
  <c r="D14" i="13"/>
  <c r="D13" i="13"/>
  <c r="D12" i="13"/>
  <c r="D11" i="13"/>
  <c r="D10" i="13"/>
  <c r="D9" i="13"/>
  <c r="D8" i="13"/>
  <c r="D7" i="13"/>
  <c r="D6" i="13"/>
  <c r="D5" i="13"/>
  <c r="D4" i="13"/>
  <c r="D3" i="13"/>
  <c r="B20" i="13"/>
  <c r="B19" i="13"/>
  <c r="B18" i="13"/>
  <c r="B17" i="13"/>
  <c r="B16" i="13"/>
  <c r="B15" i="13"/>
  <c r="B14" i="13"/>
  <c r="B13" i="13"/>
  <c r="B12" i="13"/>
  <c r="B11" i="13"/>
  <c r="B10" i="13"/>
  <c r="B9" i="13"/>
  <c r="B8" i="13"/>
  <c r="B7" i="13"/>
  <c r="B6" i="13"/>
  <c r="B5" i="13"/>
  <c r="B4" i="13"/>
  <c r="B3" i="13"/>
  <c r="I19" i="7"/>
  <c r="I18" i="7"/>
  <c r="I17" i="7"/>
  <c r="I16" i="7"/>
  <c r="I15" i="7"/>
  <c r="I14" i="7"/>
  <c r="I13" i="7"/>
  <c r="I12" i="7"/>
  <c r="I11" i="7"/>
  <c r="I10" i="7"/>
  <c r="I9" i="7"/>
  <c r="I8" i="7"/>
  <c r="I7" i="7"/>
  <c r="I6" i="7"/>
  <c r="I5" i="7"/>
  <c r="I4" i="7"/>
  <c r="I3" i="7"/>
  <c r="H20" i="13"/>
  <c r="H12" i="13"/>
  <c r="H4" i="13"/>
  <c r="H19" i="13"/>
  <c r="H11" i="13"/>
  <c r="H18" i="13"/>
  <c r="H10" i="13"/>
  <c r="H17" i="13"/>
  <c r="H9" i="13"/>
  <c r="H16" i="13"/>
  <c r="H8" i="13"/>
  <c r="H15" i="13"/>
  <c r="H7" i="13"/>
  <c r="H14" i="13"/>
  <c r="H6" i="13"/>
  <c r="H13" i="13"/>
  <c r="H5" i="13"/>
  <c r="H3" i="13"/>
  <c r="E1" i="13"/>
  <c r="I20" i="13"/>
  <c r="I12" i="13"/>
  <c r="I4" i="13"/>
  <c r="I19" i="13"/>
  <c r="I11" i="13"/>
  <c r="I18" i="13"/>
  <c r="I10" i="13"/>
  <c r="I17" i="13"/>
  <c r="I9" i="13"/>
  <c r="I16" i="13"/>
  <c r="I8" i="13"/>
  <c r="I15" i="13"/>
  <c r="I7" i="13"/>
  <c r="I14" i="13"/>
  <c r="I6" i="13"/>
  <c r="I13" i="13"/>
  <c r="I5" i="13"/>
  <c r="I3" i="13"/>
  <c r="B62" i="4" l="1"/>
  <c r="B64" i="4"/>
  <c r="B72" i="4"/>
  <c r="B65" i="4"/>
  <c r="B73" i="4"/>
  <c r="B66" i="4"/>
  <c r="B74" i="4"/>
  <c r="B67" i="4"/>
  <c r="B75" i="4"/>
  <c r="B68" i="4"/>
  <c r="B76" i="4"/>
  <c r="B69" i="4"/>
  <c r="B77" i="4"/>
  <c r="B70" i="4"/>
  <c r="B78" i="4"/>
  <c r="B63" i="4"/>
  <c r="B71" i="4"/>
  <c r="B79" i="4"/>
  <c r="E62" i="4"/>
  <c r="I62" i="4"/>
  <c r="J62" i="4"/>
  <c r="C62" i="4"/>
  <c r="D62" i="4"/>
  <c r="D75" i="4"/>
  <c r="E75" i="4"/>
  <c r="I75" i="4"/>
  <c r="J75" i="4"/>
  <c r="C75" i="4"/>
  <c r="C71" i="4"/>
  <c r="D71" i="4"/>
  <c r="E71" i="4"/>
  <c r="I71" i="4"/>
  <c r="J71" i="4"/>
  <c r="C64" i="4"/>
  <c r="D64" i="4"/>
  <c r="E64" i="4"/>
  <c r="I64" i="4"/>
  <c r="J64" i="4"/>
  <c r="J68" i="4"/>
  <c r="C68" i="4"/>
  <c r="D68" i="4"/>
  <c r="E68" i="4"/>
  <c r="I68" i="4"/>
  <c r="C79" i="4"/>
  <c r="D79" i="4"/>
  <c r="E79" i="4"/>
  <c r="I79" i="4"/>
  <c r="J79" i="4"/>
  <c r="C72" i="4"/>
  <c r="D72" i="4"/>
  <c r="E72" i="4"/>
  <c r="I72" i="4"/>
  <c r="J72" i="4"/>
  <c r="J76" i="4"/>
  <c r="C76" i="4"/>
  <c r="D76" i="4"/>
  <c r="E76" i="4"/>
  <c r="I76" i="4"/>
  <c r="J65" i="4"/>
  <c r="C65" i="4"/>
  <c r="I65" i="4"/>
  <c r="D65" i="4"/>
  <c r="E65" i="4"/>
  <c r="C69" i="4"/>
  <c r="D69" i="4"/>
  <c r="E69" i="4"/>
  <c r="I69" i="4"/>
  <c r="J69" i="4"/>
  <c r="I73" i="4"/>
  <c r="J73" i="4"/>
  <c r="C73" i="4"/>
  <c r="D73" i="4"/>
  <c r="E73" i="4"/>
  <c r="C77" i="4"/>
  <c r="D77" i="4"/>
  <c r="E77" i="4"/>
  <c r="I77" i="4"/>
  <c r="J77" i="4"/>
  <c r="C66" i="4"/>
  <c r="E66" i="4"/>
  <c r="J66" i="4"/>
  <c r="D66" i="4"/>
  <c r="I66" i="4"/>
  <c r="E70" i="4"/>
  <c r="I70" i="4"/>
  <c r="J70" i="4"/>
  <c r="C70" i="4"/>
  <c r="D70" i="4"/>
  <c r="C74" i="4"/>
  <c r="D74" i="4"/>
  <c r="E74" i="4"/>
  <c r="J74" i="4"/>
  <c r="I74" i="4"/>
  <c r="E78" i="4"/>
  <c r="I78" i="4"/>
  <c r="J78" i="4"/>
  <c r="C78" i="4"/>
  <c r="D78" i="4"/>
  <c r="E67" i="4"/>
  <c r="I67" i="4"/>
  <c r="D67" i="4"/>
  <c r="J67" i="4"/>
  <c r="C67" i="4"/>
  <c r="D63" i="4"/>
  <c r="C63" i="4"/>
  <c r="I63" i="4"/>
  <c r="E63" i="4"/>
  <c r="J63" i="4"/>
  <c r="D9" i="6" l="1"/>
  <c r="D16" i="6"/>
  <c r="C26" i="6"/>
  <c r="D3" i="7" l="1"/>
  <c r="D4" i="7"/>
  <c r="D5" i="7"/>
  <c r="D6" i="7"/>
  <c r="D7" i="7"/>
  <c r="D8" i="7"/>
  <c r="D9" i="7"/>
  <c r="D10" i="7"/>
  <c r="D11" i="7"/>
  <c r="D12" i="7"/>
  <c r="D13" i="7"/>
  <c r="D14" i="7"/>
  <c r="D15" i="7"/>
  <c r="D16" i="7"/>
  <c r="D17" i="7"/>
  <c r="D18" i="7"/>
  <c r="D19" i="7"/>
  <c r="H5" i="7" l="1"/>
  <c r="H19" i="7"/>
  <c r="H13" i="7"/>
  <c r="H10" i="7"/>
  <c r="H9" i="7"/>
  <c r="H8" i="7"/>
  <c r="H18" i="7"/>
  <c r="J9" i="7"/>
  <c r="J13" i="7"/>
  <c r="H16" i="7"/>
  <c r="H17" i="7"/>
  <c r="J19" i="7"/>
  <c r="J10" i="7"/>
  <c r="H15" i="7"/>
  <c r="J5" i="7"/>
  <c r="J8" i="7"/>
  <c r="H4" i="7"/>
  <c r="H12" i="7"/>
  <c r="J3" i="7"/>
  <c r="H11" i="7"/>
  <c r="H14" i="7"/>
  <c r="H6" i="7"/>
  <c r="H7" i="7"/>
  <c r="B4" i="4" l="1"/>
  <c r="B7" i="4"/>
  <c r="B9" i="4"/>
  <c r="B8" i="4"/>
  <c r="B12" i="4"/>
  <c r="B18" i="4"/>
  <c r="J12" i="4"/>
  <c r="J9" i="4"/>
  <c r="C18" i="4"/>
  <c r="J8" i="4"/>
  <c r="I9" i="4"/>
  <c r="D12" i="4"/>
  <c r="D4" i="4"/>
  <c r="J7" i="4"/>
  <c r="J18" i="4"/>
  <c r="C9" i="4"/>
  <c r="I8" i="4"/>
  <c r="C7" i="4"/>
  <c r="I7" i="4"/>
  <c r="C4" i="4"/>
  <c r="D8" i="4"/>
  <c r="D9" i="4"/>
  <c r="I18" i="4"/>
  <c r="I12" i="4"/>
  <c r="D18" i="4"/>
  <c r="C12" i="4"/>
  <c r="I4" i="4"/>
  <c r="J4" i="4"/>
  <c r="C8" i="4"/>
  <c r="K5" i="7"/>
  <c r="D7" i="4"/>
  <c r="J12" i="7"/>
  <c r="K10" i="7"/>
  <c r="K13" i="7"/>
  <c r="K8" i="7"/>
  <c r="J16" i="7"/>
  <c r="J4" i="7"/>
  <c r="J6" i="7"/>
  <c r="K9" i="7"/>
  <c r="J11" i="7"/>
  <c r="J14" i="7"/>
  <c r="J15" i="7"/>
  <c r="J18" i="7"/>
  <c r="K19" i="7"/>
  <c r="J7" i="7"/>
  <c r="J17" i="7"/>
  <c r="B5" i="4" l="1"/>
  <c r="B3" i="4"/>
  <c r="B10" i="4"/>
  <c r="B17" i="4"/>
  <c r="B16" i="4"/>
  <c r="B15" i="4"/>
  <c r="B14" i="4"/>
  <c r="B6" i="4"/>
  <c r="B13" i="4"/>
  <c r="B11" i="4"/>
  <c r="I11" i="4"/>
  <c r="I6" i="4"/>
  <c r="D6" i="4"/>
  <c r="D11" i="4"/>
  <c r="I17" i="4"/>
  <c r="D3" i="4"/>
  <c r="C14" i="4"/>
  <c r="K18" i="7"/>
  <c r="J14" i="4"/>
  <c r="J17" i="4"/>
  <c r="J15" i="4"/>
  <c r="D13" i="4"/>
  <c r="C17" i="4"/>
  <c r="D10" i="4"/>
  <c r="J3" i="4"/>
  <c r="I10" i="4"/>
  <c r="J10" i="4"/>
  <c r="J6" i="4"/>
  <c r="K15" i="7"/>
  <c r="D17" i="4"/>
  <c r="C15" i="4"/>
  <c r="I16" i="4"/>
  <c r="D5" i="4"/>
  <c r="I3" i="4"/>
  <c r="C13" i="4"/>
  <c r="C3" i="4"/>
  <c r="I15" i="4"/>
  <c r="C6" i="4"/>
  <c r="K12" i="7"/>
  <c r="D16" i="4"/>
  <c r="J11" i="4"/>
  <c r="K17" i="7"/>
  <c r="K11" i="7"/>
  <c r="I13" i="4"/>
  <c r="J16" i="4"/>
  <c r="J13" i="4"/>
  <c r="D14" i="4"/>
  <c r="C5" i="4"/>
  <c r="K14" i="7"/>
  <c r="D15" i="4"/>
  <c r="C16" i="4"/>
  <c r="K16" i="7"/>
  <c r="I5" i="4"/>
  <c r="C11" i="4"/>
  <c r="I14" i="4"/>
  <c r="C10" i="4"/>
  <c r="J5" i="4"/>
  <c r="F3" i="4" l="1"/>
  <c r="F11" i="4"/>
  <c r="F5" i="4"/>
  <c r="F10" i="4"/>
  <c r="I16" i="6"/>
  <c r="I15" i="6"/>
  <c r="L3" i="11"/>
  <c r="L5" i="11"/>
  <c r="L10" i="11"/>
  <c r="L27" i="11"/>
  <c r="L18" i="11"/>
  <c r="L26" i="11"/>
  <c r="L34" i="11"/>
  <c r="L11" i="11"/>
  <c r="L19" i="11"/>
  <c r="L35" i="11"/>
  <c r="L12" i="11"/>
  <c r="L20" i="11"/>
  <c r="L28" i="11"/>
  <c r="L36" i="11"/>
  <c r="L13" i="11"/>
  <c r="L21" i="11"/>
  <c r="L29" i="11"/>
  <c r="L37" i="11"/>
  <c r="L6" i="11"/>
  <c r="L14" i="11"/>
  <c r="L22" i="11"/>
  <c r="L30" i="11"/>
  <c r="L38" i="11"/>
  <c r="L7" i="11"/>
  <c r="L15" i="11"/>
  <c r="L23" i="11"/>
  <c r="L31" i="11"/>
  <c r="L39" i="11"/>
  <c r="L8" i="11"/>
  <c r="L16" i="11"/>
  <c r="L24" i="11"/>
  <c r="L32" i="11"/>
  <c r="L40" i="11"/>
  <c r="L9" i="11"/>
  <c r="L17" i="11"/>
  <c r="L25" i="11"/>
  <c r="L33" i="11"/>
  <c r="L41" i="11"/>
  <c r="K1" i="11" l="1"/>
  <c r="L1" i="11" s="1"/>
  <c r="E5" i="11" a="1"/>
  <c r="E5" i="11" s="1"/>
  <c r="F5" i="11" a="1"/>
  <c r="F9" i="11" s="1"/>
  <c r="I1" i="9"/>
  <c r="J1" i="9" s="1"/>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I1" i="7"/>
  <c r="J1" i="7" s="1"/>
  <c r="E3" i="9" a="1"/>
  <c r="B2" i="4" l="1"/>
  <c r="E3" i="9"/>
  <c r="I3" i="9" s="1"/>
  <c r="E37" i="9"/>
  <c r="I37" i="9" s="1"/>
  <c r="E17" i="9"/>
  <c r="I17" i="9" s="1"/>
  <c r="E19" i="9"/>
  <c r="I19" i="9" s="1"/>
  <c r="E14" i="9"/>
  <c r="I14" i="9" s="1"/>
  <c r="E33" i="9"/>
  <c r="I33" i="9" s="1"/>
  <c r="E22" i="9"/>
  <c r="I22" i="9" s="1"/>
  <c r="E41" i="9"/>
  <c r="I41" i="9" s="1"/>
  <c r="E30" i="9"/>
  <c r="I30" i="9" s="1"/>
  <c r="E9" i="9"/>
  <c r="I9" i="9" s="1"/>
  <c r="E43" i="9"/>
  <c r="I43" i="9" s="1"/>
  <c r="E10" i="9"/>
  <c r="I10" i="9" s="1"/>
  <c r="E7" i="9"/>
  <c r="I7" i="9" s="1"/>
  <c r="E12" i="9"/>
  <c r="I12" i="9" s="1"/>
  <c r="E26" i="9"/>
  <c r="I26" i="9" s="1"/>
  <c r="E20" i="9"/>
  <c r="I20" i="9" s="1"/>
  <c r="E28" i="9"/>
  <c r="I28" i="9" s="1"/>
  <c r="E42" i="9"/>
  <c r="I42" i="9" s="1"/>
  <c r="E36" i="9"/>
  <c r="I36" i="9" s="1"/>
  <c r="E16" i="9"/>
  <c r="I16" i="9" s="1"/>
  <c r="E32" i="9"/>
  <c r="I32" i="9" s="1"/>
  <c r="E40" i="9"/>
  <c r="I40" i="9" s="1"/>
  <c r="E11" i="9"/>
  <c r="I11" i="9" s="1"/>
  <c r="E6" i="9"/>
  <c r="I6" i="9" s="1"/>
  <c r="E25" i="9"/>
  <c r="I25" i="9" s="1"/>
  <c r="E27" i="9"/>
  <c r="I27" i="9" s="1"/>
  <c r="E35" i="9"/>
  <c r="I35" i="9" s="1"/>
  <c r="E38" i="9"/>
  <c r="I38" i="9" s="1"/>
  <c r="E4" i="9"/>
  <c r="I4" i="9" s="1"/>
  <c r="E18" i="9"/>
  <c r="I18" i="9" s="1"/>
  <c r="E15" i="9"/>
  <c r="I15" i="9" s="1"/>
  <c r="E23" i="9"/>
  <c r="I23" i="9" s="1"/>
  <c r="E34" i="9"/>
  <c r="I34" i="9" s="1"/>
  <c r="E31" i="9"/>
  <c r="I31" i="9" s="1"/>
  <c r="E39" i="9"/>
  <c r="I39" i="9" s="1"/>
  <c r="E44" i="9"/>
  <c r="I44" i="9" s="1"/>
  <c r="E21" i="9"/>
  <c r="I21" i="9" s="1"/>
  <c r="E29" i="9"/>
  <c r="I29" i="9" s="1"/>
  <c r="E13" i="9"/>
  <c r="I13" i="9" s="1"/>
  <c r="E5" i="9"/>
  <c r="I5" i="9" s="1"/>
  <c r="E24" i="9"/>
  <c r="I24" i="9" s="1"/>
  <c r="E8" i="9"/>
  <c r="I8" i="9" s="1"/>
  <c r="F27" i="11"/>
  <c r="F32" i="11"/>
  <c r="F19" i="11"/>
  <c r="F8" i="11"/>
  <c r="F5" i="11"/>
  <c r="K5" i="11" s="1"/>
  <c r="E16" i="11"/>
  <c r="E27" i="11"/>
  <c r="I27" i="11" s="1"/>
  <c r="E11" i="11"/>
  <c r="I11" i="11" s="1"/>
  <c r="E24" i="11"/>
  <c r="E35" i="11"/>
  <c r="I35" i="11" s="1"/>
  <c r="E8" i="11"/>
  <c r="E22" i="11"/>
  <c r="I22" i="11" s="1"/>
  <c r="E32" i="11"/>
  <c r="I32" i="11" s="1"/>
  <c r="E19" i="11"/>
  <c r="I19" i="11" s="1"/>
  <c r="E6" i="11"/>
  <c r="I6" i="11" s="1"/>
  <c r="E14" i="11"/>
  <c r="I14" i="11" s="1"/>
  <c r="E30" i="11"/>
  <c r="I30" i="11" s="1"/>
  <c r="F35" i="11"/>
  <c r="F24" i="11"/>
  <c r="F11" i="11"/>
  <c r="F41" i="11"/>
  <c r="F16" i="11"/>
  <c r="F40" i="11"/>
  <c r="F39" i="11"/>
  <c r="F34" i="11"/>
  <c r="F18" i="11"/>
  <c r="F10" i="11"/>
  <c r="E33" i="11"/>
  <c r="F30" i="11"/>
  <c r="E25" i="11"/>
  <c r="F22" i="11"/>
  <c r="E17" i="11"/>
  <c r="F14" i="11"/>
  <c r="E9" i="11"/>
  <c r="K9" i="11" s="1"/>
  <c r="F6" i="11"/>
  <c r="F38" i="11"/>
  <c r="E34" i="11"/>
  <c r="F31" i="11"/>
  <c r="E26" i="11"/>
  <c r="F23" i="11"/>
  <c r="E18" i="11"/>
  <c r="F15" i="11"/>
  <c r="E10" i="11"/>
  <c r="F7" i="11"/>
  <c r="E29" i="11"/>
  <c r="F26" i="11"/>
  <c r="E21" i="11"/>
  <c r="E13" i="11"/>
  <c r="F37" i="11"/>
  <c r="E31" i="11"/>
  <c r="F28" i="11"/>
  <c r="E23" i="11"/>
  <c r="F20" i="11"/>
  <c r="E15" i="11"/>
  <c r="F12" i="11"/>
  <c r="E7" i="11"/>
  <c r="F29" i="11"/>
  <c r="F21" i="11"/>
  <c r="F13" i="11"/>
  <c r="F36" i="11"/>
  <c r="F33" i="11"/>
  <c r="E28" i="11"/>
  <c r="F25" i="11"/>
  <c r="E20" i="11"/>
  <c r="F17" i="11"/>
  <c r="E12" i="11"/>
  <c r="I5" i="11"/>
  <c r="G5" i="11"/>
  <c r="E41" i="11"/>
  <c r="E40" i="11"/>
  <c r="E39" i="11"/>
  <c r="E38" i="11"/>
  <c r="E37" i="11"/>
  <c r="E36" i="11"/>
  <c r="C2" i="4"/>
  <c r="F10" i="9"/>
  <c r="F9" i="9"/>
  <c r="F6" i="9"/>
  <c r="F39" i="9"/>
  <c r="F28" i="9"/>
  <c r="F42" i="9"/>
  <c r="F32" i="9"/>
  <c r="F20" i="9"/>
  <c r="F44" i="9"/>
  <c r="F18" i="9"/>
  <c r="F4" i="9"/>
  <c r="F7" i="9"/>
  <c r="F13" i="9"/>
  <c r="F36" i="9"/>
  <c r="F5" i="9"/>
  <c r="F38" i="9"/>
  <c r="F15" i="9"/>
  <c r="F43" i="9"/>
  <c r="F33" i="9"/>
  <c r="F14" i="9"/>
  <c r="F3" i="9"/>
  <c r="F29" i="9"/>
  <c r="F34" i="9"/>
  <c r="F37" i="9"/>
  <c r="F41" i="9"/>
  <c r="F17" i="9"/>
  <c r="F19" i="9"/>
  <c r="F35" i="9"/>
  <c r="F24" i="9"/>
  <c r="F25" i="9"/>
  <c r="F30" i="9"/>
  <c r="F16" i="9"/>
  <c r="F21" i="9"/>
  <c r="F22" i="9"/>
  <c r="F23" i="9"/>
  <c r="F11" i="9"/>
  <c r="F31" i="9"/>
  <c r="F27" i="9"/>
  <c r="F26" i="9"/>
  <c r="F12" i="9"/>
  <c r="F40" i="9"/>
  <c r="F8" i="9"/>
  <c r="H13" i="9" l="1"/>
  <c r="H15" i="9"/>
  <c r="H11" i="9"/>
  <c r="H26" i="9"/>
  <c r="H22" i="9"/>
  <c r="H29" i="9"/>
  <c r="H18" i="9"/>
  <c r="H40" i="9"/>
  <c r="H12" i="9"/>
  <c r="H33" i="9"/>
  <c r="H21" i="9"/>
  <c r="H4" i="9"/>
  <c r="H32" i="9"/>
  <c r="H7" i="9"/>
  <c r="H14" i="9"/>
  <c r="H44" i="9"/>
  <c r="H38" i="9"/>
  <c r="H16" i="9"/>
  <c r="H10" i="9"/>
  <c r="H19" i="9"/>
  <c r="H39" i="9"/>
  <c r="H35" i="9"/>
  <c r="H36" i="9"/>
  <c r="H43" i="9"/>
  <c r="H17" i="9"/>
  <c r="H8" i="9"/>
  <c r="H31" i="9"/>
  <c r="H27" i="9"/>
  <c r="H42" i="9"/>
  <c r="H9" i="9"/>
  <c r="H37" i="9"/>
  <c r="H24" i="9"/>
  <c r="H34" i="9"/>
  <c r="H25" i="9"/>
  <c r="H28" i="9"/>
  <c r="H30" i="9"/>
  <c r="H3" i="9"/>
  <c r="H5" i="9"/>
  <c r="H23" i="9"/>
  <c r="H6" i="9"/>
  <c r="H20" i="9"/>
  <c r="H41" i="9"/>
  <c r="K27" i="11"/>
  <c r="G6" i="11"/>
  <c r="G14" i="11"/>
  <c r="G27" i="11"/>
  <c r="K32" i="11"/>
  <c r="K8" i="11"/>
  <c r="K12" i="11"/>
  <c r="G19" i="11"/>
  <c r="G32" i="11"/>
  <c r="K26" i="11"/>
  <c r="K16" i="11"/>
  <c r="K22" i="11"/>
  <c r="K34" i="11"/>
  <c r="K6" i="11"/>
  <c r="K19" i="11"/>
  <c r="K18" i="11"/>
  <c r="I24" i="11"/>
  <c r="G24" i="11"/>
  <c r="K10" i="11"/>
  <c r="K7" i="11"/>
  <c r="K14" i="11"/>
  <c r="G35" i="11"/>
  <c r="K11" i="11"/>
  <c r="K35" i="11"/>
  <c r="G30" i="11"/>
  <c r="K24" i="11"/>
  <c r="I8" i="11"/>
  <c r="G8" i="11"/>
  <c r="K20" i="11"/>
  <c r="K30" i="11"/>
  <c r="G22" i="11"/>
  <c r="K29" i="11"/>
  <c r="G11" i="11"/>
  <c r="K33" i="11"/>
  <c r="I16" i="11"/>
  <c r="G16" i="11"/>
  <c r="K28" i="11"/>
  <c r="K25" i="11"/>
  <c r="K17" i="11"/>
  <c r="K31" i="11"/>
  <c r="I28" i="11"/>
  <c r="G28" i="11"/>
  <c r="I15" i="11"/>
  <c r="G15" i="11"/>
  <c r="I12" i="11"/>
  <c r="G12" i="11"/>
  <c r="I29" i="11"/>
  <c r="G29" i="11"/>
  <c r="I34" i="11"/>
  <c r="G34" i="11"/>
  <c r="K23" i="11"/>
  <c r="I20" i="11"/>
  <c r="G20" i="11"/>
  <c r="I31" i="11"/>
  <c r="G31" i="11"/>
  <c r="I9" i="11"/>
  <c r="G9" i="11"/>
  <c r="I18" i="11"/>
  <c r="G18" i="11"/>
  <c r="I17" i="11"/>
  <c r="G17" i="11"/>
  <c r="I21" i="11"/>
  <c r="G21" i="11"/>
  <c r="I33" i="11"/>
  <c r="G33" i="11"/>
  <c r="I7" i="11"/>
  <c r="G7" i="11"/>
  <c r="I13" i="11"/>
  <c r="G13" i="11"/>
  <c r="I26" i="11"/>
  <c r="G26" i="11"/>
  <c r="K13" i="11"/>
  <c r="K21" i="11"/>
  <c r="K15" i="11"/>
  <c r="I23" i="11"/>
  <c r="G23" i="11"/>
  <c r="I25" i="11"/>
  <c r="G25" i="11"/>
  <c r="I10" i="11"/>
  <c r="G10" i="11"/>
  <c r="I39" i="11"/>
  <c r="G39" i="11"/>
  <c r="K39" i="11"/>
  <c r="I40" i="11"/>
  <c r="K40" i="11"/>
  <c r="G40" i="11"/>
  <c r="I41" i="11"/>
  <c r="G41" i="11"/>
  <c r="K41" i="11"/>
  <c r="I36" i="11"/>
  <c r="G36" i="11"/>
  <c r="K36" i="11"/>
  <c r="I37" i="11"/>
  <c r="K37" i="11"/>
  <c r="G37" i="11"/>
  <c r="I38" i="11"/>
  <c r="K38" i="11"/>
  <c r="G38" i="11"/>
  <c r="J2" i="9"/>
  <c r="J2" i="7"/>
  <c r="J13" i="9"/>
  <c r="J25" i="9"/>
  <c r="J29" i="9"/>
  <c r="J5" i="9"/>
  <c r="J39" i="9"/>
  <c r="J23" i="9"/>
  <c r="J21" i="9"/>
  <c r="J14" i="9"/>
  <c r="M3" i="11"/>
  <c r="K3" i="7"/>
  <c r="J44" i="9"/>
  <c r="J38" i="9"/>
  <c r="J18" i="9"/>
  <c r="J9" i="9"/>
  <c r="J30" i="9"/>
  <c r="J37" i="9"/>
  <c r="J4" i="9"/>
  <c r="J19" i="9"/>
  <c r="J40" i="9"/>
  <c r="J31" i="9"/>
  <c r="J35" i="9"/>
  <c r="J17" i="9"/>
  <c r="J20" i="9"/>
  <c r="J24" i="9"/>
  <c r="J26" i="9"/>
  <c r="J41" i="9"/>
  <c r="J7" i="9"/>
  <c r="J10" i="9"/>
  <c r="J36" i="9"/>
  <c r="J3" i="9"/>
  <c r="J42" i="9"/>
  <c r="J16" i="9"/>
  <c r="J33" i="9"/>
  <c r="J11" i="9"/>
  <c r="J43" i="9"/>
  <c r="J28" i="9"/>
  <c r="J27" i="9"/>
  <c r="K7" i="7"/>
  <c r="J8" i="9"/>
  <c r="K6" i="7"/>
  <c r="K4" i="7"/>
  <c r="J22" i="9"/>
  <c r="J15" i="9"/>
  <c r="J32" i="9"/>
  <c r="J12" i="9"/>
  <c r="J6" i="9"/>
  <c r="J34" i="9"/>
  <c r="B80" i="4" l="1"/>
  <c r="B102" i="4"/>
  <c r="B103" i="4"/>
  <c r="B83" i="4"/>
  <c r="B101" i="4"/>
  <c r="B81" i="4"/>
  <c r="B82" i="4"/>
  <c r="B105" i="4"/>
  <c r="B112" i="4"/>
  <c r="B94" i="4"/>
  <c r="B99" i="4"/>
  <c r="B98" i="4"/>
  <c r="B84" i="4"/>
  <c r="B114" i="4"/>
  <c r="B88" i="4"/>
  <c r="B100" i="4"/>
  <c r="B109" i="4"/>
  <c r="B116" i="4"/>
  <c r="B104" i="4"/>
  <c r="B115" i="4"/>
  <c r="B97" i="4"/>
  <c r="B111" i="4"/>
  <c r="B85" i="4"/>
  <c r="B96" i="4"/>
  <c r="B113" i="4"/>
  <c r="B95" i="4"/>
  <c r="B91" i="4"/>
  <c r="B110" i="4"/>
  <c r="B93" i="4"/>
  <c r="B89" i="4"/>
  <c r="B87" i="4"/>
  <c r="B108" i="4"/>
  <c r="B92" i="4"/>
  <c r="B86" i="4"/>
  <c r="B90" i="4"/>
  <c r="B107" i="4"/>
  <c r="B106" i="4"/>
  <c r="B20" i="4"/>
  <c r="B61" i="4"/>
  <c r="B37" i="4"/>
  <c r="B31" i="4"/>
  <c r="B45" i="4"/>
  <c r="B47" i="4"/>
  <c r="B44" i="4"/>
  <c r="B53" i="4"/>
  <c r="B60" i="4"/>
  <c r="B24" i="4"/>
  <c r="B32" i="4"/>
  <c r="B41" i="4"/>
  <c r="B48" i="4"/>
  <c r="B57" i="4"/>
  <c r="B28" i="4"/>
  <c r="B36" i="4"/>
  <c r="B27" i="4"/>
  <c r="B35" i="4"/>
  <c r="B38" i="4"/>
  <c r="B39" i="4"/>
  <c r="B51" i="4"/>
  <c r="B54" i="4"/>
  <c r="B23" i="4"/>
  <c r="B22" i="4"/>
  <c r="B30" i="4"/>
  <c r="B46" i="4"/>
  <c r="B55" i="4"/>
  <c r="B26" i="4"/>
  <c r="B34" i="4"/>
  <c r="B40" i="4"/>
  <c r="B50" i="4"/>
  <c r="B56" i="4"/>
  <c r="B29" i="4"/>
  <c r="B43" i="4"/>
  <c r="B52" i="4"/>
  <c r="B59" i="4"/>
  <c r="B25" i="4"/>
  <c r="B33" i="4"/>
  <c r="B49" i="4"/>
  <c r="B21" i="4"/>
  <c r="B42" i="4"/>
  <c r="B58" i="4"/>
  <c r="L2" i="11"/>
  <c r="D6" i="6"/>
  <c r="K3" i="9"/>
  <c r="B19" i="4" l="1"/>
  <c r="I41" i="4"/>
  <c r="E87" i="4"/>
  <c r="M18" i="11"/>
  <c r="E53" i="4"/>
  <c r="C36" i="4"/>
  <c r="E97" i="4"/>
  <c r="C93" i="4"/>
  <c r="C51" i="4"/>
  <c r="M37" i="11"/>
  <c r="I101" i="4"/>
  <c r="C33" i="4"/>
  <c r="I95" i="4"/>
  <c r="D60" i="4"/>
  <c r="D27" i="4"/>
  <c r="E80" i="4"/>
  <c r="I20" i="4"/>
  <c r="K18" i="9"/>
  <c r="I100" i="4"/>
  <c r="E31" i="4"/>
  <c r="I25" i="4"/>
  <c r="J35" i="4"/>
  <c r="K14" i="9"/>
  <c r="C40" i="4"/>
  <c r="D45" i="4"/>
  <c r="M22" i="11"/>
  <c r="K6" i="9"/>
  <c r="E55" i="4"/>
  <c r="C104" i="4"/>
  <c r="C100" i="4"/>
  <c r="I36" i="4"/>
  <c r="K30" i="9"/>
  <c r="D2" i="4"/>
  <c r="I44" i="4"/>
  <c r="C46" i="4"/>
  <c r="K20" i="9"/>
  <c r="D28" i="4"/>
  <c r="I80" i="4"/>
  <c r="C30" i="4"/>
  <c r="I82" i="4"/>
  <c r="I99" i="4"/>
  <c r="D89" i="4"/>
  <c r="C89" i="4"/>
  <c r="E25" i="4"/>
  <c r="E46" i="4"/>
  <c r="J34" i="4"/>
  <c r="I90" i="4"/>
  <c r="K32" i="9"/>
  <c r="C35" i="4"/>
  <c r="E95" i="4"/>
  <c r="I61" i="4"/>
  <c r="J107" i="4"/>
  <c r="J23" i="4"/>
  <c r="D100" i="4"/>
  <c r="E29" i="4"/>
  <c r="M20" i="11"/>
  <c r="D97" i="4"/>
  <c r="C111" i="4"/>
  <c r="I2" i="4"/>
  <c r="C44" i="4"/>
  <c r="C88" i="4"/>
  <c r="E39" i="4"/>
  <c r="I22" i="4"/>
  <c r="I60" i="4"/>
  <c r="I102" i="4"/>
  <c r="E110" i="4"/>
  <c r="M29" i="11"/>
  <c r="M32" i="11"/>
  <c r="C25" i="4"/>
  <c r="J20" i="4"/>
  <c r="C84" i="4"/>
  <c r="I53" i="4"/>
  <c r="J101" i="4"/>
  <c r="E24" i="4"/>
  <c r="J29" i="4"/>
  <c r="J91" i="4"/>
  <c r="I45" i="4"/>
  <c r="C20" i="4"/>
  <c r="D104" i="4"/>
  <c r="K8" i="9"/>
  <c r="D34" i="4"/>
  <c r="J52" i="4"/>
  <c r="C96" i="4"/>
  <c r="J105" i="4"/>
  <c r="D49" i="4"/>
  <c r="E81" i="4"/>
  <c r="D93" i="4"/>
  <c r="I23" i="4"/>
  <c r="J37" i="4"/>
  <c r="M13" i="11"/>
  <c r="E36" i="4"/>
  <c r="E94" i="4"/>
  <c r="D109" i="4"/>
  <c r="I32" i="4"/>
  <c r="I106" i="4"/>
  <c r="J26" i="4"/>
  <c r="M40" i="11"/>
  <c r="E58" i="4"/>
  <c r="D37" i="4"/>
  <c r="J116" i="4"/>
  <c r="I55" i="4"/>
  <c r="D102" i="4"/>
  <c r="E59" i="4"/>
  <c r="M6" i="11"/>
  <c r="J54" i="4"/>
  <c r="J115" i="4"/>
  <c r="C47" i="4"/>
  <c r="M36" i="11"/>
  <c r="E104" i="4"/>
  <c r="E42" i="4"/>
  <c r="I43" i="4"/>
  <c r="M30" i="11"/>
  <c r="J90" i="4"/>
  <c r="J25" i="4"/>
  <c r="C61" i="4"/>
  <c r="C99" i="4"/>
  <c r="D99" i="4"/>
  <c r="J32" i="4"/>
  <c r="C34" i="4"/>
  <c r="I105" i="4"/>
  <c r="M31" i="11"/>
  <c r="D57" i="4"/>
  <c r="D110" i="4"/>
  <c r="E106" i="4"/>
  <c r="J114" i="4"/>
  <c r="E54" i="4"/>
  <c r="C109" i="4"/>
  <c r="D115" i="4"/>
  <c r="I38" i="4"/>
  <c r="D107" i="4"/>
  <c r="D35" i="4"/>
  <c r="E84" i="4"/>
  <c r="J80" i="4"/>
  <c r="C95" i="4"/>
  <c r="J38" i="4"/>
  <c r="C38" i="4"/>
  <c r="E45" i="4"/>
  <c r="I91" i="4"/>
  <c r="E57" i="4"/>
  <c r="I33" i="4"/>
  <c r="E89" i="4"/>
  <c r="C97" i="4"/>
  <c r="E33" i="4"/>
  <c r="D50" i="4"/>
  <c r="D91" i="4"/>
  <c r="I35" i="4"/>
  <c r="I83" i="4"/>
  <c r="M8" i="11"/>
  <c r="C82" i="4"/>
  <c r="I26" i="4"/>
  <c r="J27" i="4"/>
  <c r="E102" i="4"/>
  <c r="D105" i="4"/>
  <c r="D48" i="4"/>
  <c r="C60" i="4"/>
  <c r="D111" i="4"/>
  <c r="I46" i="4"/>
  <c r="I31" i="4"/>
  <c r="J47" i="4"/>
  <c r="D54" i="4"/>
  <c r="J57" i="4"/>
  <c r="I84" i="4"/>
  <c r="E35" i="4"/>
  <c r="E44" i="4"/>
  <c r="E93" i="4"/>
  <c r="D96" i="4"/>
  <c r="J83" i="4"/>
  <c r="J85" i="4"/>
  <c r="E107" i="4"/>
  <c r="C85" i="4"/>
  <c r="D42" i="4"/>
  <c r="M11" i="11"/>
  <c r="D38" i="4"/>
  <c r="M5" i="11"/>
  <c r="I30" i="4"/>
  <c r="C31" i="4"/>
  <c r="J84" i="4"/>
  <c r="I94" i="4"/>
  <c r="C58" i="4"/>
  <c r="M10" i="11"/>
  <c r="D32" i="4"/>
  <c r="J31" i="4"/>
  <c r="D29" i="4"/>
  <c r="E21" i="4"/>
  <c r="D58" i="4"/>
  <c r="J48" i="4"/>
  <c r="I47" i="4"/>
  <c r="M12" i="11"/>
  <c r="K27" i="9"/>
  <c r="E103" i="4"/>
  <c r="D116" i="4"/>
  <c r="I24" i="4"/>
  <c r="J2" i="4"/>
  <c r="K9" i="9"/>
  <c r="E32" i="4"/>
  <c r="I42" i="4"/>
  <c r="C50" i="4"/>
  <c r="D114" i="4"/>
  <c r="C41" i="4"/>
  <c r="K5" i="9"/>
  <c r="D86" i="4"/>
  <c r="C55" i="4"/>
  <c r="J30" i="4"/>
  <c r="M21" i="11"/>
  <c r="E40" i="4"/>
  <c r="C26" i="4"/>
  <c r="J43" i="4"/>
  <c r="C80" i="4"/>
  <c r="D24" i="4"/>
  <c r="D108" i="4"/>
  <c r="I28" i="4"/>
  <c r="D85" i="4"/>
  <c r="C53" i="4"/>
  <c r="I27" i="4"/>
  <c r="I107" i="4"/>
  <c r="E47" i="4"/>
  <c r="I112" i="4"/>
  <c r="E116" i="4"/>
  <c r="E30" i="4"/>
  <c r="J42" i="4"/>
  <c r="E52" i="4"/>
  <c r="D26" i="4"/>
  <c r="C98" i="4"/>
  <c r="I59" i="4"/>
  <c r="I103" i="4"/>
  <c r="C103" i="4"/>
  <c r="E51" i="4"/>
  <c r="I37" i="4"/>
  <c r="C86" i="4"/>
  <c r="K44" i="9"/>
  <c r="C37" i="4"/>
  <c r="D95" i="4"/>
  <c r="D23" i="4"/>
  <c r="I109" i="4"/>
  <c r="C52" i="4"/>
  <c r="D36" i="4"/>
  <c r="C112" i="4"/>
  <c r="J108" i="4"/>
  <c r="E49" i="4"/>
  <c r="C54" i="4"/>
  <c r="J51" i="4"/>
  <c r="E85" i="4"/>
  <c r="J46" i="4"/>
  <c r="J59" i="4"/>
  <c r="D87" i="4"/>
  <c r="I49" i="4"/>
  <c r="J55" i="4"/>
  <c r="D98" i="4"/>
  <c r="E23" i="4"/>
  <c r="I98" i="4"/>
  <c r="E41" i="4"/>
  <c r="J86" i="4"/>
  <c r="E22" i="4"/>
  <c r="E34" i="4"/>
  <c r="M17" i="11"/>
  <c r="I89" i="4"/>
  <c r="I87" i="4"/>
  <c r="K33" i="9"/>
  <c r="M15" i="11"/>
  <c r="E27" i="4"/>
  <c r="D39" i="4"/>
  <c r="K2" i="7"/>
  <c r="M27" i="11"/>
  <c r="C110" i="4"/>
  <c r="D88" i="4"/>
  <c r="D44" i="4"/>
  <c r="C19" i="4"/>
  <c r="C102" i="4"/>
  <c r="M16" i="11"/>
  <c r="E92" i="4"/>
  <c r="D83" i="4"/>
  <c r="J94" i="4"/>
  <c r="D113" i="4"/>
  <c r="J33" i="4"/>
  <c r="I93" i="4"/>
  <c r="I113" i="4"/>
  <c r="K26" i="9"/>
  <c r="M28" i="11"/>
  <c r="I56" i="4"/>
  <c r="E101" i="4"/>
  <c r="C27" i="4"/>
  <c r="J24" i="4"/>
  <c r="K29" i="9"/>
  <c r="D46" i="4"/>
  <c r="D92" i="4"/>
  <c r="D53" i="4"/>
  <c r="K2" i="9"/>
  <c r="C56" i="4"/>
  <c r="C115" i="4"/>
  <c r="I92" i="4"/>
  <c r="I111" i="4"/>
  <c r="M34" i="11"/>
  <c r="I58" i="4"/>
  <c r="D25" i="4"/>
  <c r="K12" i="9"/>
  <c r="C49" i="4"/>
  <c r="J97" i="4"/>
  <c r="M2" i="11"/>
  <c r="D56" i="4"/>
  <c r="I54" i="4"/>
  <c r="I21" i="4"/>
  <c r="E96" i="4"/>
  <c r="D40" i="4"/>
  <c r="E111" i="4"/>
  <c r="I39" i="4"/>
  <c r="D19" i="4"/>
  <c r="I116" i="4"/>
  <c r="J104" i="4"/>
  <c r="C21" i="4"/>
  <c r="K38" i="9"/>
  <c r="E60" i="4"/>
  <c r="E82" i="4"/>
  <c r="J61" i="4"/>
  <c r="I88" i="4"/>
  <c r="I50" i="4"/>
  <c r="M39" i="11"/>
  <c r="M41" i="11"/>
  <c r="J103" i="4"/>
  <c r="J60" i="4"/>
  <c r="D51" i="4"/>
  <c r="E86" i="4"/>
  <c r="M24" i="11"/>
  <c r="D21" i="4"/>
  <c r="K17" i="9"/>
  <c r="J87" i="4"/>
  <c r="K42" i="9"/>
  <c r="I19" i="4"/>
  <c r="C113" i="4"/>
  <c r="C108" i="4"/>
  <c r="I97" i="4"/>
  <c r="C87" i="4"/>
  <c r="C59" i="4"/>
  <c r="E105" i="4"/>
  <c r="C114" i="4"/>
  <c r="J28" i="4"/>
  <c r="J39" i="4"/>
  <c r="E98" i="4"/>
  <c r="K35" i="9"/>
  <c r="E114" i="4"/>
  <c r="K23" i="9"/>
  <c r="C81" i="4"/>
  <c r="E83" i="4"/>
  <c r="C32" i="4"/>
  <c r="I108" i="4"/>
  <c r="E43" i="4"/>
  <c r="J58" i="4"/>
  <c r="D81" i="4"/>
  <c r="E112" i="4"/>
  <c r="J113" i="4"/>
  <c r="C57" i="4"/>
  <c r="K24" i="9"/>
  <c r="I29" i="4"/>
  <c r="I34" i="4"/>
  <c r="J41" i="4"/>
  <c r="E100" i="4"/>
  <c r="I110" i="4"/>
  <c r="M35" i="11"/>
  <c r="E48" i="4"/>
  <c r="D20" i="4"/>
  <c r="C39" i="4"/>
  <c r="J102" i="4"/>
  <c r="J40" i="4"/>
  <c r="D90" i="4"/>
  <c r="C28" i="4"/>
  <c r="J81" i="4"/>
  <c r="K21" i="9"/>
  <c r="C116" i="4"/>
  <c r="D80" i="4"/>
  <c r="C42" i="4"/>
  <c r="D52" i="4"/>
  <c r="K25" i="9"/>
  <c r="I86" i="4"/>
  <c r="E26" i="4"/>
  <c r="K13" i="9"/>
  <c r="D112" i="4"/>
  <c r="C92" i="4"/>
  <c r="D101" i="4"/>
  <c r="I57" i="4"/>
  <c r="D82" i="4"/>
  <c r="K4" i="9"/>
  <c r="I51" i="4"/>
  <c r="K19" i="9"/>
  <c r="C29" i="4"/>
  <c r="E115" i="4"/>
  <c r="C106" i="4"/>
  <c r="J96" i="4"/>
  <c r="C24" i="4"/>
  <c r="K7" i="9"/>
  <c r="K28" i="9"/>
  <c r="J49" i="4"/>
  <c r="E20" i="4"/>
  <c r="J93" i="4"/>
  <c r="E108" i="4"/>
  <c r="E37" i="4"/>
  <c r="J45" i="4"/>
  <c r="K37" i="9"/>
  <c r="D22" i="4"/>
  <c r="I96" i="4"/>
  <c r="I115" i="4"/>
  <c r="J100" i="4"/>
  <c r="C83" i="4"/>
  <c r="K22" i="9"/>
  <c r="I104" i="4"/>
  <c r="D41" i="4"/>
  <c r="D84" i="4"/>
  <c r="D43" i="4"/>
  <c r="C101" i="4"/>
  <c r="E38" i="4"/>
  <c r="I48" i="4"/>
  <c r="K34" i="9"/>
  <c r="C90" i="4"/>
  <c r="C23" i="4"/>
  <c r="K43" i="9"/>
  <c r="J111" i="4"/>
  <c r="E88" i="4"/>
  <c r="D33" i="4"/>
  <c r="B1" i="6"/>
  <c r="C48" i="4"/>
  <c r="J109" i="4"/>
  <c r="E28" i="4"/>
  <c r="D31" i="4"/>
  <c r="E113" i="4"/>
  <c r="J110" i="4"/>
  <c r="D94" i="4"/>
  <c r="J112" i="4"/>
  <c r="D47" i="4"/>
  <c r="J98" i="4"/>
  <c r="D30" i="4"/>
  <c r="E109" i="4"/>
  <c r="C107" i="4"/>
  <c r="J95" i="4"/>
  <c r="J21" i="4"/>
  <c r="M23" i="11"/>
  <c r="K31" i="9"/>
  <c r="J89" i="4"/>
  <c r="I85" i="4"/>
  <c r="E61" i="4"/>
  <c r="E50" i="4"/>
  <c r="M26" i="11"/>
  <c r="M33" i="11"/>
  <c r="M7" i="11"/>
  <c r="K15" i="9"/>
  <c r="D59" i="4"/>
  <c r="E56" i="4"/>
  <c r="J36" i="4"/>
  <c r="J22" i="4"/>
  <c r="D106" i="4"/>
  <c r="J82" i="4"/>
  <c r="I40" i="4"/>
  <c r="K40" i="9"/>
  <c r="J50" i="4"/>
  <c r="K36" i="9"/>
  <c r="E99" i="4"/>
  <c r="J88" i="4"/>
  <c r="E91" i="4"/>
  <c r="M19" i="11"/>
  <c r="C91" i="4"/>
  <c r="C105" i="4"/>
  <c r="J19" i="4"/>
  <c r="C43" i="4"/>
  <c r="M14" i="11"/>
  <c r="I52" i="4"/>
  <c r="I114" i="4"/>
  <c r="C22" i="4"/>
  <c r="D103" i="4"/>
  <c r="C45" i="4"/>
  <c r="I81" i="4"/>
  <c r="J56" i="4"/>
  <c r="K16" i="9"/>
  <c r="M25" i="11"/>
  <c r="J92" i="4"/>
  <c r="E90" i="4"/>
  <c r="J44" i="4"/>
  <c r="K39" i="9"/>
  <c r="J99" i="4"/>
  <c r="M38" i="11"/>
  <c r="J53" i="4"/>
  <c r="K11" i="9"/>
  <c r="C94" i="4"/>
  <c r="D61" i="4"/>
  <c r="J106" i="4"/>
  <c r="D55" i="4"/>
  <c r="M9" i="11"/>
  <c r="K10" i="9"/>
  <c r="K41" i="9"/>
  <c r="F19" i="4" l="1"/>
  <c r="D2" i="5" a="1"/>
  <c r="D107" i="5" l="1"/>
  <c r="D49" i="5"/>
  <c r="D63" i="5"/>
  <c r="D3" i="5"/>
  <c r="D50" i="5"/>
  <c r="D24" i="5"/>
  <c r="D83" i="5"/>
  <c r="D21" i="5"/>
  <c r="D38" i="5"/>
  <c r="D61" i="5"/>
  <c r="D45" i="5"/>
  <c r="D20" i="5"/>
  <c r="D15" i="5"/>
  <c r="D22" i="5"/>
  <c r="D87" i="5"/>
  <c r="D18" i="5"/>
  <c r="D104" i="5"/>
  <c r="D93" i="5"/>
  <c r="D86" i="5"/>
  <c r="D42" i="5"/>
  <c r="D14" i="5"/>
  <c r="D124" i="5"/>
  <c r="D44" i="5"/>
  <c r="D82" i="5"/>
  <c r="D103" i="5"/>
  <c r="D25" i="5"/>
  <c r="D72" i="5"/>
  <c r="D39" i="5"/>
  <c r="D100" i="5"/>
  <c r="D52" i="5"/>
  <c r="D65" i="5"/>
  <c r="D84" i="5"/>
  <c r="D23" i="5"/>
  <c r="D51" i="5"/>
  <c r="D112" i="5"/>
  <c r="D98" i="5"/>
  <c r="D95" i="5"/>
  <c r="D97" i="5"/>
  <c r="D35" i="5"/>
  <c r="D125" i="5"/>
  <c r="D85" i="5"/>
  <c r="D11" i="5"/>
  <c r="D31" i="5"/>
  <c r="D34" i="5"/>
  <c r="D30" i="5"/>
  <c r="D80" i="5"/>
  <c r="D78" i="5"/>
  <c r="D53" i="5"/>
  <c r="D116" i="5"/>
  <c r="D43" i="5"/>
  <c r="D58" i="5"/>
  <c r="D110" i="5"/>
  <c r="D17" i="5"/>
  <c r="D29" i="5"/>
  <c r="D94" i="5"/>
  <c r="D118" i="5"/>
  <c r="D56" i="5"/>
  <c r="D47" i="5"/>
  <c r="D48" i="5"/>
  <c r="D67" i="5"/>
  <c r="D73" i="5"/>
  <c r="D113" i="5"/>
  <c r="D71" i="5"/>
  <c r="D88" i="5"/>
  <c r="D12" i="5"/>
  <c r="D62" i="5"/>
  <c r="D106" i="5"/>
  <c r="D76" i="5"/>
  <c r="D111" i="5"/>
  <c r="D109" i="5"/>
  <c r="D26" i="5"/>
  <c r="D10" i="5"/>
  <c r="D54" i="5"/>
  <c r="D89" i="5"/>
  <c r="D77" i="5"/>
  <c r="D69" i="5"/>
  <c r="D6" i="5"/>
  <c r="D57" i="5"/>
  <c r="D123" i="5"/>
  <c r="D91" i="5"/>
  <c r="D81" i="5"/>
  <c r="D126" i="5"/>
  <c r="D40" i="5"/>
  <c r="D102" i="5"/>
  <c r="D7" i="5"/>
  <c r="D92" i="5"/>
  <c r="D9" i="5"/>
  <c r="D79" i="5"/>
  <c r="D115" i="5"/>
  <c r="D41" i="5"/>
  <c r="D96" i="5"/>
  <c r="D105" i="5"/>
  <c r="D5" i="5"/>
  <c r="D60" i="5"/>
  <c r="D75" i="5"/>
  <c r="D101" i="5"/>
  <c r="D90" i="5"/>
  <c r="D120" i="5"/>
  <c r="D32" i="5"/>
  <c r="D55" i="5"/>
  <c r="D119" i="5"/>
  <c r="D114" i="5"/>
  <c r="D4" i="5"/>
  <c r="D16" i="5"/>
  <c r="D108" i="5"/>
  <c r="D28" i="5"/>
  <c r="D117" i="5"/>
  <c r="D33" i="5"/>
  <c r="D99" i="5"/>
  <c r="D27" i="5"/>
  <c r="D2" i="5"/>
  <c r="D121" i="5"/>
  <c r="D19" i="5"/>
  <c r="D68" i="5"/>
  <c r="D8" i="5"/>
  <c r="D70" i="5"/>
  <c r="D36" i="5"/>
  <c r="D122" i="5"/>
  <c r="D74" i="5"/>
  <c r="D13" i="5"/>
  <c r="D37" i="5"/>
  <c r="D64" i="5"/>
  <c r="D66" i="5"/>
  <c r="D46" i="5"/>
  <c r="D59" i="5"/>
  <c r="E107" i="5"/>
  <c r="I107" i="5"/>
  <c r="H107" i="5"/>
  <c r="F107" i="5"/>
  <c r="G107" i="5"/>
  <c r="I38" i="5"/>
  <c r="F38" i="5"/>
  <c r="H38" i="5"/>
  <c r="E38" i="5"/>
  <c r="G38" i="5"/>
  <c r="G104" i="5"/>
  <c r="E104" i="5"/>
  <c r="I104" i="5"/>
  <c r="F104" i="5"/>
  <c r="H104" i="5"/>
  <c r="F103" i="5"/>
  <c r="E103" i="5"/>
  <c r="I103" i="5"/>
  <c r="G103" i="5"/>
  <c r="H103" i="5"/>
  <c r="G23" i="5"/>
  <c r="H23" i="5"/>
  <c r="E23" i="5"/>
  <c r="F23" i="5"/>
  <c r="I23" i="5"/>
  <c r="I85" i="5"/>
  <c r="H85" i="5"/>
  <c r="E85" i="5"/>
  <c r="G85" i="5"/>
  <c r="F85" i="5"/>
  <c r="H116" i="5"/>
  <c r="E116" i="5"/>
  <c r="G116" i="5"/>
  <c r="I116" i="5"/>
  <c r="F116" i="5"/>
  <c r="F56" i="5"/>
  <c r="I56" i="5"/>
  <c r="H56" i="5"/>
  <c r="G56" i="5"/>
  <c r="E56" i="5"/>
  <c r="I12" i="5"/>
  <c r="G12" i="5"/>
  <c r="E12" i="5"/>
  <c r="H12" i="5"/>
  <c r="F12" i="5"/>
  <c r="E54" i="5"/>
  <c r="F54" i="5"/>
  <c r="G54" i="5"/>
  <c r="I54" i="5"/>
  <c r="H54" i="5"/>
  <c r="I81" i="5"/>
  <c r="E81" i="5"/>
  <c r="F81" i="5"/>
  <c r="H81" i="5"/>
  <c r="G81" i="5"/>
  <c r="G115" i="5"/>
  <c r="H115" i="5"/>
  <c r="I115" i="5"/>
  <c r="F115" i="5"/>
  <c r="E115" i="5"/>
  <c r="H90" i="5"/>
  <c r="I90" i="5"/>
  <c r="E90" i="5"/>
  <c r="G90" i="5"/>
  <c r="F90" i="5"/>
  <c r="H108" i="5"/>
  <c r="E108" i="5"/>
  <c r="G108" i="5"/>
  <c r="F108" i="5"/>
  <c r="I108" i="5"/>
  <c r="F19" i="5"/>
  <c r="H19" i="5"/>
  <c r="E19" i="5"/>
  <c r="G19" i="5"/>
  <c r="I19" i="5"/>
  <c r="F37" i="5"/>
  <c r="I37" i="5"/>
  <c r="G37" i="5"/>
  <c r="H37" i="5"/>
  <c r="E37" i="5"/>
  <c r="F63" i="5"/>
  <c r="H63" i="5"/>
  <c r="G63" i="5"/>
  <c r="E63" i="5"/>
  <c r="I63" i="5"/>
  <c r="E72" i="5"/>
  <c r="F72" i="5"/>
  <c r="H72" i="5"/>
  <c r="I72" i="5"/>
  <c r="G72" i="5"/>
  <c r="F31" i="5"/>
  <c r="G31" i="5"/>
  <c r="E31" i="5"/>
  <c r="H31" i="5"/>
  <c r="I31" i="5"/>
  <c r="H48" i="5"/>
  <c r="E48" i="5"/>
  <c r="G48" i="5"/>
  <c r="I48" i="5"/>
  <c r="F48" i="5"/>
  <c r="G106" i="5"/>
  <c r="F106" i="5"/>
  <c r="E106" i="5"/>
  <c r="H106" i="5"/>
  <c r="I106" i="5"/>
  <c r="E40" i="5"/>
  <c r="H40" i="5"/>
  <c r="I40" i="5"/>
  <c r="F40" i="5"/>
  <c r="G40" i="5"/>
  <c r="H96" i="5"/>
  <c r="E96" i="5"/>
  <c r="I96" i="5"/>
  <c r="G96" i="5"/>
  <c r="F96" i="5"/>
  <c r="F117" i="5"/>
  <c r="H117" i="5"/>
  <c r="I117" i="5"/>
  <c r="E117" i="5"/>
  <c r="G117" i="5"/>
  <c r="E8" i="5"/>
  <c r="H8" i="5"/>
  <c r="F8" i="5"/>
  <c r="I8" i="5"/>
  <c r="G8" i="5"/>
  <c r="I66" i="5"/>
  <c r="H66" i="5"/>
  <c r="G66" i="5"/>
  <c r="F66" i="5"/>
  <c r="E66" i="5"/>
  <c r="I3" i="5"/>
  <c r="H3" i="5"/>
  <c r="E3" i="5"/>
  <c r="F3" i="5"/>
  <c r="G3" i="5"/>
  <c r="H42" i="5"/>
  <c r="F42" i="5"/>
  <c r="E42" i="5"/>
  <c r="I42" i="5"/>
  <c r="G42" i="5"/>
  <c r="G39" i="5"/>
  <c r="E39" i="5"/>
  <c r="H39" i="5"/>
  <c r="I39" i="5"/>
  <c r="F39" i="5"/>
  <c r="E98" i="5"/>
  <c r="F98" i="5"/>
  <c r="H98" i="5"/>
  <c r="G98" i="5"/>
  <c r="I98" i="5"/>
  <c r="H34" i="5"/>
  <c r="E34" i="5"/>
  <c r="I34" i="5"/>
  <c r="G34" i="5"/>
  <c r="F34" i="5"/>
  <c r="H67" i="5"/>
  <c r="F67" i="5"/>
  <c r="G67" i="5"/>
  <c r="E67" i="5"/>
  <c r="I67" i="5"/>
  <c r="F76" i="5"/>
  <c r="H76" i="5"/>
  <c r="E76" i="5"/>
  <c r="I76" i="5"/>
  <c r="G76" i="5"/>
  <c r="G102" i="5"/>
  <c r="I102" i="5"/>
  <c r="H102" i="5"/>
  <c r="F102" i="5"/>
  <c r="E102" i="5"/>
  <c r="F105" i="5"/>
  <c r="I105" i="5"/>
  <c r="H105" i="5"/>
  <c r="G105" i="5"/>
  <c r="E105" i="5"/>
  <c r="F33" i="5"/>
  <c r="I33" i="5"/>
  <c r="H33" i="5"/>
  <c r="E33" i="5"/>
  <c r="G33" i="5"/>
  <c r="I46" i="5"/>
  <c r="F46" i="5"/>
  <c r="G46" i="5"/>
  <c r="E46" i="5"/>
  <c r="H46" i="5"/>
  <c r="F15" i="5"/>
  <c r="E15" i="5"/>
  <c r="G15" i="5"/>
  <c r="I15" i="5"/>
  <c r="H15" i="5"/>
  <c r="G14" i="5"/>
  <c r="H14" i="5"/>
  <c r="E14" i="5"/>
  <c r="I14" i="5"/>
  <c r="F14" i="5"/>
  <c r="H100" i="5"/>
  <c r="F100" i="5"/>
  <c r="I100" i="5"/>
  <c r="G100" i="5"/>
  <c r="E100" i="5"/>
  <c r="G95" i="5"/>
  <c r="F95" i="5"/>
  <c r="E95" i="5"/>
  <c r="I95" i="5"/>
  <c r="H95" i="5"/>
  <c r="G17" i="5"/>
  <c r="F17" i="5"/>
  <c r="H17" i="5"/>
  <c r="E17" i="5"/>
  <c r="I17" i="5"/>
  <c r="F111" i="5"/>
  <c r="G111" i="5"/>
  <c r="E111" i="5"/>
  <c r="I111" i="5"/>
  <c r="H111" i="5"/>
  <c r="F7" i="5"/>
  <c r="I7" i="5"/>
  <c r="E7" i="5"/>
  <c r="H7" i="5"/>
  <c r="G7" i="5"/>
  <c r="G119" i="5"/>
  <c r="H119" i="5"/>
  <c r="F119" i="5"/>
  <c r="I119" i="5"/>
  <c r="E119" i="5"/>
  <c r="H36" i="5"/>
  <c r="F36" i="5"/>
  <c r="I36" i="5"/>
  <c r="E36" i="5"/>
  <c r="G36" i="5"/>
  <c r="E24" i="5"/>
  <c r="F24" i="5"/>
  <c r="I24" i="5"/>
  <c r="G24" i="5"/>
  <c r="H24" i="5"/>
  <c r="H124" i="5"/>
  <c r="E124" i="5"/>
  <c r="G124" i="5"/>
  <c r="I124" i="5"/>
  <c r="F124" i="5"/>
  <c r="H52" i="5"/>
  <c r="E52" i="5"/>
  <c r="F52" i="5"/>
  <c r="G52" i="5"/>
  <c r="I52" i="5"/>
  <c r="F97" i="5"/>
  <c r="G97" i="5"/>
  <c r="E97" i="5"/>
  <c r="H97" i="5"/>
  <c r="I97" i="5"/>
  <c r="I29" i="5"/>
  <c r="H29" i="5"/>
  <c r="E29" i="5"/>
  <c r="F29" i="5"/>
  <c r="G29" i="5"/>
  <c r="H57" i="5"/>
  <c r="I57" i="5"/>
  <c r="F57" i="5"/>
  <c r="G57" i="5"/>
  <c r="E57" i="5"/>
  <c r="H60" i="5"/>
  <c r="E60" i="5"/>
  <c r="F60" i="5"/>
  <c r="G60" i="5"/>
  <c r="I60" i="5"/>
  <c r="H27" i="5"/>
  <c r="F27" i="5"/>
  <c r="G27" i="5"/>
  <c r="E27" i="5"/>
  <c r="I27" i="5"/>
  <c r="F83" i="5"/>
  <c r="I83" i="5"/>
  <c r="E83" i="5"/>
  <c r="H83" i="5"/>
  <c r="G83" i="5"/>
  <c r="H44" i="5"/>
  <c r="E44" i="5"/>
  <c r="F44" i="5"/>
  <c r="G44" i="5"/>
  <c r="I44" i="5"/>
  <c r="H35" i="5"/>
  <c r="I35" i="5"/>
  <c r="G35" i="5"/>
  <c r="F35" i="5"/>
  <c r="E35" i="5"/>
  <c r="E78" i="5"/>
  <c r="I78" i="5"/>
  <c r="H78" i="5"/>
  <c r="G78" i="5"/>
  <c r="F78" i="5"/>
  <c r="G71" i="5"/>
  <c r="F71" i="5"/>
  <c r="E71" i="5"/>
  <c r="H71" i="5"/>
  <c r="I71" i="5"/>
  <c r="G123" i="5"/>
  <c r="I123" i="5"/>
  <c r="E123" i="5"/>
  <c r="H123" i="5"/>
  <c r="F123" i="5"/>
  <c r="F75" i="5"/>
  <c r="E75" i="5"/>
  <c r="G75" i="5"/>
  <c r="I75" i="5"/>
  <c r="H75" i="5"/>
  <c r="H2" i="5"/>
  <c r="F2" i="5"/>
  <c r="B6" i="5"/>
  <c r="E2" i="5"/>
  <c r="I2" i="5"/>
  <c r="G2" i="5"/>
  <c r="H21" i="5"/>
  <c r="E21" i="5"/>
  <c r="F21" i="5"/>
  <c r="G21" i="5"/>
  <c r="I21" i="5"/>
  <c r="F82" i="5"/>
  <c r="H82" i="5"/>
  <c r="E82" i="5"/>
  <c r="I82" i="5"/>
  <c r="G82" i="5"/>
  <c r="H84" i="5"/>
  <c r="I84" i="5"/>
  <c r="G84" i="5"/>
  <c r="E84" i="5"/>
  <c r="F84" i="5"/>
  <c r="I125" i="5"/>
  <c r="F125" i="5"/>
  <c r="G125" i="5"/>
  <c r="H125" i="5"/>
  <c r="E125" i="5"/>
  <c r="H118" i="5"/>
  <c r="F118" i="5"/>
  <c r="E118" i="5"/>
  <c r="I118" i="5"/>
  <c r="G118" i="5"/>
  <c r="H88" i="5"/>
  <c r="E88" i="5"/>
  <c r="F88" i="5"/>
  <c r="I88" i="5"/>
  <c r="G88" i="5"/>
  <c r="E10" i="5"/>
  <c r="H10" i="5"/>
  <c r="G10" i="5"/>
  <c r="F10" i="5"/>
  <c r="I10" i="5"/>
  <c r="F79" i="5"/>
  <c r="I79" i="5"/>
  <c r="E79" i="5"/>
  <c r="H79" i="5"/>
  <c r="G79" i="5"/>
  <c r="F121" i="5"/>
  <c r="G121" i="5"/>
  <c r="E121" i="5"/>
  <c r="H121" i="5"/>
  <c r="I121" i="5"/>
  <c r="E49" i="5"/>
  <c r="G49" i="5"/>
  <c r="H49" i="5"/>
  <c r="I49" i="5"/>
  <c r="F49" i="5"/>
  <c r="E61" i="5"/>
  <c r="I61" i="5"/>
  <c r="G61" i="5"/>
  <c r="F61" i="5"/>
  <c r="H61" i="5"/>
  <c r="H93" i="5"/>
  <c r="I93" i="5"/>
  <c r="E93" i="5"/>
  <c r="G93" i="5"/>
  <c r="F93" i="5"/>
  <c r="H25" i="5"/>
  <c r="E25" i="5"/>
  <c r="I25" i="5"/>
  <c r="F25" i="5"/>
  <c r="G25" i="5"/>
  <c r="E51" i="5"/>
  <c r="G51" i="5"/>
  <c r="F51" i="5"/>
  <c r="I51" i="5"/>
  <c r="H51" i="5"/>
  <c r="I11" i="5"/>
  <c r="H11" i="5"/>
  <c r="F11" i="5"/>
  <c r="E11" i="5"/>
  <c r="G11" i="5"/>
  <c r="G43" i="5"/>
  <c r="E43" i="5"/>
  <c r="F43" i="5"/>
  <c r="I43" i="5"/>
  <c r="H43" i="5"/>
  <c r="F47" i="5"/>
  <c r="I47" i="5"/>
  <c r="G47" i="5"/>
  <c r="H47" i="5"/>
  <c r="E47" i="5"/>
  <c r="G62" i="5"/>
  <c r="I62" i="5"/>
  <c r="H62" i="5"/>
  <c r="F62" i="5"/>
  <c r="E62" i="5"/>
  <c r="F89" i="5"/>
  <c r="H89" i="5"/>
  <c r="G89" i="5"/>
  <c r="I89" i="5"/>
  <c r="E89" i="5"/>
  <c r="G126" i="5"/>
  <c r="E126" i="5"/>
  <c r="F126" i="5"/>
  <c r="H126" i="5"/>
  <c r="I126" i="5"/>
  <c r="F41" i="5"/>
  <c r="I41" i="5"/>
  <c r="G41" i="5"/>
  <c r="H41" i="5"/>
  <c r="E41" i="5"/>
  <c r="F120" i="5"/>
  <c r="G120" i="5"/>
  <c r="H120" i="5"/>
  <c r="I120" i="5"/>
  <c r="E120" i="5"/>
  <c r="E28" i="5"/>
  <c r="G28" i="5"/>
  <c r="F28" i="5"/>
  <c r="H28" i="5"/>
  <c r="I28" i="5"/>
  <c r="G68" i="5"/>
  <c r="H68" i="5"/>
  <c r="I68" i="5"/>
  <c r="E68" i="5"/>
  <c r="F68" i="5"/>
  <c r="E64" i="5"/>
  <c r="G64" i="5"/>
  <c r="H64" i="5"/>
  <c r="F64" i="5"/>
  <c r="I64" i="5"/>
  <c r="H45" i="5"/>
  <c r="E45" i="5"/>
  <c r="F45" i="5"/>
  <c r="I45" i="5"/>
  <c r="G45" i="5"/>
  <c r="H86" i="5"/>
  <c r="E86" i="5"/>
  <c r="G86" i="5"/>
  <c r="I86" i="5"/>
  <c r="F86" i="5"/>
  <c r="G112" i="5"/>
  <c r="E112" i="5"/>
  <c r="F112" i="5"/>
  <c r="I112" i="5"/>
  <c r="H112" i="5"/>
  <c r="I58" i="5"/>
  <c r="H58" i="5"/>
  <c r="E58" i="5"/>
  <c r="F58" i="5"/>
  <c r="G58" i="5"/>
  <c r="E77" i="5"/>
  <c r="F77" i="5"/>
  <c r="G77" i="5"/>
  <c r="I77" i="5"/>
  <c r="H77" i="5"/>
  <c r="E32" i="5"/>
  <c r="G32" i="5"/>
  <c r="I32" i="5"/>
  <c r="F32" i="5"/>
  <c r="H32" i="5"/>
  <c r="F20" i="5"/>
  <c r="G20" i="5"/>
  <c r="E20" i="5"/>
  <c r="I20" i="5"/>
  <c r="H20" i="5"/>
  <c r="I110" i="5"/>
  <c r="F110" i="5"/>
  <c r="E110" i="5"/>
  <c r="G110" i="5"/>
  <c r="H110" i="5"/>
  <c r="H69" i="5"/>
  <c r="E69" i="5"/>
  <c r="G69" i="5"/>
  <c r="I69" i="5"/>
  <c r="F69" i="5"/>
  <c r="E55" i="5"/>
  <c r="H55" i="5"/>
  <c r="I55" i="5"/>
  <c r="G55" i="5"/>
  <c r="F55" i="5"/>
  <c r="I70" i="5"/>
  <c r="H70" i="5"/>
  <c r="F70" i="5"/>
  <c r="E70" i="5"/>
  <c r="G70" i="5"/>
  <c r="F50" i="5"/>
  <c r="E50" i="5"/>
  <c r="I50" i="5"/>
  <c r="H50" i="5"/>
  <c r="G50" i="5"/>
  <c r="E30" i="5"/>
  <c r="I30" i="5"/>
  <c r="G30" i="5"/>
  <c r="H30" i="5"/>
  <c r="F30" i="5"/>
  <c r="F73" i="5"/>
  <c r="I73" i="5"/>
  <c r="E73" i="5"/>
  <c r="G73" i="5"/>
  <c r="H73" i="5"/>
  <c r="E6" i="5"/>
  <c r="F6" i="5"/>
  <c r="H6" i="5"/>
  <c r="I6" i="5"/>
  <c r="G6" i="5"/>
  <c r="G5" i="5"/>
  <c r="E5" i="5"/>
  <c r="I5" i="5"/>
  <c r="H5" i="5"/>
  <c r="F5" i="5"/>
  <c r="F99" i="5"/>
  <c r="E99" i="5"/>
  <c r="H99" i="5"/>
  <c r="G99" i="5"/>
  <c r="I99" i="5"/>
  <c r="E59" i="5"/>
  <c r="H59" i="5"/>
  <c r="F59" i="5"/>
  <c r="I59" i="5"/>
  <c r="G59" i="5"/>
  <c r="E22" i="5"/>
  <c r="I22" i="5"/>
  <c r="F22" i="5"/>
  <c r="H22" i="5"/>
  <c r="G22" i="5"/>
  <c r="G80" i="5"/>
  <c r="H80" i="5"/>
  <c r="E80" i="5"/>
  <c r="F80" i="5"/>
  <c r="I80" i="5"/>
  <c r="F113" i="5"/>
  <c r="E113" i="5"/>
  <c r="I113" i="5"/>
  <c r="H113" i="5"/>
  <c r="G113" i="5"/>
  <c r="E109" i="5"/>
  <c r="H109" i="5"/>
  <c r="F109" i="5"/>
  <c r="I109" i="5"/>
  <c r="G109" i="5"/>
  <c r="F92" i="5"/>
  <c r="I92" i="5"/>
  <c r="G92" i="5"/>
  <c r="H92" i="5"/>
  <c r="E92" i="5"/>
  <c r="G114" i="5"/>
  <c r="I114" i="5"/>
  <c r="H114" i="5"/>
  <c r="F114" i="5"/>
  <c r="E114" i="5"/>
  <c r="G122" i="5"/>
  <c r="F122" i="5"/>
  <c r="I122" i="5"/>
  <c r="E122" i="5"/>
  <c r="H122" i="5"/>
  <c r="E87" i="5"/>
  <c r="G87" i="5"/>
  <c r="H87" i="5"/>
  <c r="I87" i="5"/>
  <c r="F87" i="5"/>
  <c r="I65" i="5"/>
  <c r="E65" i="5"/>
  <c r="G65" i="5"/>
  <c r="F65" i="5"/>
  <c r="H65" i="5"/>
  <c r="H94" i="5"/>
  <c r="F94" i="5"/>
  <c r="G94" i="5"/>
  <c r="E94" i="5"/>
  <c r="I94" i="5"/>
  <c r="I26" i="5"/>
  <c r="G26" i="5"/>
  <c r="F26" i="5"/>
  <c r="E26" i="5"/>
  <c r="H26" i="5"/>
  <c r="E9" i="5"/>
  <c r="I9" i="5"/>
  <c r="H9" i="5"/>
  <c r="F9" i="5"/>
  <c r="G9" i="5"/>
  <c r="H4" i="5"/>
  <c r="E4" i="5"/>
  <c r="G4" i="5"/>
  <c r="I4" i="5"/>
  <c r="F4" i="5"/>
  <c r="E74" i="5"/>
  <c r="H74" i="5"/>
  <c r="F74" i="5"/>
  <c r="G74" i="5"/>
  <c r="I74" i="5"/>
  <c r="I18" i="5"/>
  <c r="G18" i="5"/>
  <c r="E18" i="5"/>
  <c r="F18" i="5"/>
  <c r="H18" i="5"/>
  <c r="G53" i="5"/>
  <c r="H53" i="5"/>
  <c r="I53" i="5"/>
  <c r="E53" i="5"/>
  <c r="F53" i="5"/>
  <c r="I91" i="5"/>
  <c r="F91" i="5"/>
  <c r="E91" i="5"/>
  <c r="H91" i="5"/>
  <c r="G91" i="5"/>
  <c r="G101" i="5"/>
  <c r="H101" i="5"/>
  <c r="E101" i="5"/>
  <c r="F101" i="5"/>
  <c r="I101" i="5"/>
  <c r="E16" i="5"/>
  <c r="H16" i="5"/>
  <c r="F16" i="5"/>
  <c r="I16" i="5"/>
  <c r="G16" i="5"/>
  <c r="E13" i="5"/>
  <c r="I13" i="5"/>
  <c r="F13" i="5"/>
  <c r="G13" i="5"/>
  <c r="H13" i="5"/>
  <c r="C24" i="6" l="1"/>
  <c r="D14" i="6"/>
  <c r="C23" i="6"/>
  <c r="J1" i="5" a="1"/>
  <c r="J105" i="5"/>
  <c r="J86" i="5"/>
  <c r="J83" i="5"/>
  <c r="J47" i="5"/>
  <c r="J106" i="5"/>
  <c r="J100" i="5"/>
  <c r="J48" i="5"/>
  <c r="J67" i="5"/>
  <c r="J74" i="5"/>
  <c r="J112" i="5"/>
  <c r="J55" i="5"/>
  <c r="J56" i="5"/>
  <c r="J82" i="5"/>
  <c r="J85" i="5"/>
  <c r="J44" i="5"/>
  <c r="J21" i="5"/>
  <c r="J37" i="5"/>
  <c r="J122" i="5"/>
  <c r="J14" i="5"/>
  <c r="J87" i="5"/>
  <c r="J101" i="5"/>
  <c r="J36" i="5"/>
  <c r="J31" i="5"/>
  <c r="J5" i="5"/>
  <c r="J72" i="5"/>
  <c r="J96" i="5"/>
  <c r="J91" i="5"/>
  <c r="J4" i="5"/>
  <c r="J12" i="5"/>
  <c r="J11" i="5"/>
  <c r="J107" i="5"/>
  <c r="J125" i="5"/>
  <c r="J61" i="5"/>
  <c r="J32" i="5"/>
  <c r="J42" i="5"/>
  <c r="J62" i="5"/>
  <c r="J94" i="5"/>
  <c r="J117" i="5"/>
  <c r="J116" i="5"/>
  <c r="J50" i="5"/>
  <c r="J73" i="5"/>
  <c r="J66" i="5"/>
  <c r="J84" i="5"/>
  <c r="J90" i="5"/>
  <c r="J59" i="5"/>
  <c r="J3" i="5"/>
  <c r="J49" i="5"/>
  <c r="J51" i="5"/>
  <c r="J64" i="5"/>
  <c r="J77" i="5"/>
  <c r="J41" i="5"/>
  <c r="J20" i="5"/>
  <c r="J8" i="5"/>
  <c r="J33" i="5"/>
  <c r="J88" i="5"/>
  <c r="J103" i="5"/>
  <c r="J93" i="5"/>
  <c r="J63" i="5"/>
  <c r="J111" i="5"/>
  <c r="J118" i="5"/>
  <c r="J10" i="5"/>
  <c r="J29" i="5"/>
  <c r="J70" i="5"/>
  <c r="J97" i="5"/>
  <c r="J124" i="5"/>
  <c r="J7" i="5"/>
  <c r="J104" i="5"/>
  <c r="J9" i="5"/>
  <c r="J114" i="5"/>
  <c r="J60" i="5"/>
  <c r="J75" i="5"/>
  <c r="J123" i="5"/>
  <c r="J57" i="5"/>
  <c r="J45" i="5"/>
  <c r="J98" i="5"/>
  <c r="J30" i="5"/>
  <c r="J69" i="5"/>
  <c r="J89" i="5"/>
  <c r="J78" i="5"/>
  <c r="J17" i="5"/>
  <c r="J115" i="5"/>
  <c r="J80" i="5"/>
  <c r="J126" i="5"/>
  <c r="J18" i="5"/>
  <c r="J38" i="5"/>
  <c r="J15" i="5"/>
  <c r="J121" i="5"/>
  <c r="J43" i="5"/>
  <c r="J13" i="5"/>
  <c r="J2" i="5"/>
  <c r="J81" i="5"/>
  <c r="J52" i="5"/>
  <c r="J120" i="5"/>
  <c r="J35" i="5"/>
  <c r="J34" i="5"/>
  <c r="J110" i="5"/>
  <c r="J58" i="5"/>
  <c r="J19" i="5"/>
  <c r="J79" i="5"/>
  <c r="J108" i="5"/>
  <c r="J109" i="5"/>
  <c r="J119" i="5"/>
  <c r="J6" i="5"/>
  <c r="J28" i="5"/>
  <c r="J1" i="5"/>
  <c r="J26" i="5"/>
  <c r="J27" i="5"/>
  <c r="J39" i="5"/>
  <c r="J95" i="5"/>
  <c r="J99" i="5"/>
  <c r="J16" i="5"/>
  <c r="J25" i="5"/>
  <c r="J71" i="5"/>
  <c r="J54" i="5"/>
  <c r="J46" i="5"/>
  <c r="J53" i="5"/>
  <c r="J113" i="5"/>
  <c r="J24" i="5"/>
  <c r="J102" i="5"/>
  <c r="J65" i="5"/>
  <c r="J68" i="5"/>
  <c r="J22" i="5"/>
  <c r="J76" i="5"/>
  <c r="J40" i="5"/>
  <c r="J23" i="5"/>
  <c r="J92" i="5"/>
  <c r="D27" i="6"/>
  <c r="D15" i="6"/>
  <c r="D25" i="6"/>
  <c r="D24" i="6"/>
  <c r="D23" i="6"/>
  <c r="D26"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<sst xmlns="http://schemas.openxmlformats.org/spreadsheetml/2006/main" count="313" uniqueCount="151">
  <si>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</si>
  <si>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</si>
  <si>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</si>
  <si>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</si>
  <si>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</si>
  <si>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</si>
  <si>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</si>
  <si>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</si>
  <si>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</si>
  <si>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</si>
  <si>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</si>
  <si>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</si>
  <si>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</si>
  <si>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</si>
  <si>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</si>
  <si>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</si>
  <si>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</si>
  <si>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</si>
  <si>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</si>
  <si>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</si>
  <si>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</si>
  <si>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</si>
  <si>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</si>
  <si>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</si>
  <si>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</si>
  <si>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</si>
  <si>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</si>
  <si>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</si>
  <si>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</si>
  <si>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</si>
  <si>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</si>
  <si>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</si>
  <si>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</si>
  <si>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</si>
  <si>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</si>
  <si>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</si>
  <si>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</si>
  <si>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</si>
  <si>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</si>
  <si>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</si>
  <si>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</si>
  <si>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</si>
  <si>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</si>
  <si>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</si>
  <si>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</si>
  <si>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</si>
  <si>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</si>
  <si>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</si>
  <si>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</si>
  <si>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</si>
  <si>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</si>
  <si>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</si>
  <si>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</si>
  <si>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</si>
  <si>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</si>
  <si>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</si>
  <si>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</si>
  <si>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</si>
  <si>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</si>
  <si>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</si>
  <si>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</si>
  <si>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</si>
  <si>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</si>
  <si>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</si>
  <si>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</si>
  <si>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</si>
  <si>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</si>
  <si>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</si>
  <si>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</si>
  <si>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</si>
  <si>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</si>
  <si>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</si>
  <si>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</si>
  <si>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</si>
  <si>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</si>
  <si>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</si>
  <si>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</si>
  <si>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</si>
  <si>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</si>
  <si>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</si>
  <si>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</si>
  <si>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</si>
  <si>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</si>
  <si>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</si>
  <si>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</si>
  <si>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</si>
  <si>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</si>
  <si>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</si>
  <si>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</si>
  <si>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</si>
  <si>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</si>
  <si>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</si>
  <si>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</si>
  <si>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</si>
  <si>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</si>
  <si>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</si>
  <si>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</si>
  <si>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</si>
  <si>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</si>
  <si>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</si>
  <si>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</si>
  <si>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</si>
  <si>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</si>
  <si>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</si>
  <si>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</si>
  <si>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</si>
  <si>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</si>
  <si>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</si>
  <si>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</si>
  <si>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</si>
  <si>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</si>
  <si>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</si>
  <si>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</si>
  <si>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</si>
  <si>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</si>
  <si>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</si>
  <si>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</si>
  <si>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</si>
  <si>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</si>
  <si>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</si>
  <si>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</si>
  <si>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</si>
  <si>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</si>
  <si>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</si>
  <si>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</si>
  <si>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</si>
  <si>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Extrapolation</t>
  </si>
  <si>
    <t>Instruments</t>
  </si>
  <si>
    <t>Instruments Selected</t>
  </si>
  <si>
    <t>#</t>
  </si>
  <si>
    <t>2W</t>
  </si>
  <si>
    <t>3W</t>
  </si>
  <si>
    <t>SN</t>
  </si>
  <si>
    <t>4M</t>
  </si>
  <si>
    <t>5M</t>
  </si>
  <si>
    <t>7M</t>
  </si>
  <si>
    <t>8M</t>
  </si>
  <si>
    <t>9M</t>
  </si>
  <si>
    <t>10M</t>
  </si>
  <si>
    <t>11M</t>
  </si>
  <si>
    <t>fix days</t>
  </si>
  <si>
    <t>calendar</t>
  </si>
  <si>
    <t>bdc</t>
  </si>
  <si>
    <t>Following</t>
  </si>
  <si>
    <t>eom</t>
  </si>
  <si>
    <t>dc</t>
  </si>
  <si>
    <t>Future Type</t>
  </si>
  <si>
    <t>Future Date</t>
  </si>
  <si>
    <t>IMM</t>
  </si>
  <si>
    <t>Settl Days</t>
  </si>
  <si>
    <t>Synthetic</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</si>
</sst>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000000"/>
    <numFmt numFmtId="180" formatCode="dd\-mmm\-yy"/>
  </numFmts>
  <fonts count="21"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4" fontId="13" fillId="0" borderId="0"/>
    <xf numFmtId="175" fontId="14" fillId="9" borderId="0">
      <alignment horizontal="center" vertical="center"/>
    </xf>
    <xf numFmtId="176" fontId="12" fillId="0" borderId="0" applyFont="0" applyFill="0" applyBorder="0" applyAlignment="0" applyProtection="0"/>
    <xf numFmtId="176" fontId="12" fillId="0" borderId="0" applyFont="0" applyFill="0" applyBorder="0" applyAlignment="0" applyProtection="0"/>
    <xf numFmtId="0" fontId="15" fillId="0" borderId="0"/>
  </cellStyleXfs>
  <cellXfs count="243">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0" fontId="3" fillId="3" borderId="20" xfId="1" applyFont="1" applyFill="1" applyBorder="1" applyAlignment="1">
      <alignment horizontal="center" vertical="center" wrapText="1"/>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5"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6" xfId="1" applyNumberFormat="1" applyFont="1" applyFill="1" applyBorder="1" applyAlignment="1">
      <alignment horizontal="right"/>
    </xf>
    <xf numFmtId="164" fontId="5" fillId="2" borderId="27"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5" xfId="1" applyFont="1" applyFill="1" applyBorder="1" applyAlignment="1">
      <alignment horizontal="right"/>
    </xf>
    <xf numFmtId="0" fontId="5" fillId="6" borderId="3" xfId="1" applyFont="1" applyFill="1" applyBorder="1" applyAlignment="1">
      <alignment horizontal="center"/>
    </xf>
    <xf numFmtId="0" fontId="8" fillId="5" borderId="26"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170" fontId="5" fillId="6" borderId="5" xfId="1" applyNumberFormat="1" applyFont="1" applyFill="1" applyBorder="1" applyAlignment="1">
      <alignment horizontal="center"/>
    </xf>
    <xf numFmtId="0" fontId="8" fillId="5" borderId="27"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5" xfId="1" applyFont="1" applyFill="1" applyBorder="1"/>
    <xf numFmtId="171" fontId="5" fillId="2" borderId="3" xfId="1" applyNumberFormat="1" applyFont="1" applyFill="1" applyBorder="1" applyAlignment="1">
      <alignment horizontal="center"/>
    </xf>
    <xf numFmtId="0" fontId="5" fillId="5" borderId="26" xfId="1" applyFont="1" applyFill="1" applyBorder="1"/>
    <xf numFmtId="0" fontId="5" fillId="5" borderId="26" xfId="3" applyFont="1" applyFill="1" applyBorder="1"/>
    <xf numFmtId="0" fontId="5" fillId="5" borderId="25" xfId="3" applyFont="1" applyFill="1" applyBorder="1"/>
    <xf numFmtId="0" fontId="5" fillId="7" borderId="5" xfId="1" applyFont="1" applyFill="1" applyBorder="1" applyAlignment="1">
      <alignment horizontal="center"/>
    </xf>
    <xf numFmtId="0" fontId="5" fillId="5" borderId="27"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2" fillId="0" borderId="0" xfId="1" applyFont="1"/>
    <xf numFmtId="0" fontId="2" fillId="2" borderId="0" xfId="1" applyFont="1" applyFill="1" applyBorder="1" applyAlignment="1">
      <alignment horizontal="center"/>
    </xf>
    <xf numFmtId="0" fontId="2" fillId="2" borderId="13" xfId="1" applyFont="1" applyFill="1" applyBorder="1"/>
    <xf numFmtId="0" fontId="2" fillId="2" borderId="14" xfId="1" applyFont="1" applyFill="1" applyBorder="1"/>
    <xf numFmtId="0" fontId="2" fillId="2" borderId="15" xfId="1" applyFont="1" applyFill="1" applyBorder="1" applyAlignment="1">
      <alignment horizontal="center"/>
    </xf>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1"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6" fillId="2" borderId="14" xfId="1" applyFont="1" applyFill="1" applyBorder="1"/>
    <xf numFmtId="171" fontId="17" fillId="4" borderId="9" xfId="1" quotePrefix="1" applyNumberFormat="1" applyFont="1" applyFill="1" applyBorder="1" applyAlignment="1" applyProtection="1">
      <alignment horizontal="center"/>
    </xf>
    <xf numFmtId="0" fontId="18" fillId="5" borderId="8" xfId="1" applyFont="1" applyFill="1" applyBorder="1"/>
    <xf numFmtId="0" fontId="16" fillId="2" borderId="15" xfId="1" applyFont="1" applyFill="1" applyBorder="1"/>
    <xf numFmtId="171" fontId="17" fillId="4" borderId="9" xfId="1" applyNumberFormat="1" applyFont="1" applyFill="1" applyBorder="1" applyAlignment="1" applyProtection="1">
      <alignment horizontal="center"/>
    </xf>
    <xf numFmtId="0" fontId="16" fillId="2" borderId="0" xfId="1" applyFont="1" applyFill="1" applyBorder="1"/>
    <xf numFmtId="0" fontId="17" fillId="2" borderId="11" xfId="1" applyFont="1" applyFill="1" applyBorder="1"/>
    <xf numFmtId="0" fontId="17" fillId="2" borderId="12" xfId="1" applyFont="1" applyFill="1" applyBorder="1"/>
    <xf numFmtId="0" fontId="17" fillId="2" borderId="13" xfId="1" applyFont="1" applyFill="1" applyBorder="1"/>
    <xf numFmtId="15" fontId="17" fillId="2" borderId="14" xfId="1" applyNumberFormat="1" applyFont="1" applyFill="1" applyBorder="1"/>
    <xf numFmtId="0" fontId="17" fillId="5" borderId="8" xfId="1" applyNumberFormat="1" applyFont="1" applyFill="1" applyBorder="1"/>
    <xf numFmtId="0" fontId="17" fillId="2" borderId="15" xfId="1" applyFont="1" applyFill="1" applyBorder="1"/>
    <xf numFmtId="171" fontId="17" fillId="4" borderId="9" xfId="1" quotePrefix="1" applyNumberFormat="1" applyFont="1" applyFill="1" applyBorder="1" applyAlignment="1" applyProtection="1">
      <alignment horizontal="left"/>
    </xf>
    <xf numFmtId="0" fontId="17" fillId="2" borderId="14" xfId="1" applyFont="1" applyFill="1" applyBorder="1"/>
    <xf numFmtId="0" fontId="17" fillId="2" borderId="0" xfId="1" applyFont="1" applyFill="1" applyBorder="1"/>
    <xf numFmtId="0" fontId="5" fillId="2" borderId="25" xfId="1" applyFont="1" applyFill="1" applyBorder="1" applyAlignment="1">
      <alignment horizontal="center"/>
    </xf>
    <xf numFmtId="0" fontId="5" fillId="10" borderId="0" xfId="3" applyFont="1" applyFill="1"/>
    <xf numFmtId="0" fontId="15" fillId="10" borderId="0" xfId="10" applyFill="1"/>
    <xf numFmtId="167" fontId="5" fillId="2" borderId="26" xfId="1" applyNumberFormat="1" applyFont="1" applyFill="1" applyBorder="1" applyAlignment="1">
      <alignment horizontal="right"/>
    </xf>
    <xf numFmtId="168" fontId="5" fillId="2" borderId="27" xfId="1" applyNumberFormat="1" applyFont="1" applyFill="1" applyBorder="1" applyAlignment="1">
      <alignment horizontal="center"/>
    </xf>
    <xf numFmtId="0" fontId="5" fillId="2" borderId="26" xfId="1" applyFont="1" applyFill="1" applyBorder="1" applyAlignment="1">
      <alignment horizontal="center"/>
    </xf>
    <xf numFmtId="0" fontId="5" fillId="2" borderId="26" xfId="1" applyFont="1" applyFill="1" applyBorder="1" applyAlignment="1">
      <alignment horizontal="left"/>
    </xf>
    <xf numFmtId="0" fontId="19"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0" fillId="2" borderId="15" xfId="1" applyFont="1" applyFill="1" applyBorder="1"/>
    <xf numFmtId="0" fontId="3" fillId="2" borderId="2" xfId="1" applyFont="1" applyFill="1" applyBorder="1" applyAlignment="1">
      <alignment horizontal="center"/>
    </xf>
    <xf numFmtId="0" fontId="2" fillId="2" borderId="25" xfId="1" applyFont="1" applyFill="1" applyBorder="1" applyAlignment="1">
      <alignment horizontal="center"/>
    </xf>
    <xf numFmtId="0" fontId="2" fillId="2" borderId="25"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5"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20" fillId="2" borderId="13" xfId="1" applyFont="1" applyFill="1" applyBorder="1"/>
    <xf numFmtId="0" fontId="20" fillId="2" borderId="12" xfId="1" applyFont="1" applyFill="1" applyBorder="1"/>
    <xf numFmtId="0" fontId="3" fillId="3" borderId="24"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11" fillId="2" borderId="8" xfId="1" applyFont="1" applyFill="1" applyBorder="1" applyAlignment="1">
      <alignment horizontal="left" vertical="center"/>
    </xf>
    <xf numFmtId="0" fontId="19" fillId="2" borderId="14" xfId="1" applyFont="1" applyFill="1" applyBorder="1"/>
    <xf numFmtId="0" fontId="2" fillId="4" borderId="8" xfId="1" applyNumberFormat="1" applyFont="1" applyFill="1" applyBorder="1" applyAlignment="1" applyProtection="1">
      <alignment horizontal="left" vertical="center"/>
    </xf>
    <xf numFmtId="0" fontId="2" fillId="2" borderId="8" xfId="1" applyFont="1" applyFill="1" applyBorder="1"/>
    <xf numFmtId="172" fontId="6" fillId="4" borderId="8" xfId="1" applyNumberFormat="1" applyFont="1" applyFill="1" applyBorder="1" applyAlignment="1" applyProtection="1">
      <alignment horizontal="left"/>
    </xf>
    <xf numFmtId="0" fontId="2" fillId="0" borderId="29" xfId="1" applyFont="1" applyBorder="1"/>
    <xf numFmtId="0" fontId="2" fillId="0" borderId="30" xfId="1" applyFont="1" applyBorder="1" applyAlignment="1">
      <alignment horizontal="center"/>
    </xf>
    <xf numFmtId="0" fontId="2" fillId="0" borderId="28" xfId="1" applyFont="1" applyBorder="1" applyAlignment="1">
      <alignment horizontal="center"/>
    </xf>
    <xf numFmtId="0" fontId="2" fillId="2" borderId="25"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2" fillId="2" borderId="12" xfId="1" applyFont="1" applyFill="1" applyBorder="1" applyAlignment="1">
      <alignment horizontal="center"/>
    </xf>
    <xf numFmtId="16" fontId="2" fillId="0" borderId="0" xfId="1" applyNumberFormat="1" applyFont="1"/>
    <xf numFmtId="177" fontId="2" fillId="0" borderId="0" xfId="1" applyNumberFormat="1" applyFont="1"/>
    <xf numFmtId="166" fontId="2" fillId="0" borderId="0" xfId="1" applyNumberFormat="1" applyFont="1"/>
    <xf numFmtId="0" fontId="11" fillId="2" borderId="32" xfId="1" applyFont="1" applyFill="1" applyBorder="1" applyAlignment="1">
      <alignment horizontal="center" vertical="center"/>
    </xf>
    <xf numFmtId="0" fontId="2" fillId="0" borderId="12" xfId="1" applyFont="1" applyBorder="1"/>
    <xf numFmtId="0" fontId="3" fillId="5" borderId="33" xfId="1" applyFont="1" applyFill="1" applyBorder="1" applyAlignment="1">
      <alignment horizontal="right"/>
    </xf>
    <xf numFmtId="3" fontId="2" fillId="6" borderId="34" xfId="1" applyNumberFormat="1" applyFont="1" applyFill="1" applyBorder="1" applyAlignment="1">
      <alignment horizontal="center"/>
    </xf>
    <xf numFmtId="0" fontId="3" fillId="5" borderId="17" xfId="1" applyFont="1" applyFill="1" applyBorder="1" applyAlignment="1">
      <alignment horizontal="right"/>
    </xf>
    <xf numFmtId="167" fontId="2" fillId="0" borderId="0" xfId="1" applyNumberFormat="1" applyFont="1"/>
    <xf numFmtId="178" fontId="2" fillId="0" borderId="0" xfId="1" applyNumberFormat="1" applyFont="1"/>
    <xf numFmtId="0" fontId="2" fillId="2" borderId="8" xfId="1" applyFont="1" applyFill="1" applyBorder="1" applyAlignment="1">
      <alignment horizontal="center" vertical="center" wrapText="1"/>
    </xf>
    <xf numFmtId="180" fontId="2" fillId="2" borderId="25" xfId="1" quotePrefix="1" applyNumberFormat="1" applyFont="1" applyFill="1" applyBorder="1" applyAlignment="1">
      <alignment horizontal="center"/>
    </xf>
    <xf numFmtId="165" fontId="2" fillId="2" borderId="2" xfId="2" applyNumberFormat="1" applyFont="1" applyFill="1" applyBorder="1" applyAlignment="1">
      <alignment horizontal="center"/>
    </xf>
    <xf numFmtId="179" fontId="2" fillId="0" borderId="0" xfId="1" applyNumberFormat="1" applyFont="1"/>
    <xf numFmtId="0" fontId="2" fillId="0" borderId="0" xfId="1" quotePrefix="1" applyFont="1"/>
    <xf numFmtId="173" fontId="2" fillId="11" borderId="25" xfId="1" applyNumberFormat="1" applyFont="1" applyFill="1" applyBorder="1" applyAlignment="1">
      <alignment horizontal="right"/>
    </xf>
    <xf numFmtId="0" fontId="10" fillId="8" borderId="24" xfId="3" applyFont="1" applyFill="1" applyBorder="1" applyAlignment="1">
      <alignment horizontal="center"/>
    </xf>
    <xf numFmtId="0" fontId="10" fillId="8" borderId="31" xfId="3" applyFont="1" applyFill="1" applyBorder="1" applyAlignment="1">
      <alignment horizontal="center"/>
    </xf>
    <xf numFmtId="0" fontId="10" fillId="0" borderId="23" xfId="1" applyFont="1" applyBorder="1" applyAlignment="1"/>
    <xf numFmtId="0" fontId="10" fillId="8" borderId="23" xfId="3" applyFont="1" applyFill="1" applyBorder="1" applyAlignment="1">
      <alignment horizontal="center"/>
    </xf>
    <xf numFmtId="0" fontId="3" fillId="3" borderId="24"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3" fillId="2" borderId="7"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180" fontId="2" fillId="2" borderId="27" xfId="1" quotePrefix="1" applyNumberFormat="1" applyFont="1" applyFill="1" applyBorder="1" applyAlignment="1">
      <alignment horizontal="center"/>
    </xf>
    <xf numFmtId="0" fontId="2" fillId="2" borderId="7" xfId="2" applyNumberFormat="1" applyFont="1" applyFill="1" applyBorder="1" applyAlignment="1">
      <alignment horizontal="left"/>
    </xf>
    <xf numFmtId="165" fontId="2" fillId="2" borderId="7" xfId="2" applyNumberFormat="1" applyFont="1" applyFill="1" applyBorder="1" applyAlignment="1">
      <alignment horizontal="center"/>
    </xf>
    <xf numFmtId="173" fontId="2" fillId="2" borderId="27" xfId="2" applyNumberFormat="1" applyFont="1" applyFill="1" applyBorder="1" applyAlignment="1">
      <alignment horizontal="center"/>
    </xf>
    <xf numFmtId="172" fontId="6" fillId="4" borderId="5" xfId="1" applyNumberFormat="1" applyFont="1" applyFill="1" applyBorder="1" applyAlignment="1" applyProtection="1">
      <alignment horizontal="left"/>
    </xf>
    <xf numFmtId="0" fontId="3" fillId="2" borderId="4" xfId="1" applyFont="1" applyFill="1" applyBorder="1" applyAlignment="1">
      <alignment horizontal="center"/>
    </xf>
    <xf numFmtId="0" fontId="2" fillId="2" borderId="26" xfId="1" applyFont="1" applyFill="1" applyBorder="1" applyAlignment="1">
      <alignment horizontal="center"/>
    </xf>
    <xf numFmtId="0" fontId="2" fillId="2" borderId="26" xfId="1" quotePrefix="1" applyFont="1" applyFill="1" applyBorder="1" applyAlignment="1">
      <alignment horizontal="center"/>
    </xf>
    <xf numFmtId="180" fontId="2" fillId="2" borderId="26" xfId="1" quotePrefix="1" applyNumberFormat="1" applyFont="1" applyFill="1" applyBorder="1" applyAlignment="1">
      <alignment horizontal="center"/>
    </xf>
    <xf numFmtId="0" fontId="2" fillId="2" borderId="4" xfId="2" applyNumberFormat="1" applyFont="1" applyFill="1" applyBorder="1" applyAlignment="1">
      <alignment horizontal="left"/>
    </xf>
    <xf numFmtId="165" fontId="2" fillId="2" borderId="4" xfId="2" applyNumberFormat="1" applyFont="1" applyFill="1" applyBorder="1" applyAlignment="1">
      <alignment horizontal="center"/>
    </xf>
    <xf numFmtId="173" fontId="2" fillId="2" borderId="26" xfId="2" applyNumberFormat="1" applyFont="1" applyFill="1" applyBorder="1" applyAlignment="1">
      <alignment horizontal="center"/>
    </xf>
    <xf numFmtId="172" fontId="6" fillId="4" borderId="3" xfId="1" applyNumberFormat="1" applyFont="1" applyFill="1" applyBorder="1" applyAlignment="1" applyProtection="1">
      <alignment horizontal="left"/>
    </xf>
    <xf numFmtId="0" fontId="2" fillId="2" borderId="27" xfId="1" applyFont="1" applyFill="1" applyBorder="1" applyAlignment="1">
      <alignment horizontal="right"/>
    </xf>
    <xf numFmtId="0" fontId="2" fillId="11" borderId="27" xfId="1" applyFont="1" applyFill="1" applyBorder="1" applyAlignment="1">
      <alignment horizontal="right"/>
    </xf>
    <xf numFmtId="173" fontId="2" fillId="11" borderId="27" xfId="1" applyNumberFormat="1" applyFont="1" applyFill="1" applyBorder="1" applyAlignment="1">
      <alignment horizontal="right"/>
    </xf>
    <xf numFmtId="0" fontId="2" fillId="11" borderId="27" xfId="1" applyNumberFormat="1" applyFont="1" applyFill="1" applyBorder="1" applyAlignment="1"/>
    <xf numFmtId="172" fontId="6" fillId="4" borderId="27" xfId="1" applyNumberFormat="1" applyFont="1" applyFill="1" applyBorder="1" applyAlignment="1" applyProtection="1"/>
    <xf numFmtId="0" fontId="2" fillId="2" borderId="26" xfId="1" applyFont="1" applyFill="1" applyBorder="1" applyAlignment="1">
      <alignment horizontal="right"/>
    </xf>
    <xf numFmtId="0" fontId="2" fillId="11" borderId="26" xfId="1" applyFont="1" applyFill="1" applyBorder="1" applyAlignment="1">
      <alignment horizontal="right"/>
    </xf>
    <xf numFmtId="173" fontId="2" fillId="11" borderId="26" xfId="1" applyNumberFormat="1" applyFont="1" applyFill="1" applyBorder="1" applyAlignment="1">
      <alignment horizontal="right"/>
    </xf>
    <xf numFmtId="0" fontId="2" fillId="11" borderId="26" xfId="1" applyNumberFormat="1" applyFont="1" applyFill="1" applyBorder="1" applyAlignment="1"/>
    <xf numFmtId="172" fontId="6" fillId="4" borderId="26" xfId="1" applyNumberFormat="1" applyFont="1" applyFill="1" applyBorder="1" applyAlignment="1" applyProtection="1"/>
    <xf numFmtId="0" fontId="2" fillId="2" borderId="25" xfId="1" applyFont="1" applyFill="1" applyBorder="1" applyAlignment="1">
      <alignment horizontal="right"/>
    </xf>
    <xf numFmtId="0" fontId="2" fillId="11" borderId="25" xfId="1" applyFont="1" applyFill="1" applyBorder="1" applyAlignment="1">
      <alignment horizontal="right"/>
    </xf>
    <xf numFmtId="0" fontId="2" fillId="11" borderId="25" xfId="1" applyNumberFormat="1" applyFont="1" applyFill="1" applyBorder="1" applyAlignment="1"/>
    <xf numFmtId="172" fontId="6" fillId="4" borderId="25" xfId="1" applyNumberFormat="1" applyFont="1" applyFill="1" applyBorder="1" applyAlignment="1" applyProtection="1"/>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7" xfId="1" applyFont="1" applyFill="1" applyBorder="1" applyAlignment="1"/>
    <xf numFmtId="0" fontId="2" fillId="2" borderId="27" xfId="1" applyNumberFormat="1" applyFont="1" applyFill="1" applyBorder="1" applyAlignment="1"/>
    <xf numFmtId="0" fontId="2" fillId="4" borderId="27" xfId="1" applyNumberFormat="1" applyFont="1" applyFill="1" applyBorder="1" applyAlignment="1" applyProtection="1">
      <alignment horizontal="left" vertical="center"/>
    </xf>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6" xfId="1" applyFont="1" applyFill="1" applyBorder="1" applyAlignment="1"/>
    <xf numFmtId="0" fontId="2" fillId="2" borderId="26" xfId="1" applyNumberFormat="1" applyFont="1" applyFill="1" applyBorder="1" applyAlignment="1"/>
    <xf numFmtId="0" fontId="2" fillId="4" borderId="26" xfId="1" applyNumberFormat="1" applyFont="1" applyFill="1" applyBorder="1" applyAlignment="1" applyProtection="1">
      <alignment horizontal="left" vertical="center"/>
    </xf>
    <xf numFmtId="0" fontId="2" fillId="2" borderId="25" xfId="1" applyNumberFormat="1" applyFont="1" applyFill="1" applyBorder="1" applyAlignment="1">
      <alignment horizontal="center"/>
    </xf>
    <xf numFmtId="165" fontId="2" fillId="2" borderId="25" xfId="1" applyNumberFormat="1" applyFont="1" applyFill="1" applyBorder="1" applyAlignment="1"/>
    <xf numFmtId="0" fontId="2" fillId="2" borderId="25" xfId="1" applyNumberFormat="1" applyFont="1" applyFill="1" applyBorder="1" applyAlignment="1"/>
    <xf numFmtId="0" fontId="2" fillId="4" borderId="25" xfId="1" applyNumberFormat="1" applyFont="1" applyFill="1" applyBorder="1" applyAlignment="1" applyProtection="1">
      <alignment horizontal="left" vertical="center"/>
    </xf>
    <xf numFmtId="0" fontId="2" fillId="2" borderId="29" xfId="1" applyFont="1" applyFill="1" applyBorder="1" applyAlignment="1">
      <alignment horizontal="left"/>
    </xf>
    <xf numFmtId="0" fontId="2" fillId="2" borderId="30" xfId="1" applyFont="1" applyFill="1" applyBorder="1" applyAlignment="1">
      <alignment horizontal="center"/>
    </xf>
    <xf numFmtId="0" fontId="2" fillId="2" borderId="30" xfId="1" applyFont="1" applyFill="1" applyBorder="1"/>
    <xf numFmtId="0" fontId="11" fillId="2" borderId="27" xfId="1" applyFont="1" applyFill="1" applyBorder="1" applyAlignment="1">
      <alignment horizontal="center" vertical="center"/>
    </xf>
    <xf numFmtId="0" fontId="2" fillId="0" borderId="30" xfId="1" applyFont="1" applyBorder="1"/>
    <xf numFmtId="0" fontId="2" fillId="2" borderId="28" xfId="1" applyFont="1" applyFill="1" applyBorder="1"/>
    <xf numFmtId="0" fontId="3" fillId="2" borderId="7"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3" fillId="2" borderId="27" xfId="1" applyFont="1" applyFill="1" applyBorder="1" applyAlignment="1">
      <alignment horizontal="center" vertical="center" wrapText="1"/>
    </xf>
    <xf numFmtId="0" fontId="2" fillId="4" borderId="27" xfId="1" applyNumberFormat="1" applyFont="1" applyFill="1" applyBorder="1" applyAlignment="1" applyProtection="1">
      <alignment horizontal="center" vertical="center"/>
    </xf>
    <xf numFmtId="0" fontId="6" fillId="4" borderId="5" xfId="1" applyNumberFormat="1" applyFont="1" applyFill="1" applyBorder="1" applyAlignment="1" applyProtection="1">
      <alignment vertical="center"/>
    </xf>
    <xf numFmtId="0" fontId="2" fillId="2" borderId="27" xfId="1" applyNumberFormat="1" applyFont="1" applyFill="1" applyBorder="1" applyAlignment="1">
      <alignment horizontal="left"/>
    </xf>
    <xf numFmtId="0" fontId="2" fillId="2" borderId="7" xfId="1" applyNumberFormat="1" applyFont="1" applyFill="1" applyBorder="1" applyAlignment="1">
      <alignment horizontal="right"/>
    </xf>
    <xf numFmtId="0" fontId="2" fillId="2" borderId="5" xfId="1" applyNumberFormat="1" applyFont="1" applyFill="1" applyBorder="1" applyAlignment="1">
      <alignment horizontal="left"/>
    </xf>
    <xf numFmtId="0" fontId="6" fillId="4" borderId="27" xfId="1" applyNumberFormat="1" applyFont="1" applyFill="1" applyBorder="1" applyAlignment="1" applyProtection="1"/>
    <xf numFmtId="0" fontId="2" fillId="2" borderId="26" xfId="1" applyNumberFormat="1" applyFont="1" applyFill="1" applyBorder="1" applyAlignment="1">
      <alignment horizontal="left"/>
    </xf>
    <xf numFmtId="0" fontId="2" fillId="2" borderId="4" xfId="1" applyNumberFormat="1" applyFont="1" applyFill="1" applyBorder="1" applyAlignment="1">
      <alignment horizontal="right"/>
    </xf>
    <xf numFmtId="0" fontId="2" fillId="2" borderId="3" xfId="1" applyNumberFormat="1" applyFont="1" applyFill="1" applyBorder="1" applyAlignment="1">
      <alignment horizontal="left"/>
    </xf>
    <xf numFmtId="0" fontId="6" fillId="4" borderId="26" xfId="1" applyNumberFormat="1" applyFont="1" applyFill="1" applyBorder="1" applyAlignment="1" applyProtection="1"/>
    <xf numFmtId="0" fontId="2" fillId="2" borderId="25" xfId="1" applyNumberFormat="1" applyFont="1" applyFill="1" applyBorder="1" applyAlignment="1">
      <alignment horizontal="left"/>
    </xf>
    <xf numFmtId="0" fontId="2" fillId="2" borderId="2" xfId="1" applyNumberFormat="1" applyFont="1" applyFill="1" applyBorder="1" applyAlignment="1">
      <alignment horizontal="right"/>
    </xf>
    <xf numFmtId="0" fontId="2" fillId="2" borderId="1" xfId="1" applyNumberFormat="1" applyFont="1" applyFill="1" applyBorder="1" applyAlignment="1">
      <alignment horizontal="left"/>
    </xf>
    <xf numFmtId="0" fontId="6" fillId="4" borderId="25" xfId="1" applyNumberFormat="1" applyFont="1" applyFill="1" applyBorder="1" applyAlignment="1" applyProtection="1"/>
    <xf numFmtId="0" fontId="2" fillId="2" borderId="7" xfId="1" applyNumberFormat="1" applyFont="1" applyFill="1" applyBorder="1" applyAlignment="1">
      <alignment horizontal="center"/>
    </xf>
    <xf numFmtId="0" fontId="2" fillId="2" borderId="4" xfId="1" applyNumberFormat="1" applyFont="1" applyFill="1" applyBorder="1" applyAlignment="1">
      <alignment horizontal="center"/>
    </xf>
    <xf numFmtId="0" fontId="2" fillId="2" borderId="2" xfId="1" applyNumberFormat="1" applyFont="1" applyFill="1" applyBorder="1" applyAlignment="1">
      <alignment horizontal="center"/>
    </xf>
    <xf numFmtId="0" fontId="2" fillId="2" borderId="35" xfId="1" applyFont="1" applyFill="1" applyBorder="1" applyAlignment="1">
      <alignment horizontal="left"/>
    </xf>
    <xf numFmtId="166" fontId="2" fillId="2" borderId="35" xfId="1" applyNumberFormat="1" applyFont="1" applyFill="1" applyBorder="1" applyAlignment="1">
      <alignment horizontal="right"/>
    </xf>
    <xf numFmtId="165" fontId="2" fillId="2" borderId="35" xfId="2" applyNumberFormat="1" applyFont="1" applyFill="1" applyBorder="1" applyAlignment="1">
      <alignment horizontal="right"/>
    </xf>
    <xf numFmtId="0" fontId="2" fillId="2" borderId="35" xfId="1" applyFont="1" applyFill="1" applyBorder="1" applyAlignment="1">
      <alignment horizontal="center"/>
    </xf>
    <xf numFmtId="164" fontId="2" fillId="2" borderId="35" xfId="1" applyNumberFormat="1" applyFont="1" applyFill="1" applyBorder="1" applyAlignment="1">
      <alignment horizontal="right"/>
    </xf>
    <xf numFmtId="164" fontId="2" fillId="2" borderId="1" xfId="1" applyNumberFormat="1" applyFont="1" applyFill="1" applyBorder="1" applyAlignment="1">
      <alignment horizontal="right"/>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BP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Libor"/>
      <sheetName val="LiborSwapIsda"/>
      <sheetName val="BasisSwap1MxM"/>
      <sheetName val="BasisSwap3M6M"/>
      <sheetName val="BasisSwapxM12M"/>
      <sheetName val="Deposits"/>
      <sheetName val="FRA"/>
      <sheetName val="Futures1M"/>
      <sheetName val="Futures3M"/>
      <sheetName val="ImmFra6M "/>
      <sheetName val="FuturesHWConvAdj"/>
      <sheetName val="OIS"/>
      <sheetName val="Swaps1M"/>
      <sheetName val="SwapsIMMDated"/>
      <sheetName val="Swap3MSemiAnnual"/>
      <sheetName val="Swap3MAnnual"/>
      <sheetName val="Swap6M"/>
      <sheetName val="1M (2)"/>
      <sheetName val="3M (2)"/>
      <sheetName val="6M (2)"/>
      <sheetName val="IBOR"/>
      <sheetName val="IB365"/>
      <sheetName val="SFIX2"/>
      <sheetName val="SFIX3"/>
      <sheetName val="MPCOIS"/>
      <sheetName val="FwdOIS"/>
    </sheetNames>
    <sheetDataSet>
      <sheetData sheetId="0"/>
      <sheetData sheetId="1">
        <row r="14">
          <cell r="D14" t="str">
            <v>GBPSTD#0000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J28"/>
  <sheetViews>
    <sheetView workbookViewId="0">
      <selection activeCell="D11" sqref="D11"/>
    </sheetView>
  </sheetViews>
  <sheetFormatPr defaultColWidth="8" defaultRowHeight="11.25" x14ac:dyDescent="0.2"/>
  <cols>
    <col min="1" max="2" width="2.7109375" style="98" customWidth="1"/>
    <col min="3" max="3" width="18" style="98" bestFit="1" customWidth="1"/>
    <col min="4" max="4" width="23.85546875" style="98" bestFit="1" customWidth="1"/>
    <col min="5" max="7" width="2.7109375" style="98" customWidth="1"/>
    <col min="8" max="8" width="18.5703125" style="98" bestFit="1" customWidth="1"/>
    <col min="9" max="9" width="35.140625" style="98" customWidth="1"/>
    <col min="10" max="10" width="2.7109375" style="98" customWidth="1"/>
    <col min="11" max="16384" width="8" style="98"/>
  </cols>
  <sheetData>
    <row r="1" spans="2:10" ht="12" thickBot="1" x14ac:dyDescent="0.25">
      <c r="B1" s="98" t="str">
        <f>_xll.qlxlVersion(TRUE,Trigger)</f>
        <v>QuantLibXL 1.6.0 - MS VC++ (version unknown) - Multithreaded Dynamic Runtime library - Release Configuration - May  8 2015 13:08:40</v>
      </c>
    </row>
    <row r="2" spans="2:10" ht="18.75" thickBot="1" x14ac:dyDescent="0.3">
      <c r="B2" s="161" t="s">
        <v>89</v>
      </c>
      <c r="C2" s="162"/>
      <c r="D2" s="162"/>
      <c r="E2" s="163"/>
      <c r="G2" s="161" t="s">
        <v>108</v>
      </c>
      <c r="H2" s="162"/>
      <c r="I2" s="162"/>
      <c r="J2" s="164"/>
    </row>
    <row r="3" spans="2:10" x14ac:dyDescent="0.2">
      <c r="B3" s="39"/>
      <c r="C3" s="64"/>
      <c r="D3" s="37"/>
      <c r="E3" s="36"/>
      <c r="G3" s="93"/>
      <c r="H3" s="96"/>
      <c r="I3" s="96"/>
      <c r="J3" s="95"/>
    </row>
    <row r="4" spans="2:10" x14ac:dyDescent="0.2">
      <c r="B4" s="39"/>
      <c r="C4" s="62" t="s">
        <v>88</v>
      </c>
      <c r="D4" s="63" t="s">
        <v>82</v>
      </c>
      <c r="E4" s="36"/>
      <c r="G4" s="93"/>
      <c r="H4" s="92" t="s">
        <v>107</v>
      </c>
      <c r="I4" s="86" t="b">
        <v>0</v>
      </c>
      <c r="J4" s="91"/>
    </row>
    <row r="5" spans="2:10" x14ac:dyDescent="0.2">
      <c r="B5" s="39"/>
      <c r="C5" s="59" t="s">
        <v>86</v>
      </c>
      <c r="D5" s="40">
        <v>3</v>
      </c>
      <c r="E5" s="36"/>
      <c r="G5" s="93"/>
      <c r="H5" s="92" t="s">
        <v>106</v>
      </c>
      <c r="I5" s="94"/>
      <c r="J5" s="91"/>
    </row>
    <row r="6" spans="2:10" x14ac:dyDescent="0.2">
      <c r="B6" s="39"/>
      <c r="C6" s="59" t="s">
        <v>83</v>
      </c>
      <c r="D6" s="40" t="str">
        <f>_xll.qlPeriodEquivalent(D5&amp;"M")</f>
        <v>3M</v>
      </c>
      <c r="E6" s="36"/>
      <c r="G6" s="93"/>
      <c r="H6" s="92" t="s">
        <v>105</v>
      </c>
      <c r="I6" s="83" t="b">
        <v>1</v>
      </c>
      <c r="J6" s="91"/>
    </row>
    <row r="7" spans="2:10" ht="12" thickBot="1" x14ac:dyDescent="0.25">
      <c r="B7" s="39"/>
      <c r="C7" s="62" t="s">
        <v>80</v>
      </c>
      <c r="D7" s="61" t="s">
        <v>79</v>
      </c>
      <c r="E7" s="36"/>
      <c r="G7" s="90"/>
      <c r="H7" s="89"/>
      <c r="I7" s="89"/>
      <c r="J7" s="88"/>
    </row>
    <row r="8" spans="2:10" ht="12" thickBot="1" x14ac:dyDescent="0.25">
      <c r="B8" s="39"/>
      <c r="C8" s="60" t="s">
        <v>77</v>
      </c>
      <c r="D8" s="55" t="s">
        <v>81</v>
      </c>
      <c r="E8" s="36"/>
      <c r="G8" s="99"/>
      <c r="H8" s="99"/>
      <c r="I8" s="99"/>
      <c r="J8" s="99"/>
    </row>
    <row r="9" spans="2:10" ht="18.75" thickBot="1" x14ac:dyDescent="0.3">
      <c r="B9" s="39"/>
      <c r="C9" s="59" t="s">
        <v>74</v>
      </c>
      <c r="D9" s="40" t="str">
        <f>Currency&amp;"_"&amp;"YCSTD"&amp;"RH"</f>
        <v>GBP_YCSTDRH</v>
      </c>
      <c r="E9" s="36"/>
      <c r="G9" s="161" t="s">
        <v>104</v>
      </c>
      <c r="H9" s="162"/>
      <c r="I9" s="162"/>
      <c r="J9" s="164"/>
    </row>
    <row r="10" spans="2:10" ht="12.75" x14ac:dyDescent="0.2">
      <c r="B10" s="39"/>
      <c r="C10" s="58" t="s">
        <v>73</v>
      </c>
      <c r="D10" s="40" t="b">
        <v>1</v>
      </c>
      <c r="E10" s="36"/>
      <c r="G10" s="85"/>
      <c r="H10" s="87"/>
      <c r="I10" s="87"/>
      <c r="J10" s="82"/>
    </row>
    <row r="11" spans="2:10" ht="12.75" x14ac:dyDescent="0.2">
      <c r="B11" s="39"/>
      <c r="C11" s="58" t="s">
        <v>72</v>
      </c>
      <c r="D11" s="57"/>
      <c r="E11" s="36"/>
      <c r="G11" s="85"/>
      <c r="H11" s="84" t="s">
        <v>103</v>
      </c>
      <c r="I11" s="86" t="s">
        <v>102</v>
      </c>
      <c r="J11" s="82"/>
    </row>
    <row r="12" spans="2:10" ht="12.75" x14ac:dyDescent="0.2">
      <c r="B12" s="39"/>
      <c r="C12" s="56" t="s">
        <v>71</v>
      </c>
      <c r="D12" s="55" t="b">
        <v>0</v>
      </c>
      <c r="E12" s="36"/>
      <c r="G12" s="85"/>
      <c r="H12" s="84" t="s">
        <v>101</v>
      </c>
      <c r="I12" s="83" t="s">
        <v>100</v>
      </c>
      <c r="J12" s="82"/>
    </row>
    <row r="13" spans="2:10" ht="12.75" x14ac:dyDescent="0.2">
      <c r="B13" s="39"/>
      <c r="C13" s="43"/>
      <c r="D13" s="43"/>
      <c r="E13" s="36"/>
      <c r="G13" s="85"/>
      <c r="H13" s="84" t="s">
        <v>125</v>
      </c>
      <c r="I13" s="86" t="s">
        <v>123</v>
      </c>
      <c r="J13" s="82"/>
    </row>
    <row r="14" spans="2:10" ht="12.75" x14ac:dyDescent="0.2">
      <c r="B14" s="39"/>
      <c r="C14" s="52" t="s">
        <v>70</v>
      </c>
      <c r="D14" s="54" t="str">
        <f>_xll.qlPiecewiseYieldCurve(D16,NDays,Calendar,_xll.ohPack(Selected!D2:D126),,,,Accuracy,TraitsID,InterpolatorID,Permanent,,ObjectOverwrite)</f>
        <v>_GBPYCSTD#0023</v>
      </c>
      <c r="E14" s="36"/>
      <c r="G14" s="85"/>
      <c r="H14" s="84" t="s">
        <v>124</v>
      </c>
      <c r="I14" s="86" t="s">
        <v>123</v>
      </c>
      <c r="J14" s="82"/>
    </row>
    <row r="15" spans="2:10" ht="12.75" x14ac:dyDescent="0.2">
      <c r="B15" s="39"/>
      <c r="C15" s="45" t="s">
        <v>52</v>
      </c>
      <c r="D15" s="53" t="str">
        <f>_xll.ohRangeRetrieveError(YieldCurve)</f>
        <v/>
      </c>
      <c r="E15" s="36"/>
      <c r="G15" s="85"/>
      <c r="H15" s="84" t="s">
        <v>122</v>
      </c>
      <c r="I15" s="86" t="str">
        <f>PROPER(Currency)&amp;"ON"</f>
        <v>GbpON</v>
      </c>
      <c r="J15" s="82"/>
    </row>
    <row r="16" spans="2:10" ht="12.75" x14ac:dyDescent="0.2">
      <c r="B16" s="39"/>
      <c r="C16" s="52" t="s">
        <v>69</v>
      </c>
      <c r="D16" s="51" t="str">
        <f>"_"&amp;Currency&amp;"YCSTD"</f>
        <v>_GBPYCSTD</v>
      </c>
      <c r="E16" s="36"/>
      <c r="G16" s="85"/>
      <c r="H16" s="84" t="s">
        <v>121</v>
      </c>
      <c r="I16" s="86" t="str">
        <f>PROPER(Currency)&amp;"STD"</f>
        <v>GbpSTD</v>
      </c>
      <c r="J16" s="82"/>
    </row>
    <row r="17" spans="2:10" ht="13.5" thickBot="1" x14ac:dyDescent="0.25">
      <c r="B17" s="39"/>
      <c r="C17" s="47" t="s">
        <v>68</v>
      </c>
      <c r="D17" s="50">
        <v>0</v>
      </c>
      <c r="E17" s="36"/>
      <c r="G17" s="81"/>
      <c r="H17" s="80"/>
      <c r="I17" s="80"/>
      <c r="J17" s="79"/>
    </row>
    <row r="18" spans="2:10" x14ac:dyDescent="0.2">
      <c r="B18" s="39"/>
      <c r="C18" s="47" t="s">
        <v>67</v>
      </c>
      <c r="D18" s="49" t="s">
        <v>66</v>
      </c>
      <c r="E18" s="36"/>
    </row>
    <row r="19" spans="2:10" x14ac:dyDescent="0.2">
      <c r="B19" s="39"/>
      <c r="C19" s="47" t="s">
        <v>65</v>
      </c>
      <c r="D19" s="48"/>
      <c r="E19" s="36"/>
    </row>
    <row r="20" spans="2:10" x14ac:dyDescent="0.2">
      <c r="B20" s="39"/>
      <c r="C20" s="47" t="s">
        <v>64</v>
      </c>
      <c r="D20" s="46" t="s">
        <v>63</v>
      </c>
      <c r="E20" s="36"/>
    </row>
    <row r="21" spans="2:10" x14ac:dyDescent="0.2">
      <c r="B21" s="39"/>
      <c r="C21" s="45" t="s">
        <v>62</v>
      </c>
      <c r="D21" s="44" t="s">
        <v>61</v>
      </c>
      <c r="E21" s="36"/>
    </row>
    <row r="22" spans="2:10" x14ac:dyDescent="0.2">
      <c r="B22" s="39"/>
      <c r="C22" s="43"/>
      <c r="D22" s="43"/>
      <c r="E22" s="36"/>
    </row>
    <row r="23" spans="2:10" x14ac:dyDescent="0.2">
      <c r="B23" s="39"/>
      <c r="C23" s="42">
        <f>_xll.qlTermStructureReferenceDate(YieldCurve)</f>
        <v>42137</v>
      </c>
      <c r="D23" s="101">
        <f>MAX(_xll.ohPack(Selected!J1:J126))</f>
        <v>2.3508562916902401E-2</v>
      </c>
      <c r="E23" s="36"/>
    </row>
    <row r="24" spans="2:10" x14ac:dyDescent="0.2">
      <c r="B24" s="39"/>
      <c r="C24" s="41">
        <f>MAX(_xll.ohPack(Selected!I2:I126))</f>
        <v>64052</v>
      </c>
      <c r="D24" s="102">
        <f>MIN(_xll.ohPack(Selected!J1:J126))</f>
        <v>-2.2759458681015102E-13</v>
      </c>
      <c r="E24" s="36"/>
    </row>
    <row r="25" spans="2:10" x14ac:dyDescent="0.2">
      <c r="B25" s="39"/>
      <c r="C25" s="100" t="s">
        <v>52</v>
      </c>
      <c r="D25" s="103" t="str">
        <f>_xll.ohRangeRetrieveError(Selected!J1)</f>
        <v/>
      </c>
      <c r="E25" s="36"/>
    </row>
    <row r="26" spans="2:10" ht="14.25" customHeight="1" x14ac:dyDescent="0.2">
      <c r="B26" s="39"/>
      <c r="C26" s="100" t="str">
        <f>[1]Libor!$D$14</f>
        <v>GBPSTD#0000</v>
      </c>
      <c r="D26" s="102" t="b">
        <f>_xll.qlRelinkableHandleLinkTo(C26,YieldCurve)</f>
        <v>1</v>
      </c>
      <c r="E26" s="36"/>
    </row>
    <row r="27" spans="2:10" x14ac:dyDescent="0.2">
      <c r="B27" s="39"/>
      <c r="C27" s="38" t="s">
        <v>126</v>
      </c>
      <c r="D27" s="97" t="b">
        <f>_xll.qlExtrapolatorEnableExtrapolation(YieldCurve,TRUE)</f>
        <v>1</v>
      </c>
      <c r="E27" s="36"/>
    </row>
    <row r="28" spans="2:10" ht="12" thickBot="1" x14ac:dyDescent="0.25">
      <c r="B28" s="35"/>
      <c r="C28" s="34"/>
      <c r="D28" s="34"/>
      <c r="E28" s="33"/>
    </row>
  </sheetData>
  <mergeCells count="3">
    <mergeCell ref="B2:E2"/>
    <mergeCell ref="G2:J2"/>
    <mergeCell ref="G9:J9"/>
  </mergeCells>
  <dataValidations count="7">
    <dataValidation type="list" allowBlank="1" showInputMessage="1" showErrorMessage="1" sqref="D21 IV21 SR21 ACN21 AMJ21 AWF21 BGB21 BPX21 BZT21 CJP21 CTL21 DDH21 DND21 DWZ21 EGV21 EQR21 FAN21 FKJ21 FUF21 GEB21 GNX21 GXT21 HHP21 HRL21 IBH21 ILD21 IUZ21 JEV21 JOR21 JYN21 KIJ21 KSF21 LCB21 LLX21 LVT21 MFP21 MPL21 MZH21 NJD21 NSZ21 OCV21 OMR21 OWN21 PGJ21 PQF21 QAB21 QJX21 QTT21 RDP21 RNL21 RXH21 SHD21 SQZ21 TAV21 TKR21 TUN21 UEJ21 UOF21 UYB21 VHX21 VRT21 WBP21 WLL21 WVH21 D65559 IV65557 SR65557 ACN65557 AMJ65557 AWF65557 BGB65557 BPX65557 BZT65557 CJP65557 CTL65557 DDH65557 DND65557 DWZ65557 EGV65557 EQR65557 FAN65557 FKJ65557 FUF65557 GEB65557 GNX65557 GXT65557 HHP65557 HRL65557 IBH65557 ILD65557 IUZ65557 JEV65557 JOR65557 JYN65557 KIJ65557 KSF65557 LCB65557 LLX65557 LVT65557 MFP65557 MPL65557 MZH65557 NJD65557 NSZ65557 OCV65557 OMR65557 OWN65557 PGJ65557 PQF65557 QAB65557 QJX65557 QTT65557 RDP65557 RNL65557 RXH65557 SHD65557 SQZ65557 TAV65557 TKR65557 TUN65557 UEJ65557 UOF65557 UYB65557 VHX65557 VRT65557 WBP65557 WLL65557 WVH65557 D131095 IV131093 SR131093 ACN131093 AMJ131093 AWF131093 BGB131093 BPX131093 BZT131093 CJP131093 CTL131093 DDH131093 DND131093 DWZ131093 EGV131093 EQR131093 FAN131093 FKJ131093 FUF131093 GEB131093 GNX131093 GXT131093 HHP131093 HRL131093 IBH131093 ILD131093 IUZ131093 JEV131093 JOR131093 JYN131093 KIJ131093 KSF131093 LCB131093 LLX131093 LVT131093 MFP131093 MPL131093 MZH131093 NJD131093 NSZ131093 OCV131093 OMR131093 OWN131093 PGJ131093 PQF131093 QAB131093 QJX131093 QTT131093 RDP131093 RNL131093 RXH131093 SHD131093 SQZ131093 TAV131093 TKR131093 TUN131093 UEJ131093 UOF131093 UYB131093 VHX131093 VRT131093 WBP131093 WLL131093 WVH131093 D196631 IV196629 SR196629 ACN196629 AMJ196629 AWF196629 BGB196629 BPX196629 BZT196629 CJP196629 CTL196629 DDH196629 DND196629 DWZ196629 EGV196629 EQR196629 FAN196629 FKJ196629 FUF196629 GEB196629 GNX196629 GXT196629 HHP196629 HRL196629 IBH196629 ILD196629 IUZ196629 JEV196629 JOR196629 JYN196629 KIJ196629 KSF196629 LCB196629 LLX196629 LVT196629 MFP196629 MPL196629 MZH196629 NJD196629 NSZ196629 OCV196629 OMR196629 OWN196629 PGJ196629 PQF196629 QAB196629 QJX196629 QTT196629 RDP196629 RNL196629 RXH196629 SHD196629 SQZ196629 TAV196629 TKR196629 TUN196629 UEJ196629 UOF196629 UYB196629 VHX196629 VRT196629 WBP196629 WLL196629 WVH196629 D262167 IV262165 SR262165 ACN262165 AMJ262165 AWF262165 BGB262165 BPX262165 BZT262165 CJP262165 CTL262165 DDH262165 DND262165 DWZ262165 EGV262165 EQR262165 FAN262165 FKJ262165 FUF262165 GEB262165 GNX262165 GXT262165 HHP262165 HRL262165 IBH262165 ILD262165 IUZ262165 JEV262165 JOR262165 JYN262165 KIJ262165 KSF262165 LCB262165 LLX262165 LVT262165 MFP262165 MPL262165 MZH262165 NJD262165 NSZ262165 OCV262165 OMR262165 OWN262165 PGJ262165 PQF262165 QAB262165 QJX262165 QTT262165 RDP262165 RNL262165 RXH262165 SHD262165 SQZ262165 TAV262165 TKR262165 TUN262165 UEJ262165 UOF262165 UYB262165 VHX262165 VRT262165 WBP262165 WLL262165 WVH262165 D327703 IV327701 SR327701 ACN327701 AMJ327701 AWF327701 BGB327701 BPX327701 BZT327701 CJP327701 CTL327701 DDH327701 DND327701 DWZ327701 EGV327701 EQR327701 FAN327701 FKJ327701 FUF327701 GEB327701 GNX327701 GXT327701 HHP327701 HRL327701 IBH327701 ILD327701 IUZ327701 JEV327701 JOR327701 JYN327701 KIJ327701 KSF327701 LCB327701 LLX327701 LVT327701 MFP327701 MPL327701 MZH327701 NJD327701 NSZ327701 OCV327701 OMR327701 OWN327701 PGJ327701 PQF327701 QAB327701 QJX327701 QTT327701 RDP327701 RNL327701 RXH327701 SHD327701 SQZ327701 TAV327701 TKR327701 TUN327701 UEJ327701 UOF327701 UYB327701 VHX327701 VRT327701 WBP327701 WLL327701 WVH327701 D393239 IV393237 SR393237 ACN393237 AMJ393237 AWF393237 BGB393237 BPX393237 BZT393237 CJP393237 CTL393237 DDH393237 DND393237 DWZ393237 EGV393237 EQR393237 FAN393237 FKJ393237 FUF393237 GEB393237 GNX393237 GXT393237 HHP393237 HRL393237 IBH393237 ILD393237 IUZ393237 JEV393237 JOR393237 JYN393237 KIJ393237 KSF393237 LCB393237 LLX393237 LVT393237 MFP393237 MPL393237 MZH393237 NJD393237 NSZ393237 OCV393237 OMR393237 OWN393237 PGJ393237 PQF393237 QAB393237 QJX393237 QTT393237 RDP393237 RNL393237 RXH393237 SHD393237 SQZ393237 TAV393237 TKR393237 TUN393237 UEJ393237 UOF393237 UYB393237 VHX393237 VRT393237 WBP393237 WLL393237 WVH393237 D458775 IV458773 SR458773 ACN458773 AMJ458773 AWF458773 BGB458773 BPX458773 BZT458773 CJP458773 CTL458773 DDH458773 DND458773 DWZ458773 EGV458773 EQR458773 FAN458773 FKJ458773 FUF458773 GEB458773 GNX458773 GXT458773 HHP458773 HRL458773 IBH458773 ILD458773 IUZ458773 JEV458773 JOR458773 JYN458773 KIJ458773 KSF458773 LCB458773 LLX458773 LVT458773 MFP458773 MPL458773 MZH458773 NJD458773 NSZ458773 OCV458773 OMR458773 OWN458773 PGJ458773 PQF458773 QAB458773 QJX458773 QTT458773 RDP458773 RNL458773 RXH458773 SHD458773 SQZ458773 TAV458773 TKR458773 TUN458773 UEJ458773 UOF458773 UYB458773 VHX458773 VRT458773 WBP458773 WLL458773 WVH458773 D524311 IV524309 SR524309 ACN524309 AMJ524309 AWF524309 BGB524309 BPX524309 BZT524309 CJP524309 CTL524309 DDH524309 DND524309 DWZ524309 EGV524309 EQR524309 FAN524309 FKJ524309 FUF524309 GEB524309 GNX524309 GXT524309 HHP524309 HRL524309 IBH524309 ILD524309 IUZ524309 JEV524309 JOR524309 JYN524309 KIJ524309 KSF524309 LCB524309 LLX524309 LVT524309 MFP524309 MPL524309 MZH524309 NJD524309 NSZ524309 OCV524309 OMR524309 OWN524309 PGJ524309 PQF524309 QAB524309 QJX524309 QTT524309 RDP524309 RNL524309 RXH524309 SHD524309 SQZ524309 TAV524309 TKR524309 TUN524309 UEJ524309 UOF524309 UYB524309 VHX524309 VRT524309 WBP524309 WLL524309 WVH524309 D589847 IV589845 SR589845 ACN589845 AMJ589845 AWF589845 BGB589845 BPX589845 BZT589845 CJP589845 CTL589845 DDH589845 DND589845 DWZ589845 EGV589845 EQR589845 FAN589845 FKJ589845 FUF589845 GEB589845 GNX589845 GXT589845 HHP589845 HRL589845 IBH589845 ILD589845 IUZ589845 JEV589845 JOR589845 JYN589845 KIJ589845 KSF589845 LCB589845 LLX589845 LVT589845 MFP589845 MPL589845 MZH589845 NJD589845 NSZ589845 OCV589845 OMR589845 OWN589845 PGJ589845 PQF589845 QAB589845 QJX589845 QTT589845 RDP589845 RNL589845 RXH589845 SHD589845 SQZ589845 TAV589845 TKR589845 TUN589845 UEJ589845 UOF589845 UYB589845 VHX589845 VRT589845 WBP589845 WLL589845 WVH589845 D655383 IV655381 SR655381 ACN655381 AMJ655381 AWF655381 BGB655381 BPX655381 BZT655381 CJP655381 CTL655381 DDH655381 DND655381 DWZ655381 EGV655381 EQR655381 FAN655381 FKJ655381 FUF655381 GEB655381 GNX655381 GXT655381 HHP655381 HRL655381 IBH655381 ILD655381 IUZ655381 JEV655381 JOR655381 JYN655381 KIJ655381 KSF655381 LCB655381 LLX655381 LVT655381 MFP655381 MPL655381 MZH655381 NJD655381 NSZ655381 OCV655381 OMR655381 OWN655381 PGJ655381 PQF655381 QAB655381 QJX655381 QTT655381 RDP655381 RNL655381 RXH655381 SHD655381 SQZ655381 TAV655381 TKR655381 TUN655381 UEJ655381 UOF655381 UYB655381 VHX655381 VRT655381 WBP655381 WLL655381 WVH655381 D720919 IV720917 SR720917 ACN720917 AMJ720917 AWF720917 BGB720917 BPX720917 BZT720917 CJP720917 CTL720917 DDH720917 DND720917 DWZ720917 EGV720917 EQR720917 FAN720917 FKJ720917 FUF720917 GEB720917 GNX720917 GXT720917 HHP720917 HRL720917 IBH720917 ILD720917 IUZ720917 JEV720917 JOR720917 JYN720917 KIJ720917 KSF720917 LCB720917 LLX720917 LVT720917 MFP720917 MPL720917 MZH720917 NJD720917 NSZ720917 OCV720917 OMR720917 OWN720917 PGJ720917 PQF720917 QAB720917 QJX720917 QTT720917 RDP720917 RNL720917 RXH720917 SHD720917 SQZ720917 TAV720917 TKR720917 TUN720917 UEJ720917 UOF720917 UYB720917 VHX720917 VRT720917 WBP720917 WLL720917 WVH720917 D786455 IV786453 SR786453 ACN786453 AMJ786453 AWF786453 BGB786453 BPX786453 BZT786453 CJP786453 CTL786453 DDH786453 DND786453 DWZ786453 EGV786453 EQR786453 FAN786453 FKJ786453 FUF786453 GEB786453 GNX786453 GXT786453 HHP786453 HRL786453 IBH786453 ILD786453 IUZ786453 JEV786453 JOR786453 JYN786453 KIJ786453 KSF786453 LCB786453 LLX786453 LVT786453 MFP786453 MPL786453 MZH786453 NJD786453 NSZ786453 OCV786453 OMR786453 OWN786453 PGJ786453 PQF786453 QAB786453 QJX786453 QTT786453 RDP786453 RNL786453 RXH786453 SHD786453 SQZ786453 TAV786453 TKR786453 TUN786453 UEJ786453 UOF786453 UYB786453 VHX786453 VRT786453 WBP786453 WLL786453 WVH786453 D851991 IV851989 SR851989 ACN851989 AMJ851989 AWF851989 BGB851989 BPX851989 BZT851989 CJP851989 CTL851989 DDH851989 DND851989 DWZ851989 EGV851989 EQR851989 FAN851989 FKJ851989 FUF851989 GEB851989 GNX851989 GXT851989 HHP851989 HRL851989 IBH851989 ILD851989 IUZ851989 JEV851989 JOR851989 JYN851989 KIJ851989 KSF851989 LCB851989 LLX851989 LVT851989 MFP851989 MPL851989 MZH851989 NJD851989 NSZ851989 OCV851989 OMR851989 OWN851989 PGJ851989 PQF851989 QAB851989 QJX851989 QTT851989 RDP851989 RNL851989 RXH851989 SHD851989 SQZ851989 TAV851989 TKR851989 TUN851989 UEJ851989 UOF851989 UYB851989 VHX851989 VRT851989 WBP851989 WLL851989 WVH851989 D917527 IV917525 SR917525 ACN917525 AMJ917525 AWF917525 BGB917525 BPX917525 BZT917525 CJP917525 CTL917525 DDH917525 DND917525 DWZ917525 EGV917525 EQR917525 FAN917525 FKJ917525 FUF917525 GEB917525 GNX917525 GXT917525 HHP917525 HRL917525 IBH917525 ILD917525 IUZ917525 JEV917525 JOR917525 JYN917525 KIJ917525 KSF917525 LCB917525 LLX917525 LVT917525 MFP917525 MPL917525 MZH917525 NJD917525 NSZ917525 OCV917525 OMR917525 OWN917525 PGJ917525 PQF917525 QAB917525 QJX917525 QTT917525 RDP917525 RNL917525 RXH917525 SHD917525 SQZ917525 TAV917525 TKR917525 TUN917525 UEJ917525 UOF917525 UYB917525 VHX917525 VRT917525 WBP917525 WLL917525 WVH917525 D983063 IV983061 SR983061 ACN983061 AMJ983061 AWF983061 BGB983061 BPX983061 BZT983061 CJP983061 CTL983061 DDH983061 DND983061 DWZ983061 EGV983061 EQR983061 FAN983061 FKJ983061 FUF983061 GEB983061 GNX983061 GXT983061 HHP983061 HRL983061 IBH983061 ILD983061 IUZ983061 JEV983061 JOR983061 JYN983061 KIJ983061 KSF983061 LCB983061 LLX983061 LVT983061 MFP983061 MPL983061 MZH983061 NJD983061 NSZ983061 OCV983061 OMR983061 OWN983061 PGJ983061 PQF983061 QAB983061 QJX983061 QTT983061 RDP983061 RNL983061 RXH983061 SHD983061 SQZ983061 TAV983061 TKR983061 TUN983061 UEJ983061 UOF983061 UYB983061 VHX983061 VRT983061 WBP983061 WLL983061 WVH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V6 SR6 ACN6 AMJ6 AWF6 BGB6 BPX6 BZT6 CJP6 CTL6 DDH6 DND6 DWZ6 EGV6 EQR6 FAN6 FKJ6 FUF6 GEB6 GNX6 GXT6 HHP6 HRL6 IBH6 ILD6 IUZ6 JEV6 JOR6 JYN6 KIJ6 KSF6 LCB6 LLX6 LVT6 MFP6 MPL6 MZH6 NJD6 NSZ6 OCV6 OMR6 OWN6 PGJ6 PQF6 QAB6 QJX6 QTT6 RDP6 RNL6 RXH6 SHD6 SQZ6 TAV6 TKR6 TUN6 UEJ6 UOF6 UYB6 VHX6 VRT6 WBP6 WLL6 WVH6 D65544 IV65542 SR65542 ACN65542 AMJ65542 AWF65542 BGB65542 BPX65542 BZT65542 CJP65542 CTL65542 DDH65542 DND65542 DWZ65542 EGV65542 EQR65542 FAN65542 FKJ65542 FUF65542 GEB65542 GNX65542 GXT65542 HHP65542 HRL65542 IBH65542 ILD65542 IUZ65542 JEV65542 JOR65542 JYN65542 KIJ65542 KSF65542 LCB65542 LLX65542 LVT65542 MFP65542 MPL65542 MZH65542 NJD65542 NSZ65542 OCV65542 OMR65542 OWN65542 PGJ65542 PQF65542 QAB65542 QJX65542 QTT65542 RDP65542 RNL65542 RXH65542 SHD65542 SQZ65542 TAV65542 TKR65542 TUN65542 UEJ65542 UOF65542 UYB65542 VHX65542 VRT65542 WBP65542 WLL65542 WVH65542 D131080 IV131078 SR131078 ACN131078 AMJ131078 AWF131078 BGB131078 BPX131078 BZT131078 CJP131078 CTL131078 DDH131078 DND131078 DWZ131078 EGV131078 EQR131078 FAN131078 FKJ131078 FUF131078 GEB131078 GNX131078 GXT131078 HHP131078 HRL131078 IBH131078 ILD131078 IUZ131078 JEV131078 JOR131078 JYN131078 KIJ131078 KSF131078 LCB131078 LLX131078 LVT131078 MFP131078 MPL131078 MZH131078 NJD131078 NSZ131078 OCV131078 OMR131078 OWN131078 PGJ131078 PQF131078 QAB131078 QJX131078 QTT131078 RDP131078 RNL131078 RXH131078 SHD131078 SQZ131078 TAV131078 TKR131078 TUN131078 UEJ131078 UOF131078 UYB131078 VHX131078 VRT131078 WBP131078 WLL131078 WVH131078 D196616 IV196614 SR196614 ACN196614 AMJ196614 AWF196614 BGB196614 BPX196614 BZT196614 CJP196614 CTL196614 DDH196614 DND196614 DWZ196614 EGV196614 EQR196614 FAN196614 FKJ196614 FUF196614 GEB196614 GNX196614 GXT196614 HHP196614 HRL196614 IBH196614 ILD196614 IUZ196614 JEV196614 JOR196614 JYN196614 KIJ196614 KSF196614 LCB196614 LLX196614 LVT196614 MFP196614 MPL196614 MZH196614 NJD196614 NSZ196614 OCV196614 OMR196614 OWN196614 PGJ196614 PQF196614 QAB196614 QJX196614 QTT196614 RDP196614 RNL196614 RXH196614 SHD196614 SQZ196614 TAV196614 TKR196614 TUN196614 UEJ196614 UOF196614 UYB196614 VHX196614 VRT196614 WBP196614 WLL196614 WVH196614 D262152 IV262150 SR262150 ACN262150 AMJ262150 AWF262150 BGB262150 BPX262150 BZT262150 CJP262150 CTL262150 DDH262150 DND262150 DWZ262150 EGV262150 EQR262150 FAN262150 FKJ262150 FUF262150 GEB262150 GNX262150 GXT262150 HHP262150 HRL262150 IBH262150 ILD262150 IUZ262150 JEV262150 JOR262150 JYN262150 KIJ262150 KSF262150 LCB262150 LLX262150 LVT262150 MFP262150 MPL262150 MZH262150 NJD262150 NSZ262150 OCV262150 OMR262150 OWN262150 PGJ262150 PQF262150 QAB262150 QJX262150 QTT262150 RDP262150 RNL262150 RXH262150 SHD262150 SQZ262150 TAV262150 TKR262150 TUN262150 UEJ262150 UOF262150 UYB262150 VHX262150 VRT262150 WBP262150 WLL262150 WVH262150 D327688 IV327686 SR327686 ACN327686 AMJ327686 AWF327686 BGB327686 BPX327686 BZT327686 CJP327686 CTL327686 DDH327686 DND327686 DWZ327686 EGV327686 EQR327686 FAN327686 FKJ327686 FUF327686 GEB327686 GNX327686 GXT327686 HHP327686 HRL327686 IBH327686 ILD327686 IUZ327686 JEV327686 JOR327686 JYN327686 KIJ327686 KSF327686 LCB327686 LLX327686 LVT327686 MFP327686 MPL327686 MZH327686 NJD327686 NSZ327686 OCV327686 OMR327686 OWN327686 PGJ327686 PQF327686 QAB327686 QJX327686 QTT327686 RDP327686 RNL327686 RXH327686 SHD327686 SQZ327686 TAV327686 TKR327686 TUN327686 UEJ327686 UOF327686 UYB327686 VHX327686 VRT327686 WBP327686 WLL327686 WVH327686 D393224 IV393222 SR393222 ACN393222 AMJ393222 AWF393222 BGB393222 BPX393222 BZT393222 CJP393222 CTL393222 DDH393222 DND393222 DWZ393222 EGV393222 EQR393222 FAN393222 FKJ393222 FUF393222 GEB393222 GNX393222 GXT393222 HHP393222 HRL393222 IBH393222 ILD393222 IUZ393222 JEV393222 JOR393222 JYN393222 KIJ393222 KSF393222 LCB393222 LLX393222 LVT393222 MFP393222 MPL393222 MZH393222 NJD393222 NSZ393222 OCV393222 OMR393222 OWN393222 PGJ393222 PQF393222 QAB393222 QJX393222 QTT393222 RDP393222 RNL393222 RXH393222 SHD393222 SQZ393222 TAV393222 TKR393222 TUN393222 UEJ393222 UOF393222 UYB393222 VHX393222 VRT393222 WBP393222 WLL393222 WVH393222 D458760 IV458758 SR458758 ACN458758 AMJ458758 AWF458758 BGB458758 BPX458758 BZT458758 CJP458758 CTL458758 DDH458758 DND458758 DWZ458758 EGV458758 EQR458758 FAN458758 FKJ458758 FUF458758 GEB458758 GNX458758 GXT458758 HHP458758 HRL458758 IBH458758 ILD458758 IUZ458758 JEV458758 JOR458758 JYN458758 KIJ458758 KSF458758 LCB458758 LLX458758 LVT458758 MFP458758 MPL458758 MZH458758 NJD458758 NSZ458758 OCV458758 OMR458758 OWN458758 PGJ458758 PQF458758 QAB458758 QJX458758 QTT458758 RDP458758 RNL458758 RXH458758 SHD458758 SQZ458758 TAV458758 TKR458758 TUN458758 UEJ458758 UOF458758 UYB458758 VHX458758 VRT458758 WBP458758 WLL458758 WVH458758 D524296 IV524294 SR524294 ACN524294 AMJ524294 AWF524294 BGB524294 BPX524294 BZT524294 CJP524294 CTL524294 DDH524294 DND524294 DWZ524294 EGV524294 EQR524294 FAN524294 FKJ524294 FUF524294 GEB524294 GNX524294 GXT524294 HHP524294 HRL524294 IBH524294 ILD524294 IUZ524294 JEV524294 JOR524294 JYN524294 KIJ524294 KSF524294 LCB524294 LLX524294 LVT524294 MFP524294 MPL524294 MZH524294 NJD524294 NSZ524294 OCV524294 OMR524294 OWN524294 PGJ524294 PQF524294 QAB524294 QJX524294 QTT524294 RDP524294 RNL524294 RXH524294 SHD524294 SQZ524294 TAV524294 TKR524294 TUN524294 UEJ524294 UOF524294 UYB524294 VHX524294 VRT524294 WBP524294 WLL524294 WVH524294 D589832 IV589830 SR589830 ACN589830 AMJ589830 AWF589830 BGB589830 BPX589830 BZT589830 CJP589830 CTL589830 DDH589830 DND589830 DWZ589830 EGV589830 EQR589830 FAN589830 FKJ589830 FUF589830 GEB589830 GNX589830 GXT589830 HHP589830 HRL589830 IBH589830 ILD589830 IUZ589830 JEV589830 JOR589830 JYN589830 KIJ589830 KSF589830 LCB589830 LLX589830 LVT589830 MFP589830 MPL589830 MZH589830 NJD589830 NSZ589830 OCV589830 OMR589830 OWN589830 PGJ589830 PQF589830 QAB589830 QJX589830 QTT589830 RDP589830 RNL589830 RXH589830 SHD589830 SQZ589830 TAV589830 TKR589830 TUN589830 UEJ589830 UOF589830 UYB589830 VHX589830 VRT589830 WBP589830 WLL589830 WVH589830 D655368 IV655366 SR655366 ACN655366 AMJ655366 AWF655366 BGB655366 BPX655366 BZT655366 CJP655366 CTL655366 DDH655366 DND655366 DWZ655366 EGV655366 EQR655366 FAN655366 FKJ655366 FUF655366 GEB655366 GNX655366 GXT655366 HHP655366 HRL655366 IBH655366 ILD655366 IUZ655366 JEV655366 JOR655366 JYN655366 KIJ655366 KSF655366 LCB655366 LLX655366 LVT655366 MFP655366 MPL655366 MZH655366 NJD655366 NSZ655366 OCV655366 OMR655366 OWN655366 PGJ655366 PQF655366 QAB655366 QJX655366 QTT655366 RDP655366 RNL655366 RXH655366 SHD655366 SQZ655366 TAV655366 TKR655366 TUN655366 UEJ655366 UOF655366 UYB655366 VHX655366 VRT655366 WBP655366 WLL655366 WVH655366 D720904 IV720902 SR720902 ACN720902 AMJ720902 AWF720902 BGB720902 BPX720902 BZT720902 CJP720902 CTL720902 DDH720902 DND720902 DWZ720902 EGV720902 EQR720902 FAN720902 FKJ720902 FUF720902 GEB720902 GNX720902 GXT720902 HHP720902 HRL720902 IBH720902 ILD720902 IUZ720902 JEV720902 JOR720902 JYN720902 KIJ720902 KSF720902 LCB720902 LLX720902 LVT720902 MFP720902 MPL720902 MZH720902 NJD720902 NSZ720902 OCV720902 OMR720902 OWN720902 PGJ720902 PQF720902 QAB720902 QJX720902 QTT720902 RDP720902 RNL720902 RXH720902 SHD720902 SQZ720902 TAV720902 TKR720902 TUN720902 UEJ720902 UOF720902 UYB720902 VHX720902 VRT720902 WBP720902 WLL720902 WVH720902 D786440 IV786438 SR786438 ACN786438 AMJ786438 AWF786438 BGB786438 BPX786438 BZT786438 CJP786438 CTL786438 DDH786438 DND786438 DWZ786438 EGV786438 EQR786438 FAN786438 FKJ786438 FUF786438 GEB786438 GNX786438 GXT786438 HHP786438 HRL786438 IBH786438 ILD786438 IUZ786438 JEV786438 JOR786438 JYN786438 KIJ786438 KSF786438 LCB786438 LLX786438 LVT786438 MFP786438 MPL786438 MZH786438 NJD786438 NSZ786438 OCV786438 OMR786438 OWN786438 PGJ786438 PQF786438 QAB786438 QJX786438 QTT786438 RDP786438 RNL786438 RXH786438 SHD786438 SQZ786438 TAV786438 TKR786438 TUN786438 UEJ786438 UOF786438 UYB786438 VHX786438 VRT786438 WBP786438 WLL786438 WVH786438 D851976 IV851974 SR851974 ACN851974 AMJ851974 AWF851974 BGB851974 BPX851974 BZT851974 CJP851974 CTL851974 DDH851974 DND851974 DWZ851974 EGV851974 EQR851974 FAN851974 FKJ851974 FUF851974 GEB851974 GNX851974 GXT851974 HHP851974 HRL851974 IBH851974 ILD851974 IUZ851974 JEV851974 JOR851974 JYN851974 KIJ851974 KSF851974 LCB851974 LLX851974 LVT851974 MFP851974 MPL851974 MZH851974 NJD851974 NSZ851974 OCV851974 OMR851974 OWN851974 PGJ851974 PQF851974 QAB851974 QJX851974 QTT851974 RDP851974 RNL851974 RXH851974 SHD851974 SQZ851974 TAV851974 TKR851974 TUN851974 UEJ851974 UOF851974 UYB851974 VHX851974 VRT851974 WBP851974 WLL851974 WVH851974 D917512 IV917510 SR917510 ACN917510 AMJ917510 AWF917510 BGB917510 BPX917510 BZT917510 CJP917510 CTL917510 DDH917510 DND917510 DWZ917510 EGV917510 EQR917510 FAN917510 FKJ917510 FUF917510 GEB917510 GNX917510 GXT917510 HHP917510 HRL917510 IBH917510 ILD917510 IUZ917510 JEV917510 JOR917510 JYN917510 KIJ917510 KSF917510 LCB917510 LLX917510 LVT917510 MFP917510 MPL917510 MZH917510 NJD917510 NSZ917510 OCV917510 OMR917510 OWN917510 PGJ917510 PQF917510 QAB917510 QJX917510 QTT917510 RDP917510 RNL917510 RXH917510 SHD917510 SQZ917510 TAV917510 TKR917510 TUN917510 UEJ917510 UOF917510 UYB917510 VHX917510 VRT917510 WBP917510 WLL917510 WVH917510 D983048 IV983046 SR983046 ACN983046 AMJ983046 AWF983046 BGB983046 BPX983046 BZT983046 CJP983046 CTL983046 DDH983046 DND983046 DWZ983046 EGV983046 EQR983046 FAN983046 FKJ983046 FUF983046 GEB983046 GNX983046 GXT983046 HHP983046 HRL983046 IBH983046 ILD983046 IUZ983046 JEV983046 JOR983046 JYN983046 KIJ983046 KSF983046 LCB983046 LLX983046 LVT983046 MFP983046 MPL983046 MZH983046 NJD983046 NSZ983046 OCV983046 OMR983046 OWN983046 PGJ983046 PQF983046 QAB983046 QJX983046 QTT983046 RDP983046 RNL983046 RXH983046 SHD983046 SQZ983046 TAV983046 TKR983046 TUN983046 UEJ983046 UOF983046 UYB983046 VHX983046 VRT983046 WBP983046 WLL983046 WVH983046">
      <formula1>"1D,1W,1M,2M,3M,6M,1Y"</formula1>
    </dataValidation>
    <dataValidation type="list" allowBlank="1" showInputMessage="1" showErrorMessage="1" sqref="D20 IV20 SR20 ACN20 AMJ20 AWF20 BGB20 BPX20 BZT20 CJP20 CTL20 DDH20 DND20 DWZ20 EGV20 EQR20 FAN20 FKJ20 FUF20 GEB20 GNX20 GXT20 HHP20 HRL20 IBH20 ILD20 IUZ20 JEV20 JOR20 JYN20 KIJ20 KSF20 LCB20 LLX20 LVT20 MFP20 MPL20 MZH20 NJD20 NSZ20 OCV20 OMR20 OWN20 PGJ20 PQF20 QAB20 QJX20 QTT20 RDP20 RNL20 RXH20 SHD20 SQZ20 TAV20 TKR20 TUN20 UEJ20 UOF20 UYB20 VHX20 VRT20 WBP20 WLL20 WVH20 D65558 IV65556 SR65556 ACN65556 AMJ65556 AWF65556 BGB65556 BPX65556 BZT65556 CJP65556 CTL65556 DDH65556 DND65556 DWZ65556 EGV65556 EQR65556 FAN65556 FKJ65556 FUF65556 GEB65556 GNX65556 GXT65556 HHP65556 HRL65556 IBH65556 ILD65556 IUZ65556 JEV65556 JOR65556 JYN65556 KIJ65556 KSF65556 LCB65556 LLX65556 LVT65556 MFP65556 MPL65556 MZH65556 NJD65556 NSZ65556 OCV65556 OMR65556 OWN65556 PGJ65556 PQF65556 QAB65556 QJX65556 QTT65556 RDP65556 RNL65556 RXH65556 SHD65556 SQZ65556 TAV65556 TKR65556 TUN65556 UEJ65556 UOF65556 UYB65556 VHX65556 VRT65556 WBP65556 WLL65556 WVH65556 D131094 IV131092 SR131092 ACN131092 AMJ131092 AWF131092 BGB131092 BPX131092 BZT131092 CJP131092 CTL131092 DDH131092 DND131092 DWZ131092 EGV131092 EQR131092 FAN131092 FKJ131092 FUF131092 GEB131092 GNX131092 GXT131092 HHP131092 HRL131092 IBH131092 ILD131092 IUZ131092 JEV131092 JOR131092 JYN131092 KIJ131092 KSF131092 LCB131092 LLX131092 LVT131092 MFP131092 MPL131092 MZH131092 NJD131092 NSZ131092 OCV131092 OMR131092 OWN131092 PGJ131092 PQF131092 QAB131092 QJX131092 QTT131092 RDP131092 RNL131092 RXH131092 SHD131092 SQZ131092 TAV131092 TKR131092 TUN131092 UEJ131092 UOF131092 UYB131092 VHX131092 VRT131092 WBP131092 WLL131092 WVH131092 D196630 IV196628 SR196628 ACN196628 AMJ196628 AWF196628 BGB196628 BPX196628 BZT196628 CJP196628 CTL196628 DDH196628 DND196628 DWZ196628 EGV196628 EQR196628 FAN196628 FKJ196628 FUF196628 GEB196628 GNX196628 GXT196628 HHP196628 HRL196628 IBH196628 ILD196628 IUZ196628 JEV196628 JOR196628 JYN196628 KIJ196628 KSF196628 LCB196628 LLX196628 LVT196628 MFP196628 MPL196628 MZH196628 NJD196628 NSZ196628 OCV196628 OMR196628 OWN196628 PGJ196628 PQF196628 QAB196628 QJX196628 QTT196628 RDP196628 RNL196628 RXH196628 SHD196628 SQZ196628 TAV196628 TKR196628 TUN196628 UEJ196628 UOF196628 UYB196628 VHX196628 VRT196628 WBP196628 WLL196628 WVH196628 D262166 IV262164 SR262164 ACN262164 AMJ262164 AWF262164 BGB262164 BPX262164 BZT262164 CJP262164 CTL262164 DDH262164 DND262164 DWZ262164 EGV262164 EQR262164 FAN262164 FKJ262164 FUF262164 GEB262164 GNX262164 GXT262164 HHP262164 HRL262164 IBH262164 ILD262164 IUZ262164 JEV262164 JOR262164 JYN262164 KIJ262164 KSF262164 LCB262164 LLX262164 LVT262164 MFP262164 MPL262164 MZH262164 NJD262164 NSZ262164 OCV262164 OMR262164 OWN262164 PGJ262164 PQF262164 QAB262164 QJX262164 QTT262164 RDP262164 RNL262164 RXH262164 SHD262164 SQZ262164 TAV262164 TKR262164 TUN262164 UEJ262164 UOF262164 UYB262164 VHX262164 VRT262164 WBP262164 WLL262164 WVH262164 D327702 IV327700 SR327700 ACN327700 AMJ327700 AWF327700 BGB327700 BPX327700 BZT327700 CJP327700 CTL327700 DDH327700 DND327700 DWZ327700 EGV327700 EQR327700 FAN327700 FKJ327700 FUF327700 GEB327700 GNX327700 GXT327700 HHP327700 HRL327700 IBH327700 ILD327700 IUZ327700 JEV327700 JOR327700 JYN327700 KIJ327700 KSF327700 LCB327700 LLX327700 LVT327700 MFP327700 MPL327700 MZH327700 NJD327700 NSZ327700 OCV327700 OMR327700 OWN327700 PGJ327700 PQF327700 QAB327700 QJX327700 QTT327700 RDP327700 RNL327700 RXH327700 SHD327700 SQZ327700 TAV327700 TKR327700 TUN327700 UEJ327700 UOF327700 UYB327700 VHX327700 VRT327700 WBP327700 WLL327700 WVH327700 D393238 IV393236 SR393236 ACN393236 AMJ393236 AWF393236 BGB393236 BPX393236 BZT393236 CJP393236 CTL393236 DDH393236 DND393236 DWZ393236 EGV393236 EQR393236 FAN393236 FKJ393236 FUF393236 GEB393236 GNX393236 GXT393236 HHP393236 HRL393236 IBH393236 ILD393236 IUZ393236 JEV393236 JOR393236 JYN393236 KIJ393236 KSF393236 LCB393236 LLX393236 LVT393236 MFP393236 MPL393236 MZH393236 NJD393236 NSZ393236 OCV393236 OMR393236 OWN393236 PGJ393236 PQF393236 QAB393236 QJX393236 QTT393236 RDP393236 RNL393236 RXH393236 SHD393236 SQZ393236 TAV393236 TKR393236 TUN393236 UEJ393236 UOF393236 UYB393236 VHX393236 VRT393236 WBP393236 WLL393236 WVH393236 D458774 IV458772 SR458772 ACN458772 AMJ458772 AWF458772 BGB458772 BPX458772 BZT458772 CJP458772 CTL458772 DDH458772 DND458772 DWZ458772 EGV458772 EQR458772 FAN458772 FKJ458772 FUF458772 GEB458772 GNX458772 GXT458772 HHP458772 HRL458772 IBH458772 ILD458772 IUZ458772 JEV458772 JOR458772 JYN458772 KIJ458772 KSF458772 LCB458772 LLX458772 LVT458772 MFP458772 MPL458772 MZH458772 NJD458772 NSZ458772 OCV458772 OMR458772 OWN458772 PGJ458772 PQF458772 QAB458772 QJX458772 QTT458772 RDP458772 RNL458772 RXH458772 SHD458772 SQZ458772 TAV458772 TKR458772 TUN458772 UEJ458772 UOF458772 UYB458772 VHX458772 VRT458772 WBP458772 WLL458772 WVH458772 D524310 IV524308 SR524308 ACN524308 AMJ524308 AWF524308 BGB524308 BPX524308 BZT524308 CJP524308 CTL524308 DDH524308 DND524308 DWZ524308 EGV524308 EQR524308 FAN524308 FKJ524308 FUF524308 GEB524308 GNX524308 GXT524308 HHP524308 HRL524308 IBH524308 ILD524308 IUZ524308 JEV524308 JOR524308 JYN524308 KIJ524308 KSF524308 LCB524308 LLX524308 LVT524308 MFP524308 MPL524308 MZH524308 NJD524308 NSZ524308 OCV524308 OMR524308 OWN524308 PGJ524308 PQF524308 QAB524308 QJX524308 QTT524308 RDP524308 RNL524308 RXH524308 SHD524308 SQZ524308 TAV524308 TKR524308 TUN524308 UEJ524308 UOF524308 UYB524308 VHX524308 VRT524308 WBP524308 WLL524308 WVH524308 D589846 IV589844 SR589844 ACN589844 AMJ589844 AWF589844 BGB589844 BPX589844 BZT589844 CJP589844 CTL589844 DDH589844 DND589844 DWZ589844 EGV589844 EQR589844 FAN589844 FKJ589844 FUF589844 GEB589844 GNX589844 GXT589844 HHP589844 HRL589844 IBH589844 ILD589844 IUZ589844 JEV589844 JOR589844 JYN589844 KIJ589844 KSF589844 LCB589844 LLX589844 LVT589844 MFP589844 MPL589844 MZH589844 NJD589844 NSZ589844 OCV589844 OMR589844 OWN589844 PGJ589844 PQF589844 QAB589844 QJX589844 QTT589844 RDP589844 RNL589844 RXH589844 SHD589844 SQZ589844 TAV589844 TKR589844 TUN589844 UEJ589844 UOF589844 UYB589844 VHX589844 VRT589844 WBP589844 WLL589844 WVH589844 D655382 IV655380 SR655380 ACN655380 AMJ655380 AWF655380 BGB655380 BPX655380 BZT655380 CJP655380 CTL655380 DDH655380 DND655380 DWZ655380 EGV655380 EQR655380 FAN655380 FKJ655380 FUF655380 GEB655380 GNX655380 GXT655380 HHP655380 HRL655380 IBH655380 ILD655380 IUZ655380 JEV655380 JOR655380 JYN655380 KIJ655380 KSF655380 LCB655380 LLX655380 LVT655380 MFP655380 MPL655380 MZH655380 NJD655380 NSZ655380 OCV655380 OMR655380 OWN655380 PGJ655380 PQF655380 QAB655380 QJX655380 QTT655380 RDP655380 RNL655380 RXH655380 SHD655380 SQZ655380 TAV655380 TKR655380 TUN655380 UEJ655380 UOF655380 UYB655380 VHX655380 VRT655380 WBP655380 WLL655380 WVH655380 D720918 IV720916 SR720916 ACN720916 AMJ720916 AWF720916 BGB720916 BPX720916 BZT720916 CJP720916 CTL720916 DDH720916 DND720916 DWZ720916 EGV720916 EQR720916 FAN720916 FKJ720916 FUF720916 GEB720916 GNX720916 GXT720916 HHP720916 HRL720916 IBH720916 ILD720916 IUZ720916 JEV720916 JOR720916 JYN720916 KIJ720916 KSF720916 LCB720916 LLX720916 LVT720916 MFP720916 MPL720916 MZH720916 NJD720916 NSZ720916 OCV720916 OMR720916 OWN720916 PGJ720916 PQF720916 QAB720916 QJX720916 QTT720916 RDP720916 RNL720916 RXH720916 SHD720916 SQZ720916 TAV720916 TKR720916 TUN720916 UEJ720916 UOF720916 UYB720916 VHX720916 VRT720916 WBP720916 WLL720916 WVH720916 D786454 IV786452 SR786452 ACN786452 AMJ786452 AWF786452 BGB786452 BPX786452 BZT786452 CJP786452 CTL786452 DDH786452 DND786452 DWZ786452 EGV786452 EQR786452 FAN786452 FKJ786452 FUF786452 GEB786452 GNX786452 GXT786452 HHP786452 HRL786452 IBH786452 ILD786452 IUZ786452 JEV786452 JOR786452 JYN786452 KIJ786452 KSF786452 LCB786452 LLX786452 LVT786452 MFP786452 MPL786452 MZH786452 NJD786452 NSZ786452 OCV786452 OMR786452 OWN786452 PGJ786452 PQF786452 QAB786452 QJX786452 QTT786452 RDP786452 RNL786452 RXH786452 SHD786452 SQZ786452 TAV786452 TKR786452 TUN786452 UEJ786452 UOF786452 UYB786452 VHX786452 VRT786452 WBP786452 WLL786452 WVH786452 D851990 IV851988 SR851988 ACN851988 AMJ851988 AWF851988 BGB851988 BPX851988 BZT851988 CJP851988 CTL851988 DDH851988 DND851988 DWZ851988 EGV851988 EQR851988 FAN851988 FKJ851988 FUF851988 GEB851988 GNX851988 GXT851988 HHP851988 HRL851988 IBH851988 ILD851988 IUZ851988 JEV851988 JOR851988 JYN851988 KIJ851988 KSF851988 LCB851988 LLX851988 LVT851988 MFP851988 MPL851988 MZH851988 NJD851988 NSZ851988 OCV851988 OMR851988 OWN851988 PGJ851988 PQF851988 QAB851988 QJX851988 QTT851988 RDP851988 RNL851988 RXH851988 SHD851988 SQZ851988 TAV851988 TKR851988 TUN851988 UEJ851988 UOF851988 UYB851988 VHX851988 VRT851988 WBP851988 WLL851988 WVH851988 D917526 IV917524 SR917524 ACN917524 AMJ917524 AWF917524 BGB917524 BPX917524 BZT917524 CJP917524 CTL917524 DDH917524 DND917524 DWZ917524 EGV917524 EQR917524 FAN917524 FKJ917524 FUF917524 GEB917524 GNX917524 GXT917524 HHP917524 HRL917524 IBH917524 ILD917524 IUZ917524 JEV917524 JOR917524 JYN917524 KIJ917524 KSF917524 LCB917524 LLX917524 LVT917524 MFP917524 MPL917524 MZH917524 NJD917524 NSZ917524 OCV917524 OMR917524 OWN917524 PGJ917524 PQF917524 QAB917524 QJX917524 QTT917524 RDP917524 RNL917524 RXH917524 SHD917524 SQZ917524 TAV917524 TKR917524 TUN917524 UEJ917524 UOF917524 UYB917524 VHX917524 VRT917524 WBP917524 WLL917524 WVH917524 D983062 IV983060 SR983060 ACN983060 AMJ983060 AWF983060 BGB983060 BPX983060 BZT983060 CJP983060 CTL983060 DDH983060 DND983060 DWZ983060 EGV983060 EQR983060 FAN983060 FKJ983060 FUF983060 GEB983060 GNX983060 GXT983060 HHP983060 HRL983060 IBH983060 ILD983060 IUZ983060 JEV983060 JOR983060 JYN983060 KIJ983060 KSF983060 LCB983060 LLX983060 LVT983060 MFP983060 MPL983060 MZH983060 NJD983060 NSZ983060 OCV983060 OMR983060 OWN983060 PGJ983060 PQF983060 QAB983060 QJX983060 QTT983060 RDP983060 RNL983060 RXH983060 SHD983060 SQZ983060 TAV983060 TKR983060 TUN983060 UEJ983060 UOF983060 UYB983060 VHX983060 VRT983060 WBP983060 WLL983060 WVH983060">
      <formula1>"Discount,ZeroYield,ForwardRate"</formula1>
    </dataValidation>
    <dataValidation type="list" allowBlank="1" showInputMessage="1" showErrorMessage="1" sqref="D4 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D65542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D131078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D196614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D262150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D327686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D393222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D458758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D524294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D589830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D655366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D720902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D786438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D851974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D917510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D983046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formula1>"EUR,USD,GBP,JPY,CHF"</formula1>
    </dataValidation>
    <dataValidation type="list" allowBlank="1" showInputMessage="1" showErrorMessage="1" sqref="D18 IV18 SR18 ACN18 AMJ18 AWF18 BGB18 BPX18 BZT18 CJP18 CTL18 DDH18 DND18 DWZ18 EGV18 EQR18 FAN18 FKJ18 FUF18 GEB18 GNX18 GXT18 HHP18 HRL18 IBH18 ILD18 IUZ18 JEV18 JOR18 JYN18 KIJ18 KSF18 LCB18 LLX18 LVT18 MFP18 MPL18 MZH18 NJD18 NSZ18 OCV18 OMR18 OWN18 PGJ18 PQF18 QAB18 QJX18 QTT18 RDP18 RNL18 RXH18 SHD18 SQZ18 TAV18 TKR18 TUN18 UEJ18 UOF18 UYB18 VHX18 VRT18 WBP18 WLL18 WVH18 D65556 IV65554 SR65554 ACN65554 AMJ65554 AWF65554 BGB65554 BPX65554 BZT65554 CJP65554 CTL65554 DDH65554 DND65554 DWZ65554 EGV65554 EQR65554 FAN65554 FKJ65554 FUF65554 GEB65554 GNX65554 GXT65554 HHP65554 HRL65554 IBH65554 ILD65554 IUZ65554 JEV65554 JOR65554 JYN65554 KIJ65554 KSF65554 LCB65554 LLX65554 LVT65554 MFP65554 MPL65554 MZH65554 NJD65554 NSZ65554 OCV65554 OMR65554 OWN65554 PGJ65554 PQF65554 QAB65554 QJX65554 QTT65554 RDP65554 RNL65554 RXH65554 SHD65554 SQZ65554 TAV65554 TKR65554 TUN65554 UEJ65554 UOF65554 UYB65554 VHX65554 VRT65554 WBP65554 WLL65554 WVH65554 D131092 IV131090 SR131090 ACN131090 AMJ131090 AWF131090 BGB131090 BPX131090 BZT131090 CJP131090 CTL131090 DDH131090 DND131090 DWZ131090 EGV131090 EQR131090 FAN131090 FKJ131090 FUF131090 GEB131090 GNX131090 GXT131090 HHP131090 HRL131090 IBH131090 ILD131090 IUZ131090 JEV131090 JOR131090 JYN131090 KIJ131090 KSF131090 LCB131090 LLX131090 LVT131090 MFP131090 MPL131090 MZH131090 NJD131090 NSZ131090 OCV131090 OMR131090 OWN131090 PGJ131090 PQF131090 QAB131090 QJX131090 QTT131090 RDP131090 RNL131090 RXH131090 SHD131090 SQZ131090 TAV131090 TKR131090 TUN131090 UEJ131090 UOF131090 UYB131090 VHX131090 VRT131090 WBP131090 WLL131090 WVH131090 D196628 IV196626 SR196626 ACN196626 AMJ196626 AWF196626 BGB196626 BPX196626 BZT196626 CJP196626 CTL196626 DDH196626 DND196626 DWZ196626 EGV196626 EQR196626 FAN196626 FKJ196626 FUF196626 GEB196626 GNX196626 GXT196626 HHP196626 HRL196626 IBH196626 ILD196626 IUZ196626 JEV196626 JOR196626 JYN196626 KIJ196626 KSF196626 LCB196626 LLX196626 LVT196626 MFP196626 MPL196626 MZH196626 NJD196626 NSZ196626 OCV196626 OMR196626 OWN196626 PGJ196626 PQF196626 QAB196626 QJX196626 QTT196626 RDP196626 RNL196626 RXH196626 SHD196626 SQZ196626 TAV196626 TKR196626 TUN196626 UEJ196626 UOF196626 UYB196626 VHX196626 VRT196626 WBP196626 WLL196626 WVH196626 D262164 IV262162 SR262162 ACN262162 AMJ262162 AWF262162 BGB262162 BPX262162 BZT262162 CJP262162 CTL262162 DDH262162 DND262162 DWZ262162 EGV262162 EQR262162 FAN262162 FKJ262162 FUF262162 GEB262162 GNX262162 GXT262162 HHP262162 HRL262162 IBH262162 ILD262162 IUZ262162 JEV262162 JOR262162 JYN262162 KIJ262162 KSF262162 LCB262162 LLX262162 LVT262162 MFP262162 MPL262162 MZH262162 NJD262162 NSZ262162 OCV262162 OMR262162 OWN262162 PGJ262162 PQF262162 QAB262162 QJX262162 QTT262162 RDP262162 RNL262162 RXH262162 SHD262162 SQZ262162 TAV262162 TKR262162 TUN262162 UEJ262162 UOF262162 UYB262162 VHX262162 VRT262162 WBP262162 WLL262162 WVH262162 D327700 IV327698 SR327698 ACN327698 AMJ327698 AWF327698 BGB327698 BPX327698 BZT327698 CJP327698 CTL327698 DDH327698 DND327698 DWZ327698 EGV327698 EQR327698 FAN327698 FKJ327698 FUF327698 GEB327698 GNX327698 GXT327698 HHP327698 HRL327698 IBH327698 ILD327698 IUZ327698 JEV327698 JOR327698 JYN327698 KIJ327698 KSF327698 LCB327698 LLX327698 LVT327698 MFP327698 MPL327698 MZH327698 NJD327698 NSZ327698 OCV327698 OMR327698 OWN327698 PGJ327698 PQF327698 QAB327698 QJX327698 QTT327698 RDP327698 RNL327698 RXH327698 SHD327698 SQZ327698 TAV327698 TKR327698 TUN327698 UEJ327698 UOF327698 UYB327698 VHX327698 VRT327698 WBP327698 WLL327698 WVH327698 D393236 IV393234 SR393234 ACN393234 AMJ393234 AWF393234 BGB393234 BPX393234 BZT393234 CJP393234 CTL393234 DDH393234 DND393234 DWZ393234 EGV393234 EQR393234 FAN393234 FKJ393234 FUF393234 GEB393234 GNX393234 GXT393234 HHP393234 HRL393234 IBH393234 ILD393234 IUZ393234 JEV393234 JOR393234 JYN393234 KIJ393234 KSF393234 LCB393234 LLX393234 LVT393234 MFP393234 MPL393234 MZH393234 NJD393234 NSZ393234 OCV393234 OMR393234 OWN393234 PGJ393234 PQF393234 QAB393234 QJX393234 QTT393234 RDP393234 RNL393234 RXH393234 SHD393234 SQZ393234 TAV393234 TKR393234 TUN393234 UEJ393234 UOF393234 UYB393234 VHX393234 VRT393234 WBP393234 WLL393234 WVH393234 D458772 IV458770 SR458770 ACN458770 AMJ458770 AWF458770 BGB458770 BPX458770 BZT458770 CJP458770 CTL458770 DDH458770 DND458770 DWZ458770 EGV458770 EQR458770 FAN458770 FKJ458770 FUF458770 GEB458770 GNX458770 GXT458770 HHP458770 HRL458770 IBH458770 ILD458770 IUZ458770 JEV458770 JOR458770 JYN458770 KIJ458770 KSF458770 LCB458770 LLX458770 LVT458770 MFP458770 MPL458770 MZH458770 NJD458770 NSZ458770 OCV458770 OMR458770 OWN458770 PGJ458770 PQF458770 QAB458770 QJX458770 QTT458770 RDP458770 RNL458770 RXH458770 SHD458770 SQZ458770 TAV458770 TKR458770 TUN458770 UEJ458770 UOF458770 UYB458770 VHX458770 VRT458770 WBP458770 WLL458770 WVH458770 D524308 IV524306 SR524306 ACN524306 AMJ524306 AWF524306 BGB524306 BPX524306 BZT524306 CJP524306 CTL524306 DDH524306 DND524306 DWZ524306 EGV524306 EQR524306 FAN524306 FKJ524306 FUF524306 GEB524306 GNX524306 GXT524306 HHP524306 HRL524306 IBH524306 ILD524306 IUZ524306 JEV524306 JOR524306 JYN524306 KIJ524306 KSF524306 LCB524306 LLX524306 LVT524306 MFP524306 MPL524306 MZH524306 NJD524306 NSZ524306 OCV524306 OMR524306 OWN524306 PGJ524306 PQF524306 QAB524306 QJX524306 QTT524306 RDP524306 RNL524306 RXH524306 SHD524306 SQZ524306 TAV524306 TKR524306 TUN524306 UEJ524306 UOF524306 UYB524306 VHX524306 VRT524306 WBP524306 WLL524306 WVH524306 D589844 IV589842 SR589842 ACN589842 AMJ589842 AWF589842 BGB589842 BPX589842 BZT589842 CJP589842 CTL589842 DDH589842 DND589842 DWZ589842 EGV589842 EQR589842 FAN589842 FKJ589842 FUF589842 GEB589842 GNX589842 GXT589842 HHP589842 HRL589842 IBH589842 ILD589842 IUZ589842 JEV589842 JOR589842 JYN589842 KIJ589842 KSF589842 LCB589842 LLX589842 LVT589842 MFP589842 MPL589842 MZH589842 NJD589842 NSZ589842 OCV589842 OMR589842 OWN589842 PGJ589842 PQF589842 QAB589842 QJX589842 QTT589842 RDP589842 RNL589842 RXH589842 SHD589842 SQZ589842 TAV589842 TKR589842 TUN589842 UEJ589842 UOF589842 UYB589842 VHX589842 VRT589842 WBP589842 WLL589842 WVH589842 D655380 IV655378 SR655378 ACN655378 AMJ655378 AWF655378 BGB655378 BPX655378 BZT655378 CJP655378 CTL655378 DDH655378 DND655378 DWZ655378 EGV655378 EQR655378 FAN655378 FKJ655378 FUF655378 GEB655378 GNX655378 GXT655378 HHP655378 HRL655378 IBH655378 ILD655378 IUZ655378 JEV655378 JOR655378 JYN655378 KIJ655378 KSF655378 LCB655378 LLX655378 LVT655378 MFP655378 MPL655378 MZH655378 NJD655378 NSZ655378 OCV655378 OMR655378 OWN655378 PGJ655378 PQF655378 QAB655378 QJX655378 QTT655378 RDP655378 RNL655378 RXH655378 SHD655378 SQZ655378 TAV655378 TKR655378 TUN655378 UEJ655378 UOF655378 UYB655378 VHX655378 VRT655378 WBP655378 WLL655378 WVH655378 D720916 IV720914 SR720914 ACN720914 AMJ720914 AWF720914 BGB720914 BPX720914 BZT720914 CJP720914 CTL720914 DDH720914 DND720914 DWZ720914 EGV720914 EQR720914 FAN720914 FKJ720914 FUF720914 GEB720914 GNX720914 GXT720914 HHP720914 HRL720914 IBH720914 ILD720914 IUZ720914 JEV720914 JOR720914 JYN720914 KIJ720914 KSF720914 LCB720914 LLX720914 LVT720914 MFP720914 MPL720914 MZH720914 NJD720914 NSZ720914 OCV720914 OMR720914 OWN720914 PGJ720914 PQF720914 QAB720914 QJX720914 QTT720914 RDP720914 RNL720914 RXH720914 SHD720914 SQZ720914 TAV720914 TKR720914 TUN720914 UEJ720914 UOF720914 UYB720914 VHX720914 VRT720914 WBP720914 WLL720914 WVH720914 D786452 IV786450 SR786450 ACN786450 AMJ786450 AWF786450 BGB786450 BPX786450 BZT786450 CJP786450 CTL786450 DDH786450 DND786450 DWZ786450 EGV786450 EQR786450 FAN786450 FKJ786450 FUF786450 GEB786450 GNX786450 GXT786450 HHP786450 HRL786450 IBH786450 ILD786450 IUZ786450 JEV786450 JOR786450 JYN786450 KIJ786450 KSF786450 LCB786450 LLX786450 LVT786450 MFP786450 MPL786450 MZH786450 NJD786450 NSZ786450 OCV786450 OMR786450 OWN786450 PGJ786450 PQF786450 QAB786450 QJX786450 QTT786450 RDP786450 RNL786450 RXH786450 SHD786450 SQZ786450 TAV786450 TKR786450 TUN786450 UEJ786450 UOF786450 UYB786450 VHX786450 VRT786450 WBP786450 WLL786450 WVH786450 D851988 IV851986 SR851986 ACN851986 AMJ851986 AWF851986 BGB851986 BPX851986 BZT851986 CJP851986 CTL851986 DDH851986 DND851986 DWZ851986 EGV851986 EQR851986 FAN851986 FKJ851986 FUF851986 GEB851986 GNX851986 GXT851986 HHP851986 HRL851986 IBH851986 ILD851986 IUZ851986 JEV851986 JOR851986 JYN851986 KIJ851986 KSF851986 LCB851986 LLX851986 LVT851986 MFP851986 MPL851986 MZH851986 NJD851986 NSZ851986 OCV851986 OMR851986 OWN851986 PGJ851986 PQF851986 QAB851986 QJX851986 QTT851986 RDP851986 RNL851986 RXH851986 SHD851986 SQZ851986 TAV851986 TKR851986 TUN851986 UEJ851986 UOF851986 UYB851986 VHX851986 VRT851986 WBP851986 WLL851986 WVH851986 D917524 IV917522 SR917522 ACN917522 AMJ917522 AWF917522 BGB917522 BPX917522 BZT917522 CJP917522 CTL917522 DDH917522 DND917522 DWZ917522 EGV917522 EQR917522 FAN917522 FKJ917522 FUF917522 GEB917522 GNX917522 GXT917522 HHP917522 HRL917522 IBH917522 ILD917522 IUZ917522 JEV917522 JOR917522 JYN917522 KIJ917522 KSF917522 LCB917522 LLX917522 LVT917522 MFP917522 MPL917522 MZH917522 NJD917522 NSZ917522 OCV917522 OMR917522 OWN917522 PGJ917522 PQF917522 QAB917522 QJX917522 QTT917522 RDP917522 RNL917522 RXH917522 SHD917522 SQZ917522 TAV917522 TKR917522 TUN917522 UEJ917522 UOF917522 UYB917522 VHX917522 VRT917522 WBP917522 WLL917522 WVH917522 D983060 IV983058 SR983058 ACN983058 AMJ983058 AWF983058 BGB983058 BPX983058 BZT983058 CJP983058 CTL983058 DDH983058 DND983058 DWZ983058 EGV983058 EQR983058 FAN983058 FKJ983058 FUF983058 GEB983058 GNX983058 GXT983058 HHP983058 HRL983058 IBH983058 ILD983058 IUZ983058 JEV983058 JOR983058 JYN983058 KIJ983058 KSF983058 LCB983058 LLX983058 LVT983058 MFP983058 MPL983058 MZH983058 NJD983058 NSZ983058 OCV983058 OMR983058 OWN983058 PGJ983058 PQF983058 QAB983058 QJX983058 QTT983058 RDP983058 RNL983058 RXH983058 SHD983058 SQZ983058 TAV983058 TKR983058 TUN983058 UEJ983058 UOF983058 UYB983058 VHX983058 VRT983058 WBP983058 WLL983058 WVH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I11">
      <formula1>"Libor,ibor"</formula1>
    </dataValidation>
    <dataValidation type="list" allowBlank="1" showInputMessage="1" showErrorMessage="1" sqref="I13:I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117"/>
  <sheetViews>
    <sheetView topLeftCell="C1" zoomScaleNormal="100" workbookViewId="0">
      <selection activeCell="C1" sqref="C1"/>
    </sheetView>
  </sheetViews>
  <sheetFormatPr defaultRowHeight="11.25" outlineLevelCol="1" x14ac:dyDescent="0.2"/>
  <cols>
    <col min="1" max="1" width="6" style="1" hidden="1" customWidth="1" outlineLevel="1"/>
    <col min="2" max="2" width="15.140625" style="2" hidden="1" customWidth="1" outlineLevel="1"/>
    <col min="3" max="3" width="27.5703125" style="2" bestFit="1" customWidth="1" collapsed="1"/>
    <col min="4" max="4" width="9"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2:18" ht="22.5" customHeight="1" x14ac:dyDescent="0.2">
      <c r="B1" s="17" t="s">
        <v>51</v>
      </c>
      <c r="C1" s="17" t="s">
        <v>127</v>
      </c>
      <c r="D1" s="17" t="s">
        <v>50</v>
      </c>
      <c r="E1" s="17" t="s">
        <v>49</v>
      </c>
      <c r="F1" s="17" t="s">
        <v>48</v>
      </c>
      <c r="G1" s="17" t="s">
        <v>47</v>
      </c>
      <c r="H1" s="17" t="s">
        <v>46</v>
      </c>
      <c r="I1" s="17" t="s">
        <v>45</v>
      </c>
      <c r="J1" s="17" t="s">
        <v>44</v>
      </c>
    </row>
    <row r="2" spans="2:18" ht="11.25" customHeight="1" x14ac:dyDescent="0.2">
      <c r="B2" s="124" t="str">
        <f>Deposits!J3</f>
        <v>obj_00373#0005</v>
      </c>
      <c r="C2" s="7" t="str">
        <f>_xll.qlRateHelperQuoteName(B2)</f>
        <v>GBPOND_Quote</v>
      </c>
      <c r="D2" s="6">
        <f>_xll.qlRateHelperQuoteValue($B2,Trigger)</f>
        <v>4.8124999999999999E-3</v>
      </c>
      <c r="E2" s="6"/>
      <c r="F2" s="5" t="b">
        <v>1</v>
      </c>
      <c r="G2" s="5">
        <v>10</v>
      </c>
      <c r="H2" s="5">
        <v>1</v>
      </c>
      <c r="I2" s="4">
        <f>_xll.qlRateHelperEarliestDate($B2,Trigger)</f>
        <v>42137</v>
      </c>
      <c r="J2" s="3">
        <f>_xll.qlRateHelperLatestDate($B2,Trigger)</f>
        <v>42138</v>
      </c>
      <c r="K2" s="1">
        <v>10</v>
      </c>
      <c r="L2" s="1" t="s">
        <v>43</v>
      </c>
      <c r="R2" s="67"/>
    </row>
    <row r="3" spans="2:18" x14ac:dyDescent="0.2">
      <c r="B3" s="124" t="str">
        <f>Deposits!J4</f>
        <v>obj_0037a#0005</v>
      </c>
      <c r="C3" s="7" t="str">
        <f>_xll.qlRateHelperQuoteName(B3)</f>
        <v>GBPSND_Quote</v>
      </c>
      <c r="D3" s="6" t="e">
        <f>_xll.qlRateHelperQuoteValue($B3,Trigger)</f>
        <v>#NUM!</v>
      </c>
      <c r="E3" s="6"/>
      <c r="F3" s="68" t="b">
        <f>IF(ISERROR(D3),FALSE,TRUE)</f>
        <v>0</v>
      </c>
      <c r="G3" s="68">
        <v>10</v>
      </c>
      <c r="H3" s="68">
        <v>1</v>
      </c>
      <c r="I3" s="4">
        <f>_xll.qlRateHelperEarliestDate($B3,Trigger)</f>
        <v>42138</v>
      </c>
      <c r="J3" s="3">
        <f>_xll.qlRateHelperLatestDate($B3,Trigger)</f>
        <v>42139</v>
      </c>
      <c r="K3" s="1">
        <v>20</v>
      </c>
      <c r="L3" s="1" t="s">
        <v>42</v>
      </c>
      <c r="R3" s="67"/>
    </row>
    <row r="4" spans="2:18" s="67" customFormat="1" x14ac:dyDescent="0.2">
      <c r="B4" s="124" t="str">
        <f>Deposits!J5</f>
        <v>obj_0036f#0005</v>
      </c>
      <c r="C4" s="7" t="str">
        <f>_xll.qlRateHelperQuoteName(B4)</f>
        <v>GBPSWD_Quote</v>
      </c>
      <c r="D4" s="6">
        <f>_xll.qlRateHelperQuoteValue($B4,Trigger)</f>
        <v>4.8550000000000008E-3</v>
      </c>
      <c r="E4" s="6"/>
      <c r="F4" s="68" t="b">
        <v>1</v>
      </c>
      <c r="G4" s="68">
        <v>10</v>
      </c>
      <c r="H4" s="68">
        <v>1</v>
      </c>
      <c r="I4" s="4">
        <f>_xll.qlRateHelperEarliestDate($B4,Trigger)</f>
        <v>42137</v>
      </c>
      <c r="J4" s="3">
        <f>_xll.qlRateHelperLatestDate($B4,Trigger)</f>
        <v>42144</v>
      </c>
    </row>
    <row r="5" spans="2:18" s="67" customFormat="1" x14ac:dyDescent="0.2">
      <c r="B5" s="124" t="str">
        <f>Deposits!J6</f>
        <v>obj_0037b#0005</v>
      </c>
      <c r="C5" s="7" t="str">
        <f>_xll.qlRateHelperQuoteName(B5)</f>
        <v>GBP2WD_Quote</v>
      </c>
      <c r="D5" s="6">
        <f>_xll.qlRateHelperQuoteValue($B5,Trigger)</f>
        <v>0</v>
      </c>
      <c r="E5" s="6"/>
      <c r="F5" s="68" t="b">
        <f t="shared" ref="F5" si="0">IF(ISERROR(D5),FALSE,TRUE)</f>
        <v>1</v>
      </c>
      <c r="G5" s="68">
        <v>10</v>
      </c>
      <c r="H5" s="68">
        <v>1</v>
      </c>
      <c r="I5" s="4">
        <f>_xll.qlRateHelperEarliestDate($B5,Trigger)</f>
        <v>42137</v>
      </c>
      <c r="J5" s="3">
        <f>_xll.qlRateHelperLatestDate($B5,Trigger)</f>
        <v>42151</v>
      </c>
    </row>
    <row r="6" spans="2:18" s="67" customFormat="1" x14ac:dyDescent="0.2">
      <c r="B6" s="124" t="str">
        <f>Deposits!J7</f>
        <v>obj_00380#0005</v>
      </c>
      <c r="C6" s="7" t="str">
        <f>_xll.qlRateHelperQuoteName(B6)</f>
        <v>GBP3WD_Quote</v>
      </c>
      <c r="D6" s="6" t="e">
        <f>_xll.qlRateHelperQuoteValue($B6,Trigger)</f>
        <v>#NUM!</v>
      </c>
      <c r="E6" s="6"/>
      <c r="F6" s="68" t="b">
        <v>0</v>
      </c>
      <c r="G6" s="68">
        <v>10</v>
      </c>
      <c r="H6" s="68">
        <v>1</v>
      </c>
      <c r="I6" s="4">
        <f>_xll.qlRateHelperEarliestDate($B6,Trigger)</f>
        <v>42137</v>
      </c>
      <c r="J6" s="3">
        <f>_xll.qlRateHelperLatestDate($B6,Trigger)</f>
        <v>42158</v>
      </c>
    </row>
    <row r="7" spans="2:18" s="67" customFormat="1" x14ac:dyDescent="0.2">
      <c r="B7" s="124" t="str">
        <f>Deposits!J8</f>
        <v>obj_00370#0005</v>
      </c>
      <c r="C7" s="7" t="str">
        <f>_xll.qlRateHelperQuoteName(B7)</f>
        <v>GBP1MD_Quote</v>
      </c>
      <c r="D7" s="6">
        <f>_xll.qlRateHelperQuoteValue($B7,Trigger)</f>
        <v>5.0412999999999994E-3</v>
      </c>
      <c r="E7" s="6"/>
      <c r="F7" s="68" t="b">
        <v>1</v>
      </c>
      <c r="G7" s="68">
        <v>10</v>
      </c>
      <c r="H7" s="68">
        <v>1</v>
      </c>
      <c r="I7" s="4">
        <f>_xll.qlRateHelperEarliestDate($B7,Trigger)</f>
        <v>42137</v>
      </c>
      <c r="J7" s="3">
        <f>_xll.qlRateHelperLatestDate($B7,Trigger)</f>
        <v>42170</v>
      </c>
    </row>
    <row r="8" spans="2:18" s="67" customFormat="1" x14ac:dyDescent="0.2">
      <c r="B8" s="124" t="str">
        <f>Deposits!J9</f>
        <v>obj_00368#0005</v>
      </c>
      <c r="C8" s="7" t="str">
        <f>_xll.qlRateHelperQuoteName(B8)</f>
        <v>GBP2MD_Quote</v>
      </c>
      <c r="D8" s="6">
        <f>_xll.qlRateHelperQuoteValue($B8,Trigger)</f>
        <v>5.3537999999999997E-3</v>
      </c>
      <c r="E8" s="6"/>
      <c r="F8" s="68" t="b">
        <v>1</v>
      </c>
      <c r="G8" s="68">
        <v>10</v>
      </c>
      <c r="H8" s="68">
        <v>1</v>
      </c>
      <c r="I8" s="4">
        <f>_xll.qlRateHelperEarliestDate($B8,Trigger)</f>
        <v>42137</v>
      </c>
      <c r="J8" s="3">
        <f>_xll.qlRateHelperLatestDate($B8,Trigger)</f>
        <v>42198</v>
      </c>
    </row>
    <row r="9" spans="2:18" s="67" customFormat="1" x14ac:dyDescent="0.2">
      <c r="B9" s="124" t="str">
        <f>Deposits!J10</f>
        <v>obj_0036d#0005</v>
      </c>
      <c r="C9" s="7" t="str">
        <f>_xll.qlRateHelperQuoteName(B9)</f>
        <v>GBP3MD_Quote</v>
      </c>
      <c r="D9" s="6">
        <f>_xll.qlRateHelperQuoteValue($B9,Trigger)</f>
        <v>5.6750000000000004E-3</v>
      </c>
      <c r="E9" s="6"/>
      <c r="F9" s="68" t="b">
        <v>1</v>
      </c>
      <c r="G9" s="68">
        <v>10</v>
      </c>
      <c r="H9" s="68">
        <v>1</v>
      </c>
      <c r="I9" s="4">
        <f>_xll.qlRateHelperEarliestDate($B9,Trigger)</f>
        <v>42137</v>
      </c>
      <c r="J9" s="3">
        <f>_xll.qlRateHelperLatestDate($B9,Trigger)</f>
        <v>42229</v>
      </c>
    </row>
    <row r="10" spans="2:18" s="67" customFormat="1" x14ac:dyDescent="0.2">
      <c r="B10" s="124" t="str">
        <f>Deposits!J11</f>
        <v>obj_0037c#0005</v>
      </c>
      <c r="C10" s="7" t="str">
        <f>_xll.qlRateHelperQuoteName(B10)</f>
        <v>GBP4MD_Quote</v>
      </c>
      <c r="D10" s="6">
        <f>_xll.qlRateHelperQuoteValue($B10,Trigger)</f>
        <v>0</v>
      </c>
      <c r="E10" s="6"/>
      <c r="F10" s="68" t="b">
        <f t="shared" ref="F10:F19" si="1">IF(ISERROR(D10),FALSE,TRUE)</f>
        <v>1</v>
      </c>
      <c r="G10" s="68">
        <v>10</v>
      </c>
      <c r="H10" s="68">
        <v>1</v>
      </c>
      <c r="I10" s="4">
        <f>_xll.qlRateHelperEarliestDate($B10,Trigger)</f>
        <v>42137</v>
      </c>
      <c r="J10" s="3">
        <f>_xll.qlRateHelperLatestDate($B10,Trigger)</f>
        <v>42261</v>
      </c>
    </row>
    <row r="11" spans="2:18" x14ac:dyDescent="0.2">
      <c r="B11" s="124" t="str">
        <f>Deposits!J12</f>
        <v>obj_00378#0005</v>
      </c>
      <c r="C11" s="7" t="str">
        <f>_xll.qlRateHelperQuoteName(B11)</f>
        <v>GBP5MD_Quote</v>
      </c>
      <c r="D11" s="6">
        <f>_xll.qlRateHelperQuoteValue($B11,Trigger)</f>
        <v>0</v>
      </c>
      <c r="E11" s="6"/>
      <c r="F11" s="68" t="b">
        <f t="shared" si="1"/>
        <v>1</v>
      </c>
      <c r="G11" s="68">
        <v>10</v>
      </c>
      <c r="H11" s="68">
        <v>1</v>
      </c>
      <c r="I11" s="4">
        <f>_xll.qlRateHelperEarliestDate($B11,Trigger)</f>
        <v>42137</v>
      </c>
      <c r="J11" s="3">
        <f>_xll.qlRateHelperLatestDate($B11,Trigger)</f>
        <v>42290</v>
      </c>
      <c r="K11" s="1">
        <v>30</v>
      </c>
      <c r="L11" s="1" t="s">
        <v>41</v>
      </c>
      <c r="R11" s="67"/>
    </row>
    <row r="12" spans="2:18" x14ac:dyDescent="0.2">
      <c r="B12" s="124" t="str">
        <f>Deposits!J13</f>
        <v>obj_00369#0005</v>
      </c>
      <c r="C12" s="7" t="str">
        <f>_xll.qlRateHelperQuoteName(B12)</f>
        <v>GBP6MD_Quote</v>
      </c>
      <c r="D12" s="6">
        <f>_xll.qlRateHelperQuoteValue($B12,Trigger)</f>
        <v>7.0300000000000007E-3</v>
      </c>
      <c r="E12" s="6"/>
      <c r="F12" s="68" t="b">
        <v>1</v>
      </c>
      <c r="G12" s="68">
        <v>10</v>
      </c>
      <c r="H12" s="68">
        <v>1</v>
      </c>
      <c r="I12" s="4">
        <f>_xll.qlRateHelperEarliestDate($B12,Trigger)</f>
        <v>42137</v>
      </c>
      <c r="J12" s="3">
        <f>_xll.qlRateHelperLatestDate($B12,Trigger)</f>
        <v>42321</v>
      </c>
      <c r="K12" s="1">
        <v>40</v>
      </c>
      <c r="L12" s="1" t="s">
        <v>40</v>
      </c>
      <c r="R12" s="67"/>
    </row>
    <row r="13" spans="2:18" x14ac:dyDescent="0.2">
      <c r="B13" s="124" t="str">
        <f>Deposits!J14</f>
        <v>obj_0037d#0005</v>
      </c>
      <c r="C13" s="7" t="str">
        <f>_xll.qlRateHelperQuoteName(B13)</f>
        <v>GBP7MD_Quote</v>
      </c>
      <c r="D13" s="6">
        <f>_xll.qlRateHelperQuoteValue($B13,Trigger)</f>
        <v>0</v>
      </c>
      <c r="E13" s="6"/>
      <c r="F13" s="68" t="b">
        <v>0</v>
      </c>
      <c r="G13" s="68">
        <v>10</v>
      </c>
      <c r="H13" s="68">
        <v>1</v>
      </c>
      <c r="I13" s="4">
        <f>_xll.qlRateHelperEarliestDate($B13,Trigger)</f>
        <v>42137</v>
      </c>
      <c r="J13" s="3">
        <f>_xll.qlRateHelperLatestDate($B13,Trigger)</f>
        <v>42352</v>
      </c>
      <c r="K13" s="1">
        <v>50</v>
      </c>
      <c r="L13" s="1" t="s">
        <v>39</v>
      </c>
      <c r="R13" s="67"/>
    </row>
    <row r="14" spans="2:18" x14ac:dyDescent="0.2">
      <c r="B14" s="124" t="str">
        <f>Deposits!J15</f>
        <v>obj_0037e#0005</v>
      </c>
      <c r="C14" s="7" t="str">
        <f>_xll.qlRateHelperQuoteName(B14)</f>
        <v>GBP8MD_Quote</v>
      </c>
      <c r="D14" s="6">
        <f>_xll.qlRateHelperQuoteValue($B14,Trigger)</f>
        <v>0</v>
      </c>
      <c r="E14" s="6"/>
      <c r="F14" s="68" t="b">
        <v>0</v>
      </c>
      <c r="G14" s="68">
        <v>10</v>
      </c>
      <c r="H14" s="68">
        <v>1</v>
      </c>
      <c r="I14" s="4">
        <f>_xll.qlRateHelperEarliestDate($B14,Trigger)</f>
        <v>42137</v>
      </c>
      <c r="J14" s="3">
        <f>_xll.qlRateHelperLatestDate($B14,Trigger)</f>
        <v>42382</v>
      </c>
      <c r="K14" s="1">
        <v>60</v>
      </c>
      <c r="L14" s="1" t="s">
        <v>38</v>
      </c>
      <c r="R14" s="67"/>
    </row>
    <row r="15" spans="2:18" s="67" customFormat="1" x14ac:dyDescent="0.2">
      <c r="B15" s="124" t="str">
        <f>Deposits!J16</f>
        <v>obj_00379#0005</v>
      </c>
      <c r="C15" s="7" t="str">
        <f>_xll.qlRateHelperQuoteName(B15)</f>
        <v>GBP9MD_Quote</v>
      </c>
      <c r="D15" s="6">
        <f>_xll.qlRateHelperQuoteValue($B15,Trigger)</f>
        <v>0</v>
      </c>
      <c r="E15" s="6"/>
      <c r="F15" s="68" t="b">
        <v>0</v>
      </c>
      <c r="G15" s="68">
        <v>10</v>
      </c>
      <c r="H15" s="68">
        <v>1</v>
      </c>
      <c r="I15" s="4">
        <f>_xll.qlRateHelperEarliestDate($B15,Trigger)</f>
        <v>42137</v>
      </c>
      <c r="J15" s="3">
        <f>_xll.qlRateHelperLatestDate($B15,Trigger)</f>
        <v>42415</v>
      </c>
    </row>
    <row r="16" spans="2:18" s="67" customFormat="1" x14ac:dyDescent="0.2">
      <c r="B16" s="124" t="str">
        <f>Deposits!J17</f>
        <v>obj_00381#0005</v>
      </c>
      <c r="C16" s="7" t="str">
        <f>_xll.qlRateHelperQuoteName(B16)</f>
        <v>GBP10MD_Quote</v>
      </c>
      <c r="D16" s="6">
        <f>_xll.qlRateHelperQuoteValue($B16,Trigger)</f>
        <v>0</v>
      </c>
      <c r="E16" s="6"/>
      <c r="F16" s="68" t="b">
        <v>0</v>
      </c>
      <c r="G16" s="68">
        <v>10</v>
      </c>
      <c r="H16" s="68">
        <v>1</v>
      </c>
      <c r="I16" s="4">
        <f>_xll.qlRateHelperEarliestDate($B16,Trigger)</f>
        <v>42137</v>
      </c>
      <c r="J16" s="3">
        <f>_xll.qlRateHelperLatestDate($B16,Trigger)</f>
        <v>42443</v>
      </c>
    </row>
    <row r="17" spans="1:18" s="67" customFormat="1" x14ac:dyDescent="0.2">
      <c r="B17" s="124" t="str">
        <f>Deposits!J18</f>
        <v>obj_0037f#0005</v>
      </c>
      <c r="C17" s="7" t="str">
        <f>_xll.qlRateHelperQuoteName(B17)</f>
        <v>GBP11MD_Quote</v>
      </c>
      <c r="D17" s="6">
        <f>_xll.qlRateHelperQuoteValue($B17,Trigger)</f>
        <v>0</v>
      </c>
      <c r="E17" s="6"/>
      <c r="F17" s="68" t="b">
        <v>0</v>
      </c>
      <c r="G17" s="68">
        <v>10</v>
      </c>
      <c r="H17" s="68">
        <v>1</v>
      </c>
      <c r="I17" s="4">
        <f>_xll.qlRateHelperEarliestDate($B17,Trigger)</f>
        <v>42137</v>
      </c>
      <c r="J17" s="3">
        <f>_xll.qlRateHelperLatestDate($B17,Trigger)</f>
        <v>42473</v>
      </c>
    </row>
    <row r="18" spans="1:18" x14ac:dyDescent="0.2">
      <c r="B18" s="124" t="str">
        <f>Deposits!J19</f>
        <v>obj_0036c#0005</v>
      </c>
      <c r="C18" s="7" t="str">
        <f>_xll.qlRateHelperQuoteName(B18)</f>
        <v>GBP1YD_Quote</v>
      </c>
      <c r="D18" s="6">
        <f>_xll.qlRateHelperQuoteValue($B18,Trigger)</f>
        <v>9.9993999999999986E-3</v>
      </c>
      <c r="E18" s="6"/>
      <c r="F18" s="68" t="b">
        <v>0</v>
      </c>
      <c r="G18" s="68">
        <v>10</v>
      </c>
      <c r="H18" s="68">
        <v>1</v>
      </c>
      <c r="I18" s="4">
        <f>_xll.qlRateHelperEarliestDate($B18,Trigger)</f>
        <v>42137</v>
      </c>
      <c r="J18" s="3">
        <f>_xll.qlRateHelperLatestDate($B18,Trigger)</f>
        <v>42503</v>
      </c>
      <c r="K18" s="1">
        <v>70</v>
      </c>
      <c r="L18" s="1" t="s">
        <v>37</v>
      </c>
      <c r="R18" s="67"/>
    </row>
    <row r="19" spans="1:18" s="67" customFormat="1" x14ac:dyDescent="0.2">
      <c r="B19" s="124" t="e">
        <f>Deposits!#REF!</f>
        <v>#REF!</v>
      </c>
      <c r="C19" s="7" t="e">
        <f>_xll.qlRateHelperQuoteName(B19)</f>
        <v>#VALUE!</v>
      </c>
      <c r="D19" s="6" t="e">
        <f>_xll.qlRateHelperQuoteValue($B19,Trigger)</f>
        <v>#VALUE!</v>
      </c>
      <c r="E19" s="6"/>
      <c r="F19" s="68" t="b">
        <f t="shared" si="1"/>
        <v>0</v>
      </c>
      <c r="G19" s="68">
        <v>10</v>
      </c>
      <c r="H19" s="68">
        <v>1</v>
      </c>
      <c r="I19" s="4" t="e">
        <f>_xll.qlRateHelperEarliestDate($B19,Trigger)</f>
        <v>#VALUE!</v>
      </c>
      <c r="J19" s="3" t="e">
        <f>_xll.qlRateHelperLatestDate($B19,Trigger)</f>
        <v>#VALUE!</v>
      </c>
    </row>
    <row r="20" spans="1:18" x14ac:dyDescent="0.2">
      <c r="A20" s="15" t="b">
        <v>0</v>
      </c>
      <c r="B20" s="125" t="str">
        <f>Futures!J3</f>
        <v>obj_003b4#0007</v>
      </c>
      <c r="C20" s="14" t="str">
        <f>_xll.qlRateHelperQuoteName(B20)</f>
        <v>GBPFUT3MK5_Quote</v>
      </c>
      <c r="D20" s="122" t="e">
        <f>_xll.qlRateHelperQuoteValue($B20,Trigger)</f>
        <v>#NUM!</v>
      </c>
      <c r="E20" s="13" t="e">
        <f>_xll.qlFuturesRateHelperConvexityAdjustment($B20,Trigger)</f>
        <v>#NUM!</v>
      </c>
      <c r="F20" s="12" t="b">
        <v>0</v>
      </c>
      <c r="G20" s="12">
        <v>60</v>
      </c>
      <c r="H20" s="12">
        <v>1</v>
      </c>
      <c r="I20" s="11">
        <f>_xll.qlRateHelperEarliestDate($B20,Trigger)</f>
        <v>42144</v>
      </c>
      <c r="J20" s="10">
        <f>_xll.qlRateHelperLatestDate($B20,Trigger)</f>
        <v>42236</v>
      </c>
      <c r="M20" s="147"/>
    </row>
    <row r="21" spans="1:18" x14ac:dyDescent="0.2">
      <c r="A21" s="8" t="b">
        <v>0</v>
      </c>
      <c r="B21" s="124" t="str">
        <f>Futures!J4</f>
        <v>obj_003a0#0005</v>
      </c>
      <c r="C21" s="7" t="str">
        <f>_xll.qlRateHelperQuoteName(B21)</f>
        <v>GBPFUT3MM5_Quote</v>
      </c>
      <c r="D21" s="16">
        <f>_xll.qlRateHelperQuoteValue($B21,Trigger)</f>
        <v>99.414999999999992</v>
      </c>
      <c r="E21" s="6">
        <f>_xll.qlFuturesRateHelperConvexityAdjustment($B21,Trigger)</f>
        <v>2.2210213010760285E-6</v>
      </c>
      <c r="F21" s="68" t="b">
        <v>0</v>
      </c>
      <c r="G21" s="5">
        <v>60</v>
      </c>
      <c r="H21" s="5">
        <v>1</v>
      </c>
      <c r="I21" s="4">
        <f>_xll.qlRateHelperEarliestDate($B21,Trigger)</f>
        <v>42172</v>
      </c>
      <c r="J21" s="3">
        <f>_xll.qlRateHelperLatestDate($B21,Trigger)</f>
        <v>42264</v>
      </c>
      <c r="M21" s="147"/>
    </row>
    <row r="22" spans="1:18" x14ac:dyDescent="0.2">
      <c r="A22" s="8" t="b">
        <v>0</v>
      </c>
      <c r="B22" s="124" t="str">
        <f>Futures!J5</f>
        <v>obj_0038a#0005</v>
      </c>
      <c r="C22" s="7" t="str">
        <f>_xll.qlRateHelperQuoteName(B22)</f>
        <v>GBPFUT3MN5_Quote</v>
      </c>
      <c r="D22" s="16" t="e">
        <f>_xll.qlRateHelperQuoteValue($B22,Trigger)</f>
        <v>#NUM!</v>
      </c>
      <c r="E22" s="6" t="e">
        <f>_xll.qlFuturesRateHelperConvexityAdjustment($B22,Trigger)</f>
        <v>#NUM!</v>
      </c>
      <c r="F22" s="68" t="b">
        <v>0</v>
      </c>
      <c r="G22" s="5">
        <v>60</v>
      </c>
      <c r="H22" s="5">
        <v>1</v>
      </c>
      <c r="I22" s="4">
        <f>_xll.qlRateHelperEarliestDate($B22,Trigger)</f>
        <v>42200</v>
      </c>
      <c r="J22" s="3">
        <f>_xll.qlRateHelperLatestDate($B22,Trigger)</f>
        <v>42292</v>
      </c>
      <c r="M22" s="147"/>
    </row>
    <row r="23" spans="1:18" x14ac:dyDescent="0.2">
      <c r="A23" s="8" t="b">
        <v>0</v>
      </c>
      <c r="B23" s="124" t="str">
        <f>Futures!J6</f>
        <v>obj_003d1#0005</v>
      </c>
      <c r="C23" s="7" t="str">
        <f>_xll.qlRateHelperQuoteName(B23)</f>
        <v>GBPFUT3MQ5_Quote</v>
      </c>
      <c r="D23" s="16" t="e">
        <f>_xll.qlRateHelperQuoteValue($B23,Trigger)</f>
        <v>#NUM!</v>
      </c>
      <c r="E23" s="6" t="e">
        <f>_xll.qlFuturesRateHelperConvexityAdjustment($B23,Trigger)</f>
        <v>#NUM!</v>
      </c>
      <c r="F23" s="68" t="b">
        <v>0</v>
      </c>
      <c r="G23" s="5">
        <v>60</v>
      </c>
      <c r="H23" s="5">
        <v>1</v>
      </c>
      <c r="I23" s="4">
        <f>_xll.qlRateHelperEarliestDate($B23,Trigger)</f>
        <v>42235</v>
      </c>
      <c r="J23" s="3">
        <f>_xll.qlRateHelperLatestDate($B23,Trigger)</f>
        <v>42327</v>
      </c>
      <c r="M23" s="147"/>
    </row>
    <row r="24" spans="1:18" x14ac:dyDescent="0.2">
      <c r="A24" s="8" t="b">
        <v>0</v>
      </c>
      <c r="B24" s="124" t="str">
        <f>Futures!J7</f>
        <v>obj_003ae#0005</v>
      </c>
      <c r="C24" s="7" t="str">
        <f>_xll.qlRateHelperQuoteName(B24)</f>
        <v>GBPFUT3MU5_Quote</v>
      </c>
      <c r="D24" s="16">
        <f>_xll.qlRateHelperQuoteValue($B24,Trigger)</f>
        <v>99.365000000000009</v>
      </c>
      <c r="E24" s="6">
        <f>_xll.qlFuturesRateHelperConvexityAdjustment($B24,Trigger)</f>
        <v>1.1173867236576131E-5</v>
      </c>
      <c r="F24" s="68" t="b">
        <v>0</v>
      </c>
      <c r="G24" s="5">
        <v>60</v>
      </c>
      <c r="H24" s="5">
        <v>1</v>
      </c>
      <c r="I24" s="4">
        <f>_xll.qlRateHelperEarliestDate($B24,Trigger)</f>
        <v>42263</v>
      </c>
      <c r="J24" s="3">
        <f>_xll.qlRateHelperLatestDate($B24,Trigger)</f>
        <v>42354</v>
      </c>
      <c r="M24" s="147"/>
    </row>
    <row r="25" spans="1:18" x14ac:dyDescent="0.2">
      <c r="A25" s="8" t="b">
        <v>0</v>
      </c>
      <c r="B25" s="124" t="str">
        <f>Futures!J8</f>
        <v>obj_003c4#0005</v>
      </c>
      <c r="C25" s="7" t="str">
        <f>_xll.qlRateHelperQuoteName(B25)</f>
        <v>GBPFUT3MV5_Quote</v>
      </c>
      <c r="D25" s="16" t="e">
        <f>_xll.qlRateHelperQuoteValue($B25,Trigger)</f>
        <v>#NUM!</v>
      </c>
      <c r="E25" s="6" t="e">
        <f>_xll.qlFuturesRateHelperConvexityAdjustment($B25,Trigger)</f>
        <v>#NUM!</v>
      </c>
      <c r="F25" s="68" t="b">
        <v>0</v>
      </c>
      <c r="G25" s="5">
        <v>60</v>
      </c>
      <c r="H25" s="5">
        <v>1</v>
      </c>
      <c r="I25" s="4">
        <f>_xll.qlRateHelperEarliestDate($B25,Trigger)</f>
        <v>42298</v>
      </c>
      <c r="J25" s="3">
        <f>_xll.qlRateHelperLatestDate($B25,Trigger)</f>
        <v>42390</v>
      </c>
      <c r="M25" s="147"/>
    </row>
    <row r="26" spans="1:18" x14ac:dyDescent="0.2">
      <c r="A26" s="8" t="b">
        <v>0</v>
      </c>
      <c r="B26" s="124" t="str">
        <f>Futures!J9</f>
        <v>obj_0039a#0005</v>
      </c>
      <c r="C26" s="7" t="str">
        <f>_xll.qlRateHelperQuoteName(B26)</f>
        <v>GBPFUT3MX5_Quote</v>
      </c>
      <c r="D26" s="16" t="e">
        <f>_xll.qlRateHelperQuoteValue($B26,Trigger)</f>
        <v>#NUM!</v>
      </c>
      <c r="E26" s="6" t="e">
        <f>_xll.qlFuturesRateHelperConvexityAdjustment($B26,Trigger)</f>
        <v>#NUM!</v>
      </c>
      <c r="F26" s="68" t="b">
        <v>0</v>
      </c>
      <c r="G26" s="5">
        <v>60</v>
      </c>
      <c r="H26" s="5">
        <v>1</v>
      </c>
      <c r="I26" s="4">
        <f>_xll.qlRateHelperEarliestDate($B26,Trigger)</f>
        <v>42326</v>
      </c>
      <c r="J26" s="3">
        <f>_xll.qlRateHelperLatestDate($B26,Trigger)</f>
        <v>42418</v>
      </c>
      <c r="M26" s="147"/>
    </row>
    <row r="27" spans="1:18" x14ac:dyDescent="0.2">
      <c r="A27" s="8" t="b">
        <v>0</v>
      </c>
      <c r="B27" s="124" t="str">
        <f>Futures!J10</f>
        <v>obj_003b0#0005</v>
      </c>
      <c r="C27" s="7" t="str">
        <f>_xll.qlRateHelperQuoteName(B27)</f>
        <v>GBPFUT3MZ5_Quote</v>
      </c>
      <c r="D27" s="16">
        <f>_xll.qlRateHelperQuoteValue($B27,Trigger)</f>
        <v>99.275000000000006</v>
      </c>
      <c r="E27" s="6">
        <f>_xll.qlFuturesRateHelperConvexityAdjustment($B27,Trigger)</f>
        <v>2.4762385905935284E-5</v>
      </c>
      <c r="F27" s="68" t="b">
        <v>0</v>
      </c>
      <c r="G27" s="5">
        <v>60</v>
      </c>
      <c r="H27" s="5">
        <v>1</v>
      </c>
      <c r="I27" s="4">
        <f>_xll.qlRateHelperEarliestDate($B27,Trigger)</f>
        <v>42354</v>
      </c>
      <c r="J27" s="3">
        <f>_xll.qlRateHelperLatestDate($B27,Trigger)</f>
        <v>42445</v>
      </c>
      <c r="M27" s="147"/>
    </row>
    <row r="28" spans="1:18" x14ac:dyDescent="0.2">
      <c r="A28" s="8" t="b">
        <v>0</v>
      </c>
      <c r="B28" s="124" t="str">
        <f>Futures!J11</f>
        <v>obj_003bb#0005</v>
      </c>
      <c r="C28" s="7" t="str">
        <f>_xll.qlRateHelperQuoteName(B28)</f>
        <v>GBPFUT3MF6_Quote</v>
      </c>
      <c r="D28" s="16" t="e">
        <f>_xll.qlRateHelperQuoteValue($B28,Trigger)</f>
        <v>#NUM!</v>
      </c>
      <c r="E28" s="6" t="e">
        <f>_xll.qlFuturesRateHelperConvexityAdjustment($B28,Trigger)</f>
        <v>#NUM!</v>
      </c>
      <c r="F28" s="68" t="b">
        <v>0</v>
      </c>
      <c r="G28" s="5">
        <v>60</v>
      </c>
      <c r="H28" s="5">
        <v>1</v>
      </c>
      <c r="I28" s="4">
        <f>_xll.qlRateHelperEarliestDate($B28,Trigger)</f>
        <v>42389</v>
      </c>
      <c r="J28" s="3">
        <f>_xll.qlRateHelperLatestDate($B28,Trigger)</f>
        <v>42480</v>
      </c>
      <c r="L28" s="67"/>
      <c r="M28" s="147"/>
    </row>
    <row r="29" spans="1:18" ht="11.25" customHeight="1" x14ac:dyDescent="0.2">
      <c r="A29" s="8" t="b">
        <v>0</v>
      </c>
      <c r="B29" s="124" t="str">
        <f>Futures!J12</f>
        <v>obj_003cd#0005</v>
      </c>
      <c r="C29" s="7" t="str">
        <f>_xll.qlRateHelperQuoteName(B29)</f>
        <v>GBPFUT3MG6_Quote</v>
      </c>
      <c r="D29" s="16" t="e">
        <f>_xll.qlRateHelperQuoteValue($B29,Trigger)</f>
        <v>#NUM!</v>
      </c>
      <c r="E29" s="6" t="e">
        <f>_xll.qlFuturesRateHelperConvexityAdjustment($B29,Trigger)</f>
        <v>#NUM!</v>
      </c>
      <c r="F29" s="68" t="b">
        <v>0</v>
      </c>
      <c r="G29" s="5">
        <v>60</v>
      </c>
      <c r="H29" s="5">
        <v>1</v>
      </c>
      <c r="I29" s="4">
        <f>_xll.qlRateHelperEarliestDate($B29,Trigger)</f>
        <v>42417</v>
      </c>
      <c r="J29" s="3">
        <f>_xll.qlRateHelperLatestDate($B29,Trigger)</f>
        <v>42507</v>
      </c>
      <c r="L29" s="67"/>
      <c r="M29" s="147"/>
    </row>
    <row r="30" spans="1:18" x14ac:dyDescent="0.2">
      <c r="A30" s="8" t="b">
        <v>0</v>
      </c>
      <c r="B30" s="124" t="str">
        <f>Futures!J13</f>
        <v>obj_00385#0005</v>
      </c>
      <c r="C30" s="7" t="str">
        <f>_xll.qlRateHelperQuoteName(B30)</f>
        <v>GBPFUT3MH6_Quote</v>
      </c>
      <c r="D30" s="16">
        <f>_xll.qlRateHelperQuoteValue($B30,Trigger)</f>
        <v>99.14500000000001</v>
      </c>
      <c r="E30" s="6">
        <f>_xll.qlFuturesRateHelperConvexityAdjustment($B30,Trigger)</f>
        <v>4.3042841995964595E-5</v>
      </c>
      <c r="F30" s="68" t="b">
        <v>0</v>
      </c>
      <c r="G30" s="5">
        <v>60</v>
      </c>
      <c r="H30" s="5">
        <v>1</v>
      </c>
      <c r="I30" s="4">
        <f>_xll.qlRateHelperEarliestDate($B30,Trigger)</f>
        <v>42445</v>
      </c>
      <c r="J30" s="3">
        <f>_xll.qlRateHelperLatestDate($B30,Trigger)</f>
        <v>42537</v>
      </c>
      <c r="L30" s="67"/>
      <c r="M30" s="147"/>
    </row>
    <row r="31" spans="1:18" x14ac:dyDescent="0.2">
      <c r="A31" s="8" t="b">
        <v>0</v>
      </c>
      <c r="B31" s="124" t="str">
        <f>Futures!J14</f>
        <v>obj_0038f#0005</v>
      </c>
      <c r="C31" s="7" t="str">
        <f>_xll.qlRateHelperQuoteName(B31)</f>
        <v>GBPFUT3MJ6_Quote</v>
      </c>
      <c r="D31" s="16" t="e">
        <f>_xll.qlRateHelperQuoteValue($B31,Trigger)</f>
        <v>#NUM!</v>
      </c>
      <c r="E31" s="6" t="e">
        <f>_xll.qlFuturesRateHelperConvexityAdjustment($B31,Trigger)</f>
        <v>#NUM!</v>
      </c>
      <c r="F31" s="68" t="b">
        <v>0</v>
      </c>
      <c r="G31" s="5">
        <v>60</v>
      </c>
      <c r="H31" s="5">
        <v>1</v>
      </c>
      <c r="I31" s="4">
        <f>_xll.qlRateHelperEarliestDate($B31,Trigger)</f>
        <v>42480</v>
      </c>
      <c r="J31" s="3">
        <f>_xll.qlRateHelperLatestDate($B31,Trigger)</f>
        <v>42571</v>
      </c>
      <c r="L31" s="67"/>
      <c r="M31" s="147"/>
    </row>
    <row r="32" spans="1:18" x14ac:dyDescent="0.2">
      <c r="A32" s="8" t="b">
        <v>1</v>
      </c>
      <c r="B32" s="124" t="str">
        <f>Futures!J15</f>
        <v>obj_003c8#0005</v>
      </c>
      <c r="C32" s="7" t="str">
        <f>_xll.qlRateHelperQuoteName(B32)</f>
        <v>GBPFUT3MM6_Quote</v>
      </c>
      <c r="D32" s="16">
        <f>_xll.qlRateHelperQuoteValue($B32,Trigger)</f>
        <v>98.995000000000005</v>
      </c>
      <c r="E32" s="6">
        <f>_xll.qlFuturesRateHelperConvexityAdjustment($B32,Trigger)</f>
        <v>6.5622977425514715E-5</v>
      </c>
      <c r="F32" s="68" t="b">
        <v>0</v>
      </c>
      <c r="G32" s="5">
        <v>60</v>
      </c>
      <c r="H32" s="5">
        <v>1</v>
      </c>
      <c r="I32" s="4">
        <f>_xll.qlRateHelperEarliestDate($B32,Trigger)</f>
        <v>42536</v>
      </c>
      <c r="J32" s="3">
        <f>_xll.qlRateHelperLatestDate($B32,Trigger)</f>
        <v>42628</v>
      </c>
      <c r="L32" s="67"/>
      <c r="M32" s="147"/>
      <c r="N32" s="67"/>
    </row>
    <row r="33" spans="1:14" x14ac:dyDescent="0.2">
      <c r="A33" s="8" t="b">
        <v>1</v>
      </c>
      <c r="B33" s="124" t="str">
        <f>Futures!J16</f>
        <v>obj_003b9#0005</v>
      </c>
      <c r="C33" s="7" t="str">
        <f>_xll.qlRateHelperQuoteName(B33)</f>
        <v>GBPFUT3MU6_Quote</v>
      </c>
      <c r="D33" s="16">
        <f>_xll.qlRateHelperQuoteValue($B33,Trigger)</f>
        <v>98.835000000000008</v>
      </c>
      <c r="E33" s="6">
        <f>_xll.qlFuturesRateHelperConvexityAdjustment($B33,Trigger)</f>
        <v>9.4499119449421563E-5</v>
      </c>
      <c r="F33" s="68" t="b">
        <v>0</v>
      </c>
      <c r="G33" s="5">
        <v>60</v>
      </c>
      <c r="H33" s="5">
        <v>1</v>
      </c>
      <c r="I33" s="4">
        <f>_xll.qlRateHelperEarliestDate($B33,Trigger)</f>
        <v>42634</v>
      </c>
      <c r="J33" s="3">
        <f>_xll.qlRateHelperLatestDate($B33,Trigger)</f>
        <v>42725</v>
      </c>
      <c r="L33" s="67"/>
      <c r="M33" s="147"/>
      <c r="N33" s="67"/>
    </row>
    <row r="34" spans="1:14" x14ac:dyDescent="0.2">
      <c r="A34" s="8" t="b">
        <v>1</v>
      </c>
      <c r="B34" s="124" t="str">
        <f>Futures!J17</f>
        <v>obj_003a8#0005</v>
      </c>
      <c r="C34" s="7" t="str">
        <f>_xll.qlRateHelperQuoteName(B34)</f>
        <v>GBPFUT3MZ6_Quote</v>
      </c>
      <c r="D34" s="16">
        <f>_xll.qlRateHelperQuoteValue($B34,Trigger)</f>
        <v>98.675000000000011</v>
      </c>
      <c r="E34" s="6">
        <f>_xll.qlFuturesRateHelperConvexityAdjustment($B34,Trigger)</f>
        <v>1.2558899562257377E-4</v>
      </c>
      <c r="F34" s="68" t="b">
        <v>0</v>
      </c>
      <c r="G34" s="5">
        <v>60</v>
      </c>
      <c r="H34" s="5">
        <v>1</v>
      </c>
      <c r="I34" s="4">
        <f>_xll.qlRateHelperEarliestDate($B34,Trigger)</f>
        <v>42725</v>
      </c>
      <c r="J34" s="3">
        <f>_xll.qlRateHelperLatestDate($B34,Trigger)</f>
        <v>42815</v>
      </c>
      <c r="L34" s="67"/>
      <c r="M34" s="147"/>
      <c r="N34" s="67"/>
    </row>
    <row r="35" spans="1:14" x14ac:dyDescent="0.2">
      <c r="A35" s="8" t="b">
        <v>1</v>
      </c>
      <c r="B35" s="124" t="str">
        <f>Futures!J18</f>
        <v>obj_00399#0005</v>
      </c>
      <c r="C35" s="7" t="str">
        <f>_xll.qlRateHelperQuoteName(B35)</f>
        <v>GBPFUT3MH7_Quote</v>
      </c>
      <c r="D35" s="16">
        <f>_xll.qlRateHelperQuoteValue($B35,Trigger)</f>
        <v>98.545000000000002</v>
      </c>
      <c r="E35" s="6">
        <f>_xll.qlFuturesRateHelperConvexityAdjustment($B35,Trigger)</f>
        <v>1.5894488941867624E-4</v>
      </c>
      <c r="F35" s="68" t="b">
        <v>0</v>
      </c>
      <c r="G35" s="5">
        <v>60</v>
      </c>
      <c r="H35" s="5">
        <v>1</v>
      </c>
      <c r="I35" s="4">
        <f>_xll.qlRateHelperEarliestDate($B35,Trigger)</f>
        <v>42809</v>
      </c>
      <c r="J35" s="3">
        <f>_xll.qlRateHelperLatestDate($B35,Trigger)</f>
        <v>42901</v>
      </c>
      <c r="L35" s="67"/>
      <c r="M35" s="147"/>
      <c r="N35" s="67"/>
    </row>
    <row r="36" spans="1:14" x14ac:dyDescent="0.2">
      <c r="A36" s="8" t="b">
        <v>1</v>
      </c>
      <c r="B36" s="124" t="str">
        <f>Futures!J19</f>
        <v>obj_003a1#0005</v>
      </c>
      <c r="C36" s="7" t="str">
        <f>_xll.qlRateHelperQuoteName(B36)</f>
        <v>GBPFUT3MM7_Quote</v>
      </c>
      <c r="D36" s="16">
        <f>_xll.qlRateHelperQuoteValue($B36,Trigger)</f>
        <v>98.414999999999992</v>
      </c>
      <c r="E36" s="6">
        <f>_xll.qlFuturesRateHelperConvexityAdjustment($B36,Trigger)</f>
        <v>2.0144610670095922E-4</v>
      </c>
      <c r="F36" s="68" t="b">
        <v>0</v>
      </c>
      <c r="G36" s="5">
        <v>60</v>
      </c>
      <c r="H36" s="5">
        <v>1</v>
      </c>
      <c r="I36" s="4">
        <f>_xll.qlRateHelperEarliestDate($B36,Trigger)</f>
        <v>42907</v>
      </c>
      <c r="J36" s="3">
        <f>_xll.qlRateHelperLatestDate($B36,Trigger)</f>
        <v>42999</v>
      </c>
      <c r="L36" s="67"/>
      <c r="M36" s="147"/>
      <c r="N36" s="67"/>
    </row>
    <row r="37" spans="1:14" x14ac:dyDescent="0.2">
      <c r="A37" s="8" t="b">
        <v>1</v>
      </c>
      <c r="B37" s="124" t="str">
        <f>Futures!J20</f>
        <v>obj_003a9#0005</v>
      </c>
      <c r="C37" s="7" t="str">
        <f>_xll.qlRateHelperQuoteName(B37)</f>
        <v>GBPFUT3MU7_Quote</v>
      </c>
      <c r="D37" s="16">
        <f>_xll.qlRateHelperQuoteValue($B37,Trigger)</f>
        <v>98.314999999999998</v>
      </c>
      <c r="E37" s="6">
        <f>_xll.qlFuturesRateHelperConvexityAdjustment($B37,Trigger)</f>
        <v>2.4453261234276633E-4</v>
      </c>
      <c r="F37" s="68" t="b">
        <v>0</v>
      </c>
      <c r="G37" s="5">
        <v>30</v>
      </c>
      <c r="H37" s="5">
        <v>1</v>
      </c>
      <c r="I37" s="4">
        <f>_xll.qlRateHelperEarliestDate($B37,Trigger)</f>
        <v>42998</v>
      </c>
      <c r="J37" s="3">
        <f>_xll.qlRateHelperLatestDate($B37,Trigger)</f>
        <v>43089</v>
      </c>
      <c r="L37" s="67"/>
      <c r="M37" s="147"/>
      <c r="N37" s="67"/>
    </row>
    <row r="38" spans="1:14" x14ac:dyDescent="0.2">
      <c r="A38" s="8" t="b">
        <v>1</v>
      </c>
      <c r="B38" s="124" t="str">
        <f>Futures!J21</f>
        <v>obj_0038e#0005</v>
      </c>
      <c r="C38" s="7" t="str">
        <f>_xll.qlRateHelperQuoteName(B38)</f>
        <v>GBPFUT3MZ7_Quote</v>
      </c>
      <c r="D38" s="16">
        <f>_xll.qlRateHelperQuoteValue($B38,Trigger)</f>
        <v>98.22</v>
      </c>
      <c r="E38" s="6">
        <f>_xll.qlFuturesRateHelperConvexityAdjustment($B38,Trigger)</f>
        <v>2.9137553532183294E-4</v>
      </c>
      <c r="F38" s="68" t="b">
        <v>0</v>
      </c>
      <c r="G38" s="5">
        <v>30</v>
      </c>
      <c r="H38" s="5">
        <v>1</v>
      </c>
      <c r="I38" s="4">
        <f>_xll.qlRateHelperEarliestDate($B38,Trigger)</f>
        <v>43089</v>
      </c>
      <c r="J38" s="3">
        <f>_xll.qlRateHelperLatestDate($B38,Trigger)</f>
        <v>43179</v>
      </c>
      <c r="L38" s="67"/>
      <c r="M38" s="147"/>
      <c r="N38" s="67"/>
    </row>
    <row r="39" spans="1:14" x14ac:dyDescent="0.2">
      <c r="A39" s="8" t="b">
        <v>1</v>
      </c>
      <c r="B39" s="124" t="str">
        <f>Futures!J22</f>
        <v>obj_003c5#0005</v>
      </c>
      <c r="C39" s="7" t="str">
        <f>_xll.qlRateHelperQuoteName(B39)</f>
        <v>GBPFUT3MH8_Quote</v>
      </c>
      <c r="D39" s="16">
        <f>_xll.qlRateHelperQuoteValue($B39,Trigger)</f>
        <v>98.134999999999991</v>
      </c>
      <c r="E39" s="6">
        <f>_xll.qlFuturesRateHelperConvexityAdjustment($B39,Trigger)</f>
        <v>3.4356146563603709E-4</v>
      </c>
      <c r="F39" s="68" t="b">
        <v>0</v>
      </c>
      <c r="G39" s="5">
        <v>30</v>
      </c>
      <c r="H39" s="5">
        <v>1</v>
      </c>
      <c r="I39" s="4">
        <f>_xll.qlRateHelperEarliestDate($B39,Trigger)</f>
        <v>43180</v>
      </c>
      <c r="J39" s="3">
        <f>_xll.qlRateHelperLatestDate($B39,Trigger)</f>
        <v>43272</v>
      </c>
      <c r="L39" s="67"/>
      <c r="M39" s="147"/>
      <c r="N39" s="67"/>
    </row>
    <row r="40" spans="1:14" x14ac:dyDescent="0.2">
      <c r="A40" s="8" t="b">
        <v>1</v>
      </c>
      <c r="B40" s="124" t="str">
        <f>Futures!J23</f>
        <v>obj_0038c#0005</v>
      </c>
      <c r="C40" s="7" t="str">
        <f>_xll.qlRateHelperQuoteName(B40)</f>
        <v>GBPFUT3MM8_Quote</v>
      </c>
      <c r="D40" s="16">
        <f>_xll.qlRateHelperQuoteValue($B40,Trigger)</f>
        <v>98.055000000000007</v>
      </c>
      <c r="E40" s="6">
        <f>_xll.qlFuturesRateHelperConvexityAdjustment($B40,Trigger)</f>
        <v>3.9839081278713142E-4</v>
      </c>
      <c r="F40" s="68" t="b">
        <v>0</v>
      </c>
      <c r="G40" s="5">
        <v>30</v>
      </c>
      <c r="H40" s="5">
        <v>1</v>
      </c>
      <c r="I40" s="4">
        <f>_xll.qlRateHelperEarliestDate($B40,Trigger)</f>
        <v>43271</v>
      </c>
      <c r="J40" s="3">
        <f>_xll.qlRateHelperLatestDate($B40,Trigger)</f>
        <v>43363</v>
      </c>
      <c r="L40" s="67"/>
      <c r="M40" s="147"/>
      <c r="N40" s="67"/>
    </row>
    <row r="41" spans="1:14" x14ac:dyDescent="0.2">
      <c r="A41" s="8" t="b">
        <v>1</v>
      </c>
      <c r="B41" s="124" t="str">
        <f>Futures!J24</f>
        <v>obj_003aa#0005</v>
      </c>
      <c r="C41" s="7" t="str">
        <f>_xll.qlRateHelperQuoteName(B41)</f>
        <v>GBPFUT3MU8_Quote</v>
      </c>
      <c r="D41" s="16">
        <f>_xll.qlRateHelperQuoteValue($B41,Trigger)</f>
        <v>97.974999999999994</v>
      </c>
      <c r="E41" s="6">
        <f>_xll.qlFuturesRateHelperConvexityAdjustment($B41,Trigger)</f>
        <v>4.5615873346452042E-4</v>
      </c>
      <c r="F41" s="68" t="b">
        <v>0</v>
      </c>
      <c r="G41" s="5">
        <v>30</v>
      </c>
      <c r="H41" s="5">
        <v>1</v>
      </c>
      <c r="I41" s="4">
        <f>_xll.qlRateHelperEarliestDate($B41,Trigger)</f>
        <v>43362</v>
      </c>
      <c r="J41" s="3">
        <f>_xll.qlRateHelperLatestDate($B41,Trigger)</f>
        <v>43453</v>
      </c>
      <c r="L41" s="67"/>
      <c r="M41" s="147"/>
      <c r="N41" s="67"/>
    </row>
    <row r="42" spans="1:14" x14ac:dyDescent="0.2">
      <c r="A42" s="8" t="b">
        <v>1</v>
      </c>
      <c r="B42" s="124" t="str">
        <f>Futures!J25</f>
        <v>obj_00388#0005</v>
      </c>
      <c r="C42" s="7" t="str">
        <f>_xll.qlRateHelperQuoteName(B42)</f>
        <v>GBPFUT3MZ8_Quote</v>
      </c>
      <c r="D42" s="16">
        <f>_xll.qlRateHelperQuoteValue($B42,Trigger)</f>
        <v>97.9</v>
      </c>
      <c r="E42" s="6">
        <f>_xll.qlFuturesRateHelperConvexityAdjustment($B42,Trigger)</f>
        <v>5.1733582751162948E-4</v>
      </c>
      <c r="F42" s="68" t="b">
        <v>0</v>
      </c>
      <c r="G42" s="5">
        <v>30</v>
      </c>
      <c r="H42" s="5">
        <v>1</v>
      </c>
      <c r="I42" s="4">
        <f>_xll.qlRateHelperEarliestDate($B42,Trigger)</f>
        <v>43453</v>
      </c>
      <c r="J42" s="3">
        <f>_xll.qlRateHelperLatestDate($B42,Trigger)</f>
        <v>43543</v>
      </c>
      <c r="L42" s="67"/>
      <c r="M42" s="147"/>
      <c r="N42" s="67"/>
    </row>
    <row r="43" spans="1:14" x14ac:dyDescent="0.2">
      <c r="A43" s="8" t="b">
        <v>1</v>
      </c>
      <c r="B43" s="124" t="str">
        <f>Futures!J26</f>
        <v>obj_003ab#0005</v>
      </c>
      <c r="C43" s="7" t="str">
        <f>_xll.qlRateHelperQuoteName(B43)</f>
        <v>GBPFUT3MH9_Quote</v>
      </c>
      <c r="D43" s="16">
        <f>_xll.qlRateHelperQuoteValue($B43,Trigger)</f>
        <v>97.83</v>
      </c>
      <c r="E43" s="6">
        <f>_xll.qlFuturesRateHelperConvexityAdjustment($B43,Trigger)</f>
        <v>5.8405811037674337E-4</v>
      </c>
      <c r="F43" s="68" t="b">
        <v>0</v>
      </c>
      <c r="G43" s="5">
        <v>30</v>
      </c>
      <c r="H43" s="5">
        <v>1</v>
      </c>
      <c r="I43" s="4">
        <f>_xll.qlRateHelperEarliestDate($B43,Trigger)</f>
        <v>43544</v>
      </c>
      <c r="J43" s="3">
        <f>_xll.qlRateHelperLatestDate($B43,Trigger)</f>
        <v>43636</v>
      </c>
      <c r="L43" s="67"/>
      <c r="M43" s="147"/>
      <c r="N43" s="67"/>
    </row>
    <row r="44" spans="1:14" x14ac:dyDescent="0.2">
      <c r="A44" s="8" t="b">
        <v>1</v>
      </c>
      <c r="B44" s="124" t="str">
        <f>Futures!J27</f>
        <v>obj_003c1#0005</v>
      </c>
      <c r="C44" s="7" t="str">
        <f>_xll.qlRateHelperQuoteName(B44)</f>
        <v>GBPFUT3MM9_Quote</v>
      </c>
      <c r="D44" s="16">
        <f>_xll.qlRateHelperQuoteValue($B44,Trigger)</f>
        <v>97.765000000000001</v>
      </c>
      <c r="E44" s="6">
        <f>_xll.qlFuturesRateHelperConvexityAdjustment($B44,Trigger)</f>
        <v>6.5272045452848459E-4</v>
      </c>
      <c r="F44" s="68" t="b">
        <v>0</v>
      </c>
      <c r="G44" s="5">
        <v>30</v>
      </c>
      <c r="H44" s="5">
        <v>1</v>
      </c>
      <c r="I44" s="4">
        <f>_xll.qlRateHelperEarliestDate($B44,Trigger)</f>
        <v>43635</v>
      </c>
      <c r="J44" s="3">
        <f>_xll.qlRateHelperLatestDate($B44,Trigger)</f>
        <v>43727</v>
      </c>
      <c r="L44" s="67"/>
      <c r="M44" s="147"/>
      <c r="N44" s="67"/>
    </row>
    <row r="45" spans="1:14" x14ac:dyDescent="0.2">
      <c r="A45" s="8" t="b">
        <v>1</v>
      </c>
      <c r="B45" s="124" t="str">
        <f>Futures!J28</f>
        <v>obj_003c0#0005</v>
      </c>
      <c r="C45" s="7" t="str">
        <f>_xll.qlRateHelperQuoteName(B45)</f>
        <v>GBPFUT3MU9_Quote</v>
      </c>
      <c r="D45" s="16">
        <f>_xll.qlRateHelperQuoteValue($B45,Trigger)</f>
        <v>97.704999999999998</v>
      </c>
      <c r="E45" s="6">
        <f>_xll.qlFuturesRateHelperConvexityAdjustment($B45,Trigger)</f>
        <v>7.238038517403437E-4</v>
      </c>
      <c r="F45" s="68" t="b">
        <v>0</v>
      </c>
      <c r="G45" s="5">
        <v>30</v>
      </c>
      <c r="H45" s="5">
        <v>1</v>
      </c>
      <c r="I45" s="4">
        <f>_xll.qlRateHelperEarliestDate($B45,Trigger)</f>
        <v>43726</v>
      </c>
      <c r="J45" s="3">
        <f>_xll.qlRateHelperLatestDate($B45,Trigger)</f>
        <v>43817</v>
      </c>
      <c r="L45" s="67"/>
      <c r="M45" s="147"/>
      <c r="N45" s="67"/>
    </row>
    <row r="46" spans="1:14" x14ac:dyDescent="0.2">
      <c r="A46" s="8" t="b">
        <v>1</v>
      </c>
      <c r="B46" s="124" t="str">
        <f>Futures!J29</f>
        <v>obj_00389#0005</v>
      </c>
      <c r="C46" s="7" t="str">
        <f>_xll.qlRateHelperQuoteName(B46)</f>
        <v>GBPFUT3MZ9_Quote</v>
      </c>
      <c r="D46" s="16">
        <f>_xll.qlRateHelperQuoteValue($B46,Trigger)</f>
        <v>97.65</v>
      </c>
      <c r="E46" s="6">
        <f>_xll.qlFuturesRateHelperConvexityAdjustment($B46,Trigger)</f>
        <v>7.9883874108845011E-4</v>
      </c>
      <c r="F46" s="68" t="b">
        <v>0</v>
      </c>
      <c r="G46" s="5">
        <v>30</v>
      </c>
      <c r="H46" s="5">
        <v>1</v>
      </c>
      <c r="I46" s="4">
        <f>_xll.qlRateHelperEarliestDate($B46,Trigger)</f>
        <v>43817</v>
      </c>
      <c r="J46" s="3">
        <f>_xll.qlRateHelperLatestDate($B46,Trigger)</f>
        <v>43908</v>
      </c>
      <c r="L46" s="67"/>
      <c r="M46" s="147"/>
      <c r="N46" s="67"/>
    </row>
    <row r="47" spans="1:14" x14ac:dyDescent="0.2">
      <c r="A47" s="8" t="b">
        <v>1</v>
      </c>
      <c r="B47" s="124" t="str">
        <f>Futures!J30</f>
        <v>obj_0039b#0005</v>
      </c>
      <c r="C47" s="7" t="str">
        <f>_xll.qlRateHelperQuoteName(B47)</f>
        <v>GBPFUT3MH0_Quote</v>
      </c>
      <c r="D47" s="16">
        <f>_xll.qlRateHelperQuoteValue($B47,Trigger)</f>
        <v>97.60499999999999</v>
      </c>
      <c r="E47" s="6">
        <f>_xll.qlFuturesRateHelperConvexityAdjustment($B47,Trigger)</f>
        <v>8.7786357983114587E-4</v>
      </c>
      <c r="F47" s="68" t="b">
        <v>0</v>
      </c>
      <c r="G47" s="5">
        <v>30</v>
      </c>
      <c r="H47" s="5">
        <v>1</v>
      </c>
      <c r="I47" s="4">
        <f>_xll.qlRateHelperEarliestDate($B47,Trigger)</f>
        <v>43908</v>
      </c>
      <c r="J47" s="3">
        <f>_xll.qlRateHelperLatestDate($B47,Trigger)</f>
        <v>44000</v>
      </c>
      <c r="L47" s="67"/>
      <c r="M47" s="147"/>
      <c r="N47" s="67"/>
    </row>
    <row r="48" spans="1:14" s="67" customFormat="1" x14ac:dyDescent="0.2">
      <c r="A48" s="8" t="b">
        <v>1</v>
      </c>
      <c r="B48" s="124" t="str">
        <f>Futures!J31</f>
        <v>obj_003a5#0005</v>
      </c>
      <c r="C48" s="7" t="str">
        <f>_xll.qlRateHelperQuoteName(B48)</f>
        <v>GBPFUT3MM0_Quote</v>
      </c>
      <c r="D48" s="16">
        <f>_xll.qlRateHelperQuoteValue($B48,Trigger)</f>
        <v>97.564999999999998</v>
      </c>
      <c r="E48" s="6">
        <f>_xll.qlFuturesRateHelperConvexityAdjustment($B48,Trigger)</f>
        <v>9.5902413513624253E-4</v>
      </c>
      <c r="F48" s="68" t="b">
        <v>0</v>
      </c>
      <c r="G48" s="68">
        <v>30</v>
      </c>
      <c r="H48" s="68">
        <v>1</v>
      </c>
      <c r="I48" s="4">
        <f>_xll.qlRateHelperEarliestDate($B48,Trigger)</f>
        <v>43999</v>
      </c>
      <c r="J48" s="3">
        <f>_xll.qlRateHelperLatestDate($B48,Trigger)</f>
        <v>44091</v>
      </c>
      <c r="M48" s="147"/>
    </row>
    <row r="49" spans="1:14" s="67" customFormat="1" x14ac:dyDescent="0.2">
      <c r="A49" s="8" t="b">
        <v>1</v>
      </c>
      <c r="B49" s="124" t="str">
        <f>Futures!J32</f>
        <v>obj_003c9#0005</v>
      </c>
      <c r="C49" s="7" t="str">
        <f>_xll.qlRateHelperQuoteName(B49)</f>
        <v>GBPFUT3MU0_Quote</v>
      </c>
      <c r="D49" s="16">
        <f>_xll.qlRateHelperQuoteValue($B49,Trigger)</f>
        <v>97.53</v>
      </c>
      <c r="E49" s="6">
        <f>_xll.qlFuturesRateHelperConvexityAdjustment($B49,Trigger)</f>
        <v>1.042116191528225E-3</v>
      </c>
      <c r="F49" s="68" t="b">
        <v>0</v>
      </c>
      <c r="G49" s="68">
        <v>30</v>
      </c>
      <c r="H49" s="68">
        <v>1</v>
      </c>
      <c r="I49" s="4">
        <f>_xll.qlRateHelperEarliestDate($B49,Trigger)</f>
        <v>44090</v>
      </c>
      <c r="J49" s="3">
        <f>_xll.qlRateHelperLatestDate($B49,Trigger)</f>
        <v>44181</v>
      </c>
      <c r="M49" s="147"/>
    </row>
    <row r="50" spans="1:14" s="67" customFormat="1" x14ac:dyDescent="0.2">
      <c r="A50" s="8" t="b">
        <v>1</v>
      </c>
      <c r="B50" s="124" t="str">
        <f>Futures!J33</f>
        <v>obj_003ba#0005</v>
      </c>
      <c r="C50" s="7" t="str">
        <f>_xll.qlRateHelperQuoteName(B50)</f>
        <v>GBPFUT3MZ0_Quote</v>
      </c>
      <c r="D50" s="16" t="e">
        <f>_xll.qlRateHelperQuoteValue($B50,Trigger)</f>
        <v>#NUM!</v>
      </c>
      <c r="E50" s="6" t="e">
        <f>_xll.qlFuturesRateHelperConvexityAdjustment($B50,Trigger)</f>
        <v>#NUM!</v>
      </c>
      <c r="F50" s="68" t="b">
        <v>0</v>
      </c>
      <c r="G50" s="68">
        <v>30</v>
      </c>
      <c r="H50" s="68">
        <v>1</v>
      </c>
      <c r="I50" s="4">
        <f>_xll.qlRateHelperEarliestDate($B50,Trigger)</f>
        <v>44181</v>
      </c>
      <c r="J50" s="3">
        <f>_xll.qlRateHelperLatestDate($B50,Trigger)</f>
        <v>44271</v>
      </c>
      <c r="M50" s="147"/>
    </row>
    <row r="51" spans="1:14" s="67" customFormat="1" x14ac:dyDescent="0.2">
      <c r="A51" s="8" t="b">
        <v>1</v>
      </c>
      <c r="B51" s="124" t="str">
        <f>Futures!J34</f>
        <v>obj_003d2#0005</v>
      </c>
      <c r="C51" s="7" t="str">
        <f>_xll.qlRateHelperQuoteName(B51)</f>
        <v>GBPFUT3MH1_Quote</v>
      </c>
      <c r="D51" s="16" t="e">
        <f>_xll.qlRateHelperQuoteValue($B51,Trigger)</f>
        <v>#NUM!</v>
      </c>
      <c r="E51" s="6" t="e">
        <f>_xll.qlFuturesRateHelperConvexityAdjustment($B51,Trigger)</f>
        <v>#NUM!</v>
      </c>
      <c r="F51" s="68" t="b">
        <v>0</v>
      </c>
      <c r="G51" s="68">
        <v>30</v>
      </c>
      <c r="H51" s="68">
        <v>1</v>
      </c>
      <c r="I51" s="4">
        <f>_xll.qlRateHelperEarliestDate($B51,Trigger)</f>
        <v>44272</v>
      </c>
      <c r="J51" s="3">
        <f>_xll.qlRateHelperLatestDate($B51,Trigger)</f>
        <v>44364</v>
      </c>
      <c r="M51" s="147"/>
    </row>
    <row r="52" spans="1:14" s="67" customFormat="1" x14ac:dyDescent="0.2">
      <c r="A52" s="8" t="b">
        <v>1</v>
      </c>
      <c r="B52" s="124" t="str">
        <f>Futures!J35</f>
        <v>obj_003a7#0005</v>
      </c>
      <c r="C52" s="7" t="str">
        <f>_xll.qlRateHelperQuoteName(B52)</f>
        <v>GBPFUT3MM1_Quote</v>
      </c>
      <c r="D52" s="16" t="e">
        <f>_xll.qlRateHelperQuoteValue($B52,Trigger)</f>
        <v>#NUM!</v>
      </c>
      <c r="E52" s="6" t="e">
        <f>_xll.qlFuturesRateHelperConvexityAdjustment($B52,Trigger)</f>
        <v>#NUM!</v>
      </c>
      <c r="F52" s="68" t="b">
        <v>0</v>
      </c>
      <c r="G52" s="68">
        <v>30</v>
      </c>
      <c r="H52" s="68">
        <v>1</v>
      </c>
      <c r="I52" s="4">
        <f>_xll.qlRateHelperEarliestDate($B52,Trigger)</f>
        <v>44363</v>
      </c>
      <c r="J52" s="3">
        <f>_xll.qlRateHelperLatestDate($B52,Trigger)</f>
        <v>44455</v>
      </c>
      <c r="M52" s="147"/>
    </row>
    <row r="53" spans="1:14" s="67" customFormat="1" x14ac:dyDescent="0.2">
      <c r="A53" s="8" t="b">
        <v>1</v>
      </c>
      <c r="B53" s="124" t="str">
        <f>Futures!J36</f>
        <v>obj_003b2#0005</v>
      </c>
      <c r="C53" s="7" t="str">
        <f>_xll.qlRateHelperQuoteName(B53)</f>
        <v>GBPFUT3MU1_Quote</v>
      </c>
      <c r="D53" s="16" t="e">
        <f>_xll.qlRateHelperQuoteValue($B53,Trigger)</f>
        <v>#NUM!</v>
      </c>
      <c r="E53" s="6" t="e">
        <f>_xll.qlFuturesRateHelperConvexityAdjustment($B53,Trigger)</f>
        <v>#NUM!</v>
      </c>
      <c r="F53" s="68" t="b">
        <v>0</v>
      </c>
      <c r="G53" s="68">
        <v>30</v>
      </c>
      <c r="H53" s="68">
        <v>1</v>
      </c>
      <c r="I53" s="4">
        <f>_xll.qlRateHelperEarliestDate($B53,Trigger)</f>
        <v>44454</v>
      </c>
      <c r="J53" s="3">
        <f>_xll.qlRateHelperLatestDate($B53,Trigger)</f>
        <v>44545</v>
      </c>
      <c r="M53" s="147"/>
    </row>
    <row r="54" spans="1:14" s="67" customFormat="1" x14ac:dyDescent="0.2">
      <c r="A54" s="8" t="b">
        <v>1</v>
      </c>
      <c r="B54" s="124" t="str">
        <f>Futures!J37</f>
        <v>obj_0039d#0005</v>
      </c>
      <c r="C54" s="7" t="str">
        <f>_xll.qlRateHelperQuoteName(B54)</f>
        <v>GBPFUT3MZ1_Quote</v>
      </c>
      <c r="D54" s="16" t="e">
        <f>_xll.qlRateHelperQuoteValue($B54,Trigger)</f>
        <v>#NUM!</v>
      </c>
      <c r="E54" s="6" t="e">
        <f>_xll.qlFuturesRateHelperConvexityAdjustment($B54,Trigger)</f>
        <v>#NUM!</v>
      </c>
      <c r="F54" s="68" t="b">
        <v>0</v>
      </c>
      <c r="G54" s="68">
        <v>30</v>
      </c>
      <c r="H54" s="68">
        <v>1</v>
      </c>
      <c r="I54" s="4">
        <f>_xll.qlRateHelperEarliestDate($B54,Trigger)</f>
        <v>44545</v>
      </c>
      <c r="J54" s="3">
        <f>_xll.qlRateHelperLatestDate($B54,Trigger)</f>
        <v>44635</v>
      </c>
      <c r="M54" s="147"/>
    </row>
    <row r="55" spans="1:14" s="67" customFormat="1" x14ac:dyDescent="0.2">
      <c r="A55" s="8" t="b">
        <v>1</v>
      </c>
      <c r="B55" s="124" t="str">
        <f>Futures!J38</f>
        <v>obj_00396#0005</v>
      </c>
      <c r="C55" s="7" t="str">
        <f>_xll.qlRateHelperQuoteName(B55)</f>
        <v>GBPFUT3MH2_Quote</v>
      </c>
      <c r="D55" s="16" t="e">
        <f>_xll.qlRateHelperQuoteValue($B55,Trigger)</f>
        <v>#NUM!</v>
      </c>
      <c r="E55" s="6" t="e">
        <f>_xll.qlFuturesRateHelperConvexityAdjustment($B55,Trigger)</f>
        <v>#NUM!</v>
      </c>
      <c r="F55" s="68" t="b">
        <v>0</v>
      </c>
      <c r="G55" s="68">
        <v>30</v>
      </c>
      <c r="H55" s="68">
        <v>1</v>
      </c>
      <c r="I55" s="4">
        <f>_xll.qlRateHelperEarliestDate($B55,Trigger)</f>
        <v>44636</v>
      </c>
      <c r="J55" s="3">
        <f>_xll.qlRateHelperLatestDate($B55,Trigger)</f>
        <v>44728</v>
      </c>
      <c r="M55" s="147"/>
    </row>
    <row r="56" spans="1:14" s="67" customFormat="1" x14ac:dyDescent="0.2">
      <c r="A56" s="8" t="b">
        <v>1</v>
      </c>
      <c r="B56" s="124" t="str">
        <f>Futures!J39</f>
        <v>obj_0038b#0005</v>
      </c>
      <c r="C56" s="7" t="str">
        <f>_xll.qlRateHelperQuoteName(B56)</f>
        <v>GBPFUT3MM2_Quote</v>
      </c>
      <c r="D56" s="16" t="e">
        <f>_xll.qlRateHelperQuoteValue($B56,Trigger)</f>
        <v>#NUM!</v>
      </c>
      <c r="E56" s="6" t="e">
        <f>_xll.qlFuturesRateHelperConvexityAdjustment($B56,Trigger)</f>
        <v>#NUM!</v>
      </c>
      <c r="F56" s="68" t="b">
        <v>0</v>
      </c>
      <c r="G56" s="68">
        <v>30</v>
      </c>
      <c r="H56" s="68">
        <v>1</v>
      </c>
      <c r="I56" s="4">
        <f>_xll.qlRateHelperEarliestDate($B56,Trigger)</f>
        <v>44727</v>
      </c>
      <c r="J56" s="3">
        <f>_xll.qlRateHelperLatestDate($B56,Trigger)</f>
        <v>44819</v>
      </c>
      <c r="M56" s="147"/>
    </row>
    <row r="57" spans="1:14" s="67" customFormat="1" x14ac:dyDescent="0.2">
      <c r="A57" s="8" t="b">
        <v>1</v>
      </c>
      <c r="B57" s="124" t="str">
        <f>Futures!J40</f>
        <v>obj_003a3#0005</v>
      </c>
      <c r="C57" s="7" t="str">
        <f>_xll.qlRateHelperQuoteName(B57)</f>
        <v>GBPFUT3MU2_Quote</v>
      </c>
      <c r="D57" s="16" t="e">
        <f>_xll.qlRateHelperQuoteValue($B57,Trigger)</f>
        <v>#NUM!</v>
      </c>
      <c r="E57" s="6" t="e">
        <f>_xll.qlFuturesRateHelperConvexityAdjustment($B57,Trigger)</f>
        <v>#NUM!</v>
      </c>
      <c r="F57" s="68" t="b">
        <v>0</v>
      </c>
      <c r="G57" s="68">
        <v>30</v>
      </c>
      <c r="H57" s="68">
        <v>1</v>
      </c>
      <c r="I57" s="4">
        <f>_xll.qlRateHelperEarliestDate($B57,Trigger)</f>
        <v>44825</v>
      </c>
      <c r="J57" s="3">
        <f>_xll.qlRateHelperLatestDate($B57,Trigger)</f>
        <v>44916</v>
      </c>
      <c r="M57" s="147"/>
    </row>
    <row r="58" spans="1:14" s="67" customFormat="1" x14ac:dyDescent="0.2">
      <c r="A58" s="8" t="b">
        <v>1</v>
      </c>
      <c r="B58" s="124" t="str">
        <f>Futures!J41</f>
        <v>obj_003ad#0005</v>
      </c>
      <c r="C58" s="7" t="str">
        <f>_xll.qlRateHelperQuoteName(B58)</f>
        <v>GBPFUT3MZ2_Quote</v>
      </c>
      <c r="D58" s="16" t="e">
        <f>_xll.qlRateHelperQuoteValue($B58,Trigger)</f>
        <v>#NUM!</v>
      </c>
      <c r="E58" s="6" t="e">
        <f>_xll.qlFuturesRateHelperConvexityAdjustment($B58,Trigger)</f>
        <v>#NUM!</v>
      </c>
      <c r="F58" s="68" t="b">
        <v>0</v>
      </c>
      <c r="G58" s="68">
        <v>30</v>
      </c>
      <c r="H58" s="68">
        <v>1</v>
      </c>
      <c r="I58" s="4">
        <f>_xll.qlRateHelperEarliestDate($B58,Trigger)</f>
        <v>44916</v>
      </c>
      <c r="J58" s="3">
        <f>_xll.qlRateHelperLatestDate($B58,Trigger)</f>
        <v>45006</v>
      </c>
      <c r="M58" s="147"/>
    </row>
    <row r="59" spans="1:14" s="67" customFormat="1" x14ac:dyDescent="0.2">
      <c r="A59" s="8" t="b">
        <v>1</v>
      </c>
      <c r="B59" s="124" t="str">
        <f>Futures!J42</f>
        <v>obj_003b8#0005</v>
      </c>
      <c r="C59" s="7" t="str">
        <f>_xll.qlRateHelperQuoteName(B59)</f>
        <v>GBPFUT3MH3_Quote</v>
      </c>
      <c r="D59" s="16" t="e">
        <f>_xll.qlRateHelperQuoteValue($B59,Trigger)</f>
        <v>#NUM!</v>
      </c>
      <c r="E59" s="6" t="e">
        <f>_xll.qlFuturesRateHelperConvexityAdjustment($B59,Trigger)</f>
        <v>#NUM!</v>
      </c>
      <c r="F59" s="68" t="b">
        <v>0</v>
      </c>
      <c r="G59" s="68">
        <v>30</v>
      </c>
      <c r="H59" s="68">
        <v>1</v>
      </c>
      <c r="I59" s="4">
        <f>_xll.qlRateHelperEarliestDate($B59,Trigger)</f>
        <v>45000</v>
      </c>
      <c r="J59" s="3">
        <f>_xll.qlRateHelperLatestDate($B59,Trigger)</f>
        <v>45092</v>
      </c>
      <c r="M59" s="147"/>
    </row>
    <row r="60" spans="1:14" s="67" customFormat="1" x14ac:dyDescent="0.2">
      <c r="A60" s="8" t="b">
        <v>1</v>
      </c>
      <c r="B60" s="124" t="str">
        <f>Futures!J43</f>
        <v>obj_003bd#0005</v>
      </c>
      <c r="C60" s="7" t="str">
        <f>_xll.qlRateHelperQuoteName(B60)</f>
        <v>GBPFUT3MM3_Quote</v>
      </c>
      <c r="D60" s="16" t="e">
        <f>_xll.qlRateHelperQuoteValue($B60,Trigger)</f>
        <v>#NUM!</v>
      </c>
      <c r="E60" s="6" t="e">
        <f>_xll.qlFuturesRateHelperConvexityAdjustment($B60,Trigger)</f>
        <v>#NUM!</v>
      </c>
      <c r="F60" s="68" t="b">
        <v>0</v>
      </c>
      <c r="G60" s="68">
        <v>30</v>
      </c>
      <c r="H60" s="68">
        <v>1</v>
      </c>
      <c r="I60" s="4">
        <f>_xll.qlRateHelperEarliestDate($B60,Trigger)</f>
        <v>45098</v>
      </c>
      <c r="J60" s="3">
        <f>_xll.qlRateHelperLatestDate($B60,Trigger)</f>
        <v>45190</v>
      </c>
      <c r="M60" s="147"/>
    </row>
    <row r="61" spans="1:14" x14ac:dyDescent="0.2">
      <c r="A61" s="8" t="b">
        <v>1</v>
      </c>
      <c r="B61" s="124" t="str">
        <f>Futures!J44</f>
        <v>obj_00395#0005</v>
      </c>
      <c r="C61" s="7" t="str">
        <f>_xll.qlRateHelperQuoteName(B61)</f>
        <v>GBPFUT3MU3_Quote</v>
      </c>
      <c r="D61" s="16" t="e">
        <f>_xll.qlRateHelperQuoteValue($B61,Trigger)</f>
        <v>#NUM!</v>
      </c>
      <c r="E61" s="6" t="e">
        <f>_xll.qlFuturesRateHelperConvexityAdjustment($B61,Trigger)</f>
        <v>#NUM!</v>
      </c>
      <c r="F61" s="68" t="b">
        <v>0</v>
      </c>
      <c r="G61" s="68">
        <v>30</v>
      </c>
      <c r="H61" s="68">
        <v>1</v>
      </c>
      <c r="I61" s="4">
        <f>_xll.qlRateHelperEarliestDate($B61,Trigger)</f>
        <v>45189</v>
      </c>
      <c r="J61" s="3">
        <f>_xll.qlRateHelperLatestDate($B61,Trigger)</f>
        <v>45280</v>
      </c>
      <c r="L61" s="67"/>
      <c r="M61" s="147"/>
      <c r="N61" s="67"/>
    </row>
    <row r="62" spans="1:14" s="67" customFormat="1" x14ac:dyDescent="0.2">
      <c r="A62" s="234"/>
      <c r="B62" s="125" t="str">
        <f>FRAs!H3</f>
        <v>obj_005f2#0001</v>
      </c>
      <c r="C62" s="14" t="str">
        <f>_xll.qlRateHelperQuoteName(B62)</f>
        <v>GBP1x7F_Quote</v>
      </c>
      <c r="D62" s="122">
        <f>_xll.qlRateHelperQuoteValue($B62,Trigger)</f>
        <v>7.0499999999999998E-3</v>
      </c>
      <c r="E62" s="13" t="e">
        <f>_xll.qlFuturesRateHelperConvexityAdjustment($B62,Trigger)</f>
        <v>#NUM!</v>
      </c>
      <c r="F62" s="12" t="b">
        <v>0</v>
      </c>
      <c r="G62" s="12">
        <v>30</v>
      </c>
      <c r="H62" s="12">
        <v>1</v>
      </c>
      <c r="I62" s="11">
        <f>_xll.qlRateHelperEarliestDate($B62,Trigger)</f>
        <v>42170</v>
      </c>
      <c r="J62" s="10">
        <f>_xll.qlRateHelperLatestDate($B62,Trigger)</f>
        <v>42353</v>
      </c>
      <c r="M62" s="147"/>
    </row>
    <row r="63" spans="1:14" s="67" customFormat="1" x14ac:dyDescent="0.2">
      <c r="A63" s="235"/>
      <c r="B63" s="124" t="str">
        <f>FRAs!H4</f>
        <v>obj_005f5#0001</v>
      </c>
      <c r="C63" s="7" t="str">
        <f>_xll.qlRateHelperQuoteName(B63)</f>
        <v>GBP2x8F_Quote</v>
      </c>
      <c r="D63" s="16">
        <f>_xll.qlRateHelperQuoteValue($B63,Trigger)</f>
        <v>7.2499999999999995E-3</v>
      </c>
      <c r="E63" s="6" t="e">
        <f>_xll.qlFuturesRateHelperConvexityAdjustment($B63,Trigger)</f>
        <v>#NUM!</v>
      </c>
      <c r="F63" s="68" t="b">
        <v>0</v>
      </c>
      <c r="G63" s="68">
        <v>30</v>
      </c>
      <c r="H63" s="68">
        <v>1</v>
      </c>
      <c r="I63" s="4">
        <f>_xll.qlRateHelperEarliestDate($B63,Trigger)</f>
        <v>42198</v>
      </c>
      <c r="J63" s="3">
        <f>_xll.qlRateHelperLatestDate($B63,Trigger)</f>
        <v>42382</v>
      </c>
      <c r="M63" s="147"/>
    </row>
    <row r="64" spans="1:14" s="67" customFormat="1" x14ac:dyDescent="0.2">
      <c r="A64" s="235"/>
      <c r="B64" s="124" t="str">
        <f>FRAs!H5</f>
        <v>obj_00603#0001</v>
      </c>
      <c r="C64" s="7" t="str">
        <f>_xll.qlRateHelperQuoteName(B64)</f>
        <v>GBP3x9F_Quote</v>
      </c>
      <c r="D64" s="16">
        <f>_xll.qlRateHelperQuoteValue($B64,Trigger)</f>
        <v>7.45E-3</v>
      </c>
      <c r="E64" s="6" t="e">
        <f>_xll.qlFuturesRateHelperConvexityAdjustment($B64,Trigger)</f>
        <v>#NUM!</v>
      </c>
      <c r="F64" s="68" t="b">
        <v>0</v>
      </c>
      <c r="G64" s="68">
        <v>30</v>
      </c>
      <c r="H64" s="68">
        <v>1</v>
      </c>
      <c r="I64" s="4">
        <f>_xll.qlRateHelperEarliestDate($B64,Trigger)</f>
        <v>42229</v>
      </c>
      <c r="J64" s="3">
        <f>_xll.qlRateHelperLatestDate($B64,Trigger)</f>
        <v>42415</v>
      </c>
      <c r="M64" s="147"/>
    </row>
    <row r="65" spans="1:13" s="67" customFormat="1" x14ac:dyDescent="0.2">
      <c r="A65" s="235"/>
      <c r="B65" s="124" t="str">
        <f>FRAs!H6</f>
        <v>obj_00601#0001</v>
      </c>
      <c r="C65" s="7" t="str">
        <f>_xll.qlRateHelperQuoteName(B65)</f>
        <v>GBP4x10F_Quote</v>
      </c>
      <c r="D65" s="16">
        <f>_xll.qlRateHelperQuoteValue($B65,Trigger)</f>
        <v>7.7000000000000002E-3</v>
      </c>
      <c r="E65" s="6" t="e">
        <f>_xll.qlFuturesRateHelperConvexityAdjustment($B65,Trigger)</f>
        <v>#NUM!</v>
      </c>
      <c r="F65" s="68" t="b">
        <v>0</v>
      </c>
      <c r="G65" s="68">
        <v>30</v>
      </c>
      <c r="H65" s="68">
        <v>1</v>
      </c>
      <c r="I65" s="4">
        <f>_xll.qlRateHelperEarliestDate($B65,Trigger)</f>
        <v>42261</v>
      </c>
      <c r="J65" s="3">
        <f>_xll.qlRateHelperLatestDate($B65,Trigger)</f>
        <v>42443</v>
      </c>
      <c r="M65" s="147"/>
    </row>
    <row r="66" spans="1:13" s="67" customFormat="1" x14ac:dyDescent="0.2">
      <c r="A66" s="235"/>
      <c r="B66" s="124" t="str">
        <f>FRAs!H7</f>
        <v>obj_005ff#0001</v>
      </c>
      <c r="C66" s="7" t="str">
        <f>_xll.qlRateHelperQuoteName(B66)</f>
        <v>GBP5x11F_Quote</v>
      </c>
      <c r="D66" s="16">
        <f>_xll.qlRateHelperQuoteValue($B66,Trigger)</f>
        <v>8.0499999999999999E-3</v>
      </c>
      <c r="E66" s="6" t="e">
        <f>_xll.qlFuturesRateHelperConvexityAdjustment($B66,Trigger)</f>
        <v>#NUM!</v>
      </c>
      <c r="F66" s="68" t="b">
        <v>0</v>
      </c>
      <c r="G66" s="68">
        <v>30</v>
      </c>
      <c r="H66" s="68">
        <v>1</v>
      </c>
      <c r="I66" s="4">
        <f>_xll.qlRateHelperEarliestDate($B66,Trigger)</f>
        <v>42290</v>
      </c>
      <c r="J66" s="3">
        <f>_xll.qlRateHelperLatestDate($B66,Trigger)</f>
        <v>42473</v>
      </c>
      <c r="M66" s="147"/>
    </row>
    <row r="67" spans="1:13" s="67" customFormat="1" x14ac:dyDescent="0.2">
      <c r="A67" s="235"/>
      <c r="B67" s="124" t="str">
        <f>FRAs!H8</f>
        <v>obj_005fd#0001</v>
      </c>
      <c r="C67" s="7" t="str">
        <f>_xll.qlRateHelperQuoteName(B67)</f>
        <v>GBP6x12F_Quote</v>
      </c>
      <c r="D67" s="16">
        <f>_xll.qlRateHelperQuoteValue($B67,Trigger)</f>
        <v>8.4499999999999992E-3</v>
      </c>
      <c r="E67" s="6" t="e">
        <f>_xll.qlFuturesRateHelperConvexityAdjustment($B67,Trigger)</f>
        <v>#NUM!</v>
      </c>
      <c r="F67" s="68" t="b">
        <v>1</v>
      </c>
      <c r="G67" s="68">
        <v>30</v>
      </c>
      <c r="H67" s="68">
        <v>1</v>
      </c>
      <c r="I67" s="4">
        <f>_xll.qlRateHelperEarliestDate($B67,Trigger)</f>
        <v>42321</v>
      </c>
      <c r="J67" s="3">
        <f>_xll.qlRateHelperLatestDate($B67,Trigger)</f>
        <v>42503</v>
      </c>
      <c r="M67" s="147"/>
    </row>
    <row r="68" spans="1:13" s="67" customFormat="1" x14ac:dyDescent="0.2">
      <c r="A68" s="235"/>
      <c r="B68" s="124" t="str">
        <f>FRAs!H9</f>
        <v>obj_005fb#0001</v>
      </c>
      <c r="C68" s="7" t="str">
        <f>_xll.qlRateHelperQuoteName(B68)</f>
        <v>GBP7x13F_Quote</v>
      </c>
      <c r="D68" s="16" t="e">
        <f>_xll.qlRateHelperQuoteValue($B68,Trigger)</f>
        <v>#NUM!</v>
      </c>
      <c r="E68" s="6" t="e">
        <f>_xll.qlFuturesRateHelperConvexityAdjustment($B68,Trigger)</f>
        <v>#NUM!</v>
      </c>
      <c r="F68" s="68" t="b">
        <v>0</v>
      </c>
      <c r="G68" s="68">
        <v>30</v>
      </c>
      <c r="H68" s="68">
        <v>1</v>
      </c>
      <c r="I68" s="4">
        <f>_xll.qlRateHelperEarliestDate($B68,Trigger)</f>
        <v>42352</v>
      </c>
      <c r="J68" s="3">
        <f>_xll.qlRateHelperLatestDate($B68,Trigger)</f>
        <v>42535</v>
      </c>
      <c r="M68" s="147"/>
    </row>
    <row r="69" spans="1:13" s="67" customFormat="1" x14ac:dyDescent="0.2">
      <c r="A69" s="235"/>
      <c r="B69" s="124" t="str">
        <f>FRAs!H10</f>
        <v>obj_005f9#0001</v>
      </c>
      <c r="C69" s="7" t="str">
        <f>_xll.qlRateHelperQuoteName(B69)</f>
        <v>GBP8x14F_Quote</v>
      </c>
      <c r="D69" s="16" t="e">
        <f>_xll.qlRateHelperQuoteValue($B69,Trigger)</f>
        <v>#NUM!</v>
      </c>
      <c r="E69" s="6" t="e">
        <f>_xll.qlFuturesRateHelperConvexityAdjustment($B69,Trigger)</f>
        <v>#NUM!</v>
      </c>
      <c r="F69" s="68" t="b">
        <v>0</v>
      </c>
      <c r="G69" s="68">
        <v>30</v>
      </c>
      <c r="H69" s="68">
        <v>1</v>
      </c>
      <c r="I69" s="4">
        <f>_xll.qlRateHelperEarliestDate($B69,Trigger)</f>
        <v>42382</v>
      </c>
      <c r="J69" s="3">
        <f>_xll.qlRateHelperLatestDate($B69,Trigger)</f>
        <v>42564</v>
      </c>
      <c r="M69" s="147"/>
    </row>
    <row r="70" spans="1:13" s="67" customFormat="1" x14ac:dyDescent="0.2">
      <c r="A70" s="235"/>
      <c r="B70" s="124" t="str">
        <f>FRAs!H11</f>
        <v>obj_005f7#0001</v>
      </c>
      <c r="C70" s="7" t="str">
        <f>_xll.qlRateHelperQuoteName(B70)</f>
        <v>GBP9x15F_Quote</v>
      </c>
      <c r="D70" s="16">
        <f>_xll.qlRateHelperQuoteValue($B70,Trigger)</f>
        <v>9.8499999999999994E-3</v>
      </c>
      <c r="E70" s="6" t="e">
        <f>_xll.qlFuturesRateHelperConvexityAdjustment($B70,Trigger)</f>
        <v>#NUM!</v>
      </c>
      <c r="F70" s="68" t="b">
        <v>1</v>
      </c>
      <c r="G70" s="68">
        <v>30</v>
      </c>
      <c r="H70" s="68">
        <v>1</v>
      </c>
      <c r="I70" s="4">
        <f>_xll.qlRateHelperEarliestDate($B70,Trigger)</f>
        <v>42415</v>
      </c>
      <c r="J70" s="3">
        <f>_xll.qlRateHelperLatestDate($B70,Trigger)</f>
        <v>42597</v>
      </c>
      <c r="M70" s="147"/>
    </row>
    <row r="71" spans="1:13" s="67" customFormat="1" x14ac:dyDescent="0.2">
      <c r="A71" s="235"/>
      <c r="B71" s="124" t="str">
        <f>FRAs!H12</f>
        <v>obj_005f4#0001</v>
      </c>
      <c r="C71" s="7" t="str">
        <f>_xll.qlRateHelperQuoteName(B71)</f>
        <v>GBP10x16F_Quote</v>
      </c>
      <c r="D71" s="16" t="e">
        <f>_xll.qlRateHelperQuoteValue($B71,Trigger)</f>
        <v>#NUM!</v>
      </c>
      <c r="E71" s="6" t="e">
        <f>_xll.qlFuturesRateHelperConvexityAdjustment($B71,Trigger)</f>
        <v>#NUM!</v>
      </c>
      <c r="F71" s="68" t="b">
        <v>0</v>
      </c>
      <c r="G71" s="68">
        <v>30</v>
      </c>
      <c r="H71" s="68">
        <v>1</v>
      </c>
      <c r="I71" s="4">
        <f>_xll.qlRateHelperEarliestDate($B71,Trigger)</f>
        <v>42443</v>
      </c>
      <c r="J71" s="3">
        <f>_xll.qlRateHelperLatestDate($B71,Trigger)</f>
        <v>42627</v>
      </c>
      <c r="M71" s="147"/>
    </row>
    <row r="72" spans="1:13" s="67" customFormat="1" x14ac:dyDescent="0.2">
      <c r="A72" s="235"/>
      <c r="B72" s="124" t="str">
        <f>FRAs!H13</f>
        <v>obj_00602#0001</v>
      </c>
      <c r="C72" s="7" t="str">
        <f>_xll.qlRateHelperQuoteName(B72)</f>
        <v>GBP11x17F_Quote</v>
      </c>
      <c r="D72" s="16" t="e">
        <f>_xll.qlRateHelperQuoteValue($B72,Trigger)</f>
        <v>#NUM!</v>
      </c>
      <c r="E72" s="6" t="e">
        <f>_xll.qlFuturesRateHelperConvexityAdjustment($B72,Trigger)</f>
        <v>#NUM!</v>
      </c>
      <c r="F72" s="68" t="b">
        <v>0</v>
      </c>
      <c r="G72" s="68">
        <v>30</v>
      </c>
      <c r="H72" s="68">
        <v>1</v>
      </c>
      <c r="I72" s="4">
        <f>_xll.qlRateHelperEarliestDate($B72,Trigger)</f>
        <v>42473</v>
      </c>
      <c r="J72" s="3">
        <f>_xll.qlRateHelperLatestDate($B72,Trigger)</f>
        <v>42656</v>
      </c>
      <c r="M72" s="147"/>
    </row>
    <row r="73" spans="1:13" s="67" customFormat="1" x14ac:dyDescent="0.2">
      <c r="A73" s="235"/>
      <c r="B73" s="124" t="str">
        <f>FRAs!H14</f>
        <v>obj_00600#0001</v>
      </c>
      <c r="C73" s="7" t="str">
        <f>_xll.qlRateHelperQuoteName(B73)</f>
        <v>GBP12x18F_Quote</v>
      </c>
      <c r="D73" s="16">
        <f>_xll.qlRateHelperQuoteValue($B73,Trigger)</f>
        <v>1.125E-2</v>
      </c>
      <c r="E73" s="6" t="e">
        <f>_xll.qlFuturesRateHelperConvexityAdjustment($B73,Trigger)</f>
        <v>#NUM!</v>
      </c>
      <c r="F73" s="68" t="b">
        <v>1</v>
      </c>
      <c r="G73" s="68">
        <v>30</v>
      </c>
      <c r="H73" s="68">
        <v>1</v>
      </c>
      <c r="I73" s="4">
        <f>_xll.qlRateHelperEarliestDate($B73,Trigger)</f>
        <v>42503</v>
      </c>
      <c r="J73" s="3">
        <f>_xll.qlRateHelperLatestDate($B73,Trigger)</f>
        <v>42688</v>
      </c>
      <c r="M73" s="147"/>
    </row>
    <row r="74" spans="1:13" s="67" customFormat="1" x14ac:dyDescent="0.2">
      <c r="A74" s="235"/>
      <c r="B74" s="124" t="str">
        <f>FRAs!H15</f>
        <v>obj_005fe#0001</v>
      </c>
      <c r="C74" s="7" t="str">
        <f>_xll.qlRateHelperQuoteName(B74)</f>
        <v>GBP13x19F_Quote</v>
      </c>
      <c r="D74" s="16" t="e">
        <f>_xll.qlRateHelperQuoteValue($B74,Trigger)</f>
        <v>#NUM!</v>
      </c>
      <c r="E74" s="6" t="e">
        <f>_xll.qlFuturesRateHelperConvexityAdjustment($B74,Trigger)</f>
        <v>#NUM!</v>
      </c>
      <c r="F74" s="68" t="b">
        <v>0</v>
      </c>
      <c r="G74" s="68">
        <v>30</v>
      </c>
      <c r="H74" s="68">
        <v>1</v>
      </c>
      <c r="I74" s="4">
        <f>_xll.qlRateHelperEarliestDate($B74,Trigger)</f>
        <v>42534</v>
      </c>
      <c r="J74" s="3">
        <f>_xll.qlRateHelperLatestDate($B74,Trigger)</f>
        <v>42717</v>
      </c>
      <c r="M74" s="147"/>
    </row>
    <row r="75" spans="1:13" s="67" customFormat="1" x14ac:dyDescent="0.2">
      <c r="A75" s="235"/>
      <c r="B75" s="124" t="str">
        <f>FRAs!H16</f>
        <v>obj_005fc#0001</v>
      </c>
      <c r="C75" s="7" t="str">
        <f>_xll.qlRateHelperQuoteName(B75)</f>
        <v>GBP14x20F_Quote</v>
      </c>
      <c r="D75" s="16" t="e">
        <f>_xll.qlRateHelperQuoteValue($B75,Trigger)</f>
        <v>#NUM!</v>
      </c>
      <c r="E75" s="6" t="e">
        <f>_xll.qlFuturesRateHelperConvexityAdjustment($B75,Trigger)</f>
        <v>#NUM!</v>
      </c>
      <c r="F75" s="68" t="b">
        <v>0</v>
      </c>
      <c r="G75" s="68">
        <v>30</v>
      </c>
      <c r="H75" s="68">
        <v>1</v>
      </c>
      <c r="I75" s="4">
        <f>_xll.qlRateHelperEarliestDate($B75,Trigger)</f>
        <v>42564</v>
      </c>
      <c r="J75" s="3">
        <f>_xll.qlRateHelperLatestDate($B75,Trigger)</f>
        <v>42748</v>
      </c>
      <c r="M75" s="147"/>
    </row>
    <row r="76" spans="1:13" s="67" customFormat="1" x14ac:dyDescent="0.2">
      <c r="A76" s="235"/>
      <c r="B76" s="124" t="str">
        <f>FRAs!H17</f>
        <v>obj_005fa#0001</v>
      </c>
      <c r="C76" s="7" t="str">
        <f>_xll.qlRateHelperQuoteName(B76)</f>
        <v>GBP15x21F_Quote</v>
      </c>
      <c r="D76" s="16" t="e">
        <f>_xll.qlRateHelperQuoteValue($B76,Trigger)</f>
        <v>#NUM!</v>
      </c>
      <c r="E76" s="6" t="e">
        <f>_xll.qlFuturesRateHelperConvexityAdjustment($B76,Trigger)</f>
        <v>#NUM!</v>
      </c>
      <c r="F76" s="68" t="b">
        <v>0</v>
      </c>
      <c r="G76" s="68">
        <v>30</v>
      </c>
      <c r="H76" s="68">
        <v>1</v>
      </c>
      <c r="I76" s="4">
        <f>_xll.qlRateHelperEarliestDate($B76,Trigger)</f>
        <v>42597</v>
      </c>
      <c r="J76" s="3">
        <f>_xll.qlRateHelperLatestDate($B76,Trigger)</f>
        <v>42781</v>
      </c>
      <c r="M76" s="147"/>
    </row>
    <row r="77" spans="1:13" s="67" customFormat="1" x14ac:dyDescent="0.2">
      <c r="A77" s="235"/>
      <c r="B77" s="124" t="str">
        <f>FRAs!H18</f>
        <v>obj_005f8#0001</v>
      </c>
      <c r="C77" s="7" t="str">
        <f>_xll.qlRateHelperQuoteName(B77)</f>
        <v>GBP16x22F_Quote</v>
      </c>
      <c r="D77" s="16" t="e">
        <f>_xll.qlRateHelperQuoteValue($B77,Trigger)</f>
        <v>#NUM!</v>
      </c>
      <c r="E77" s="6" t="e">
        <f>_xll.qlFuturesRateHelperConvexityAdjustment($B77,Trigger)</f>
        <v>#NUM!</v>
      </c>
      <c r="F77" s="68" t="b">
        <v>0</v>
      </c>
      <c r="G77" s="68">
        <v>30</v>
      </c>
      <c r="H77" s="68">
        <v>1</v>
      </c>
      <c r="I77" s="4">
        <f>_xll.qlRateHelperEarliestDate($B77,Trigger)</f>
        <v>42626</v>
      </c>
      <c r="J77" s="3">
        <f>_xll.qlRateHelperLatestDate($B77,Trigger)</f>
        <v>42807</v>
      </c>
      <c r="M77" s="147"/>
    </row>
    <row r="78" spans="1:13" s="67" customFormat="1" x14ac:dyDescent="0.2">
      <c r="A78" s="235"/>
      <c r="B78" s="124" t="str">
        <f>FRAs!H19</f>
        <v>obj_005f6#0001</v>
      </c>
      <c r="C78" s="7" t="str">
        <f>_xll.qlRateHelperQuoteName(B78)</f>
        <v>GBP17x23F_Quote</v>
      </c>
      <c r="D78" s="16" t="e">
        <f>_xll.qlRateHelperQuoteValue($B78,Trigger)</f>
        <v>#NUM!</v>
      </c>
      <c r="E78" s="6" t="e">
        <f>_xll.qlFuturesRateHelperConvexityAdjustment($B78,Trigger)</f>
        <v>#NUM!</v>
      </c>
      <c r="F78" s="68" t="b">
        <v>0</v>
      </c>
      <c r="G78" s="68">
        <v>30</v>
      </c>
      <c r="H78" s="68">
        <v>1</v>
      </c>
      <c r="I78" s="4">
        <f>_xll.qlRateHelperEarliestDate($B78,Trigger)</f>
        <v>42656</v>
      </c>
      <c r="J78" s="3">
        <f>_xll.qlRateHelperLatestDate($B78,Trigger)</f>
        <v>42838</v>
      </c>
      <c r="M78" s="147"/>
    </row>
    <row r="79" spans="1:13" s="67" customFormat="1" x14ac:dyDescent="0.2">
      <c r="A79" s="236"/>
      <c r="B79" s="126" t="str">
        <f>FRAs!H20</f>
        <v>obj_005f3#0001</v>
      </c>
      <c r="C79" s="237" t="str">
        <f>_xll.qlRateHelperQuoteName(B79)</f>
        <v>GBP18x24F_Quote</v>
      </c>
      <c r="D79" s="238" t="e">
        <f>_xll.qlRateHelperQuoteValue($B79,Trigger)</f>
        <v>#NUM!</v>
      </c>
      <c r="E79" s="239" t="e">
        <f>_xll.qlFuturesRateHelperConvexityAdjustment($B79,Trigger)</f>
        <v>#NUM!</v>
      </c>
      <c r="F79" s="240" t="b">
        <v>0</v>
      </c>
      <c r="G79" s="240">
        <v>30</v>
      </c>
      <c r="H79" s="240">
        <v>1</v>
      </c>
      <c r="I79" s="241">
        <f>_xll.qlRateHelperEarliestDate($B79,Trigger)</f>
        <v>42688</v>
      </c>
      <c r="J79" s="242">
        <f>_xll.qlRateHelperLatestDate($B79,Trigger)</f>
        <v>42870</v>
      </c>
      <c r="M79" s="147"/>
    </row>
    <row r="80" spans="1:13" x14ac:dyDescent="0.2">
      <c r="B80" s="124" t="str">
        <f>Swaps!L5</f>
        <v>obj_00384#0014</v>
      </c>
      <c r="C80" s="7" t="str">
        <f>_xll.qlRateHelperQuoteName(B80)</f>
        <v>GBPSB6L1Y_Quote</v>
      </c>
      <c r="D80" s="6">
        <f>_xll.qlRateHelperQuoteValue($B80,Trigger)</f>
        <v>7.7299999999999999E-3</v>
      </c>
      <c r="E80" s="6">
        <f>_xll.qlSwapRateHelperSpread($B80,Trigger)</f>
        <v>0</v>
      </c>
      <c r="F80" s="68" t="b">
        <v>0</v>
      </c>
      <c r="G80" s="68">
        <v>50</v>
      </c>
      <c r="H80" s="68">
        <v>1</v>
      </c>
      <c r="I80" s="4">
        <f>_xll.qlRateHelperEarliestDate($B80,Trigger)</f>
        <v>42137</v>
      </c>
      <c r="J80" s="3">
        <f>_xll.qlRateHelperLatestDate($B80,Trigger)</f>
        <v>42503</v>
      </c>
    </row>
    <row r="81" spans="2:12" x14ac:dyDescent="0.2">
      <c r="B81" s="124" t="str">
        <f>Swaps!L6</f>
        <v>obj_00394#0004</v>
      </c>
      <c r="C81" s="7" t="str">
        <f>_xll.qlRateHelperQuoteName(B81)</f>
        <v>GBPSB6L15M_Quote</v>
      </c>
      <c r="D81" s="6" t="e">
        <f>_xll.qlRateHelperQuoteValue($B81,Trigger)</f>
        <v>#NUM!</v>
      </c>
      <c r="E81" s="6">
        <f>_xll.qlSwapRateHelperSpread($B81,Trigger)</f>
        <v>0</v>
      </c>
      <c r="F81" s="5" t="b">
        <v>0</v>
      </c>
      <c r="G81" s="5">
        <v>50</v>
      </c>
      <c r="H81" s="5">
        <v>1</v>
      </c>
      <c r="I81" s="4">
        <f>_xll.qlRateHelperEarliestDate($B81,Trigger)</f>
        <v>42137</v>
      </c>
      <c r="J81" s="3">
        <f>_xll.qlRateHelperLatestDate($B81,Trigger)</f>
        <v>42597</v>
      </c>
    </row>
    <row r="82" spans="2:12" x14ac:dyDescent="0.2">
      <c r="B82" s="124" t="str">
        <f>Swaps!L7</f>
        <v>obj_003b3#0004</v>
      </c>
      <c r="C82" s="7" t="str">
        <f>_xll.qlRateHelperQuoteName(B82)</f>
        <v>GBPSB6L18M_Quote</v>
      </c>
      <c r="D82" s="6">
        <f>_xll.qlRateHelperQuoteValue($B82,Trigger)</f>
        <v>8.9099999999999995E-3</v>
      </c>
      <c r="E82" s="6">
        <f>_xll.qlSwapRateHelperSpread($B82,Trigger)</f>
        <v>0</v>
      </c>
      <c r="F82" s="5" t="b">
        <v>0</v>
      </c>
      <c r="G82" s="5">
        <v>50</v>
      </c>
      <c r="H82" s="5">
        <v>1</v>
      </c>
      <c r="I82" s="4">
        <f>_xll.qlRateHelperEarliestDate($B82,Trigger)</f>
        <v>42137</v>
      </c>
      <c r="J82" s="3">
        <f>_xll.qlRateHelperLatestDate($B82,Trigger)</f>
        <v>42688</v>
      </c>
    </row>
    <row r="83" spans="2:12" x14ac:dyDescent="0.2">
      <c r="B83" s="124" t="str">
        <f>Swaps!L8</f>
        <v>obj_003c7#0004</v>
      </c>
      <c r="C83" s="7" t="str">
        <f>_xll.qlRateHelperQuoteName(B83)</f>
        <v>GBPSB6L21M_Quote</v>
      </c>
      <c r="D83" s="6" t="e">
        <f>_xll.qlRateHelperQuoteValue($B83,Trigger)</f>
        <v>#NUM!</v>
      </c>
      <c r="E83" s="6">
        <f>_xll.qlSwapRateHelperSpread($B83,Trigger)</f>
        <v>0</v>
      </c>
      <c r="F83" s="5" t="b">
        <v>0</v>
      </c>
      <c r="G83" s="5">
        <v>50</v>
      </c>
      <c r="H83" s="5">
        <v>1</v>
      </c>
      <c r="I83" s="4">
        <f>_xll.qlRateHelperEarliestDate($B83,Trigger)</f>
        <v>42137</v>
      </c>
      <c r="J83" s="3">
        <f>_xll.qlRateHelperLatestDate($B83,Trigger)</f>
        <v>42779</v>
      </c>
    </row>
    <row r="84" spans="2:12" x14ac:dyDescent="0.2">
      <c r="B84" s="124" t="str">
        <f>Swaps!L9</f>
        <v>obj_0039e#0004</v>
      </c>
      <c r="C84" s="7" t="str">
        <f>_xll.qlRateHelperQuoteName(B84)</f>
        <v>GBPSB6L2Y_Quote</v>
      </c>
      <c r="D84" s="6">
        <f>_xll.qlRateHelperQuoteValue($B84,Trigger)</f>
        <v>1.0249999999999999E-2</v>
      </c>
      <c r="E84" s="6">
        <f>_xll.qlSwapRateHelperSpread($B84,Trigger)</f>
        <v>0</v>
      </c>
      <c r="F84" s="5" t="b">
        <v>1</v>
      </c>
      <c r="G84" s="5">
        <v>50</v>
      </c>
      <c r="H84" s="5">
        <v>1</v>
      </c>
      <c r="I84" s="4">
        <f>_xll.qlRateHelperEarliestDate($B84,Trigger)</f>
        <v>42137</v>
      </c>
      <c r="J84" s="3">
        <f>_xll.qlRateHelperLatestDate($B84,Trigger)</f>
        <v>42870</v>
      </c>
    </row>
    <row r="85" spans="2:12" x14ac:dyDescent="0.2">
      <c r="B85" s="124" t="str">
        <f>Swaps!L10</f>
        <v>obj_003c2#0004</v>
      </c>
      <c r="C85" s="7" t="str">
        <f>_xll.qlRateHelperQuoteName(B85)</f>
        <v>GBPSB6L3Y_Quote</v>
      </c>
      <c r="D85" s="6">
        <f>_xll.qlRateHelperQuoteValue($B85,Trigger)</f>
        <v>1.2669999999999999E-2</v>
      </c>
      <c r="E85" s="6">
        <f>_xll.qlSwapRateHelperSpread($B85,Trigger)</f>
        <v>0</v>
      </c>
      <c r="F85" s="5" t="b">
        <v>1</v>
      </c>
      <c r="G85" s="5">
        <v>50</v>
      </c>
      <c r="H85" s="5">
        <v>1</v>
      </c>
      <c r="I85" s="4">
        <f>_xll.qlRateHelperEarliestDate($B85,Trigger)</f>
        <v>42137</v>
      </c>
      <c r="J85" s="3">
        <f>_xll.qlRateHelperLatestDate($B85,Trigger)</f>
        <v>43234</v>
      </c>
    </row>
    <row r="86" spans="2:12" x14ac:dyDescent="0.2">
      <c r="B86" s="124" t="str">
        <f>Swaps!L11</f>
        <v>obj_00398#0004</v>
      </c>
      <c r="C86" s="7" t="str">
        <f>_xll.qlRateHelperQuoteName(B86)</f>
        <v>GBPSB6L4Y_Quote</v>
      </c>
      <c r="D86" s="6">
        <f>_xll.qlRateHelperQuoteValue($B86,Trigger)</f>
        <v>1.464E-2</v>
      </c>
      <c r="E86" s="6">
        <f>_xll.qlSwapRateHelperSpread($B86,Trigger)</f>
        <v>0</v>
      </c>
      <c r="F86" s="5" t="b">
        <v>1</v>
      </c>
      <c r="G86" s="5">
        <v>50</v>
      </c>
      <c r="H86" s="5">
        <v>1</v>
      </c>
      <c r="I86" s="4">
        <f>_xll.qlRateHelperEarliestDate($B86,Trigger)</f>
        <v>42137</v>
      </c>
      <c r="J86" s="3">
        <f>_xll.qlRateHelperLatestDate($B86,Trigger)</f>
        <v>43598</v>
      </c>
    </row>
    <row r="87" spans="2:12" x14ac:dyDescent="0.2">
      <c r="B87" s="124" t="str">
        <f>Swaps!L12</f>
        <v>obj_00391#0004</v>
      </c>
      <c r="C87" s="7" t="str">
        <f>_xll.qlRateHelperQuoteName(B87)</f>
        <v>GBPSB6L5Y_Quote</v>
      </c>
      <c r="D87" s="6">
        <f>_xll.qlRateHelperQuoteValue($B87,Trigger)</f>
        <v>1.6250000000000001E-2</v>
      </c>
      <c r="E87" s="6">
        <f>_xll.qlSwapRateHelperSpread($B87,Trigger)</f>
        <v>0</v>
      </c>
      <c r="F87" s="5" t="b">
        <v>1</v>
      </c>
      <c r="G87" s="5">
        <v>50</v>
      </c>
      <c r="H87" s="5">
        <v>1</v>
      </c>
      <c r="I87" s="4">
        <f>_xll.qlRateHelperEarliestDate($B87,Trigger)</f>
        <v>42137</v>
      </c>
      <c r="J87" s="3">
        <f>_xll.qlRateHelperLatestDate($B87,Trigger)</f>
        <v>43964</v>
      </c>
    </row>
    <row r="88" spans="2:12" x14ac:dyDescent="0.2">
      <c r="B88" s="124" t="str">
        <f>Swaps!L13</f>
        <v>obj_003a6#0004</v>
      </c>
      <c r="C88" s="7" t="str">
        <f>_xll.qlRateHelperQuoteName(B88)</f>
        <v>GBPSB6L6Y_Quote</v>
      </c>
      <c r="D88" s="6">
        <f>_xll.qlRateHelperQuoteValue($B88,Trigger)</f>
        <v>1.7480000000000002E-2</v>
      </c>
      <c r="E88" s="6">
        <f>_xll.qlSwapRateHelperSpread($B88,Trigger)</f>
        <v>0</v>
      </c>
      <c r="F88" s="5" t="b">
        <v>1</v>
      </c>
      <c r="G88" s="5">
        <v>50</v>
      </c>
      <c r="H88" s="5">
        <v>1</v>
      </c>
      <c r="I88" s="4">
        <f>_xll.qlRateHelperEarliestDate($B88,Trigger)</f>
        <v>42137</v>
      </c>
      <c r="J88" s="3">
        <f>_xll.qlRateHelperLatestDate($B88,Trigger)</f>
        <v>44329</v>
      </c>
    </row>
    <row r="89" spans="2:12" x14ac:dyDescent="0.2">
      <c r="B89" s="124" t="str">
        <f>Swaps!L14</f>
        <v>obj_003d0#0004</v>
      </c>
      <c r="C89" s="7" t="str">
        <f>_xll.qlRateHelperQuoteName(B89)</f>
        <v>GBPSB6L7Y_Quote</v>
      </c>
      <c r="D89" s="6">
        <f>_xll.qlRateHelperQuoteValue($B89,Trigger)</f>
        <v>1.8500000000000003E-2</v>
      </c>
      <c r="E89" s="6">
        <f>_xll.qlSwapRateHelperSpread($B89,Trigger)</f>
        <v>0</v>
      </c>
      <c r="F89" s="5" t="b">
        <v>1</v>
      </c>
      <c r="G89" s="5">
        <v>50</v>
      </c>
      <c r="H89" s="5">
        <v>1</v>
      </c>
      <c r="I89" s="4">
        <f>_xll.qlRateHelperEarliestDate($B89,Trigger)</f>
        <v>42137</v>
      </c>
      <c r="J89" s="3">
        <f>_xll.qlRateHelperLatestDate($B89,Trigger)</f>
        <v>44694</v>
      </c>
      <c r="L89" s="9"/>
    </row>
    <row r="90" spans="2:12" x14ac:dyDescent="0.2">
      <c r="B90" s="124" t="str">
        <f>Swaps!L15</f>
        <v>obj_003ce#0004</v>
      </c>
      <c r="C90" s="7" t="str">
        <f>_xll.qlRateHelperQuoteName(B90)</f>
        <v>GBPSB6L8Y_Quote</v>
      </c>
      <c r="D90" s="6">
        <f>_xll.qlRateHelperQuoteValue($B90,Trigger)</f>
        <v>1.9340000000000003E-2</v>
      </c>
      <c r="E90" s="6">
        <f>_xll.qlSwapRateHelperSpread($B90,Trigger)</f>
        <v>0</v>
      </c>
      <c r="F90" s="5" t="b">
        <v>1</v>
      </c>
      <c r="G90" s="5">
        <v>50</v>
      </c>
      <c r="H90" s="5">
        <v>1</v>
      </c>
      <c r="I90" s="4">
        <f>_xll.qlRateHelperEarliestDate($B90,Trigger)</f>
        <v>42137</v>
      </c>
      <c r="J90" s="3">
        <f>_xll.qlRateHelperLatestDate($B90,Trigger)</f>
        <v>45061</v>
      </c>
      <c r="L90" s="9"/>
    </row>
    <row r="91" spans="2:12" x14ac:dyDescent="0.2">
      <c r="B91" s="124" t="str">
        <f>Swaps!L16</f>
        <v>obj_0038d#0004</v>
      </c>
      <c r="C91" s="7" t="str">
        <f>_xll.qlRateHelperQuoteName(B91)</f>
        <v>GBPSB6L9Y_Quote</v>
      </c>
      <c r="D91" s="6">
        <f>_xll.qlRateHelperQuoteValue($B91,Trigger)</f>
        <v>2.0030000000000003E-2</v>
      </c>
      <c r="E91" s="6">
        <f>_xll.qlSwapRateHelperSpread($B91,Trigger)</f>
        <v>0</v>
      </c>
      <c r="F91" s="5" t="b">
        <v>1</v>
      </c>
      <c r="G91" s="5">
        <v>50</v>
      </c>
      <c r="H91" s="5">
        <v>1</v>
      </c>
      <c r="I91" s="4">
        <f>_xll.qlRateHelperEarliestDate($B91,Trigger)</f>
        <v>42137</v>
      </c>
      <c r="J91" s="3">
        <f>_xll.qlRateHelperLatestDate($B91,Trigger)</f>
        <v>45425</v>
      </c>
      <c r="L91" s="9"/>
    </row>
    <row r="92" spans="2:12" x14ac:dyDescent="0.2">
      <c r="B92" s="124" t="str">
        <f>Swaps!L17</f>
        <v>obj_00390#0004</v>
      </c>
      <c r="C92" s="7" t="str">
        <f>_xll.qlRateHelperQuoteName(B92)</f>
        <v>GBPSB6L10Y_Quote</v>
      </c>
      <c r="D92" s="6">
        <f>_xll.qlRateHelperQuoteValue($B92,Trigger)</f>
        <v>2.06E-2</v>
      </c>
      <c r="E92" s="6">
        <f>_xll.qlSwapRateHelperSpread($B92,Trigger)</f>
        <v>0</v>
      </c>
      <c r="F92" s="5" t="b">
        <v>1</v>
      </c>
      <c r="G92" s="5">
        <v>50</v>
      </c>
      <c r="H92" s="5">
        <v>1</v>
      </c>
      <c r="I92" s="4">
        <f>_xll.qlRateHelperEarliestDate($B92,Trigger)</f>
        <v>42137</v>
      </c>
      <c r="J92" s="3">
        <f>_xll.qlRateHelperLatestDate($B92,Trigger)</f>
        <v>45790</v>
      </c>
      <c r="L92" s="9"/>
    </row>
    <row r="93" spans="2:12" x14ac:dyDescent="0.2">
      <c r="B93" s="124" t="str">
        <f>Swaps!L18</f>
        <v>obj_00386#0004</v>
      </c>
      <c r="C93" s="7" t="str">
        <f>_xll.qlRateHelperQuoteName(B93)</f>
        <v>GBPSB6L11Y_Quote</v>
      </c>
      <c r="D93" s="6">
        <f>_xll.qlRateHelperQuoteValue($B93,Trigger)</f>
        <v>2.1070000000000002E-2</v>
      </c>
      <c r="E93" s="6">
        <f>_xll.qlSwapRateHelperSpread($B93,Trigger)</f>
        <v>0</v>
      </c>
      <c r="F93" s="5" t="b">
        <v>0</v>
      </c>
      <c r="G93" s="5">
        <v>50</v>
      </c>
      <c r="H93" s="5">
        <v>1</v>
      </c>
      <c r="I93" s="4">
        <f>_xll.qlRateHelperEarliestDate($B93,Trigger)</f>
        <v>42137</v>
      </c>
      <c r="J93" s="3">
        <f>_xll.qlRateHelperLatestDate($B93,Trigger)</f>
        <v>46155</v>
      </c>
      <c r="L93" s="9"/>
    </row>
    <row r="94" spans="2:12" x14ac:dyDescent="0.2">
      <c r="B94" s="124" t="str">
        <f>Swaps!L19</f>
        <v>obj_00393#0004</v>
      </c>
      <c r="C94" s="7" t="str">
        <f>_xll.qlRateHelperQuoteName(B94)</f>
        <v>GBPSB6L12Y_Quote</v>
      </c>
      <c r="D94" s="6">
        <f>_xll.qlRateHelperQuoteValue($B94,Trigger)</f>
        <v>2.1500000000000005E-2</v>
      </c>
      <c r="E94" s="6">
        <f>_xll.qlSwapRateHelperSpread($B94,Trigger)</f>
        <v>0</v>
      </c>
      <c r="F94" s="5" t="b">
        <v>1</v>
      </c>
      <c r="G94" s="5">
        <v>50</v>
      </c>
      <c r="H94" s="5">
        <v>1</v>
      </c>
      <c r="I94" s="4">
        <f>_xll.qlRateHelperEarliestDate($B94,Trigger)</f>
        <v>42137</v>
      </c>
      <c r="J94" s="3">
        <f>_xll.qlRateHelperLatestDate($B94,Trigger)</f>
        <v>46520</v>
      </c>
      <c r="L94" s="9"/>
    </row>
    <row r="95" spans="2:12" x14ac:dyDescent="0.2">
      <c r="B95" s="124" t="str">
        <f>Swaps!L20</f>
        <v>obj_003cf#0004</v>
      </c>
      <c r="C95" s="7" t="str">
        <f>_xll.qlRateHelperQuoteName(B95)</f>
        <v>GBPSB6L13Y_Quote</v>
      </c>
      <c r="D95" s="6" t="e">
        <f>_xll.qlRateHelperQuoteValue($B95,Trigger)</f>
        <v>#NUM!</v>
      </c>
      <c r="E95" s="6">
        <f>_xll.qlSwapRateHelperSpread($B95,Trigger)</f>
        <v>0</v>
      </c>
      <c r="F95" s="5" t="b">
        <v>0</v>
      </c>
      <c r="G95" s="5">
        <v>50</v>
      </c>
      <c r="H95" s="5">
        <v>1</v>
      </c>
      <c r="I95" s="4">
        <f>_xll.qlRateHelperEarliestDate($B95,Trigger)</f>
        <v>42137</v>
      </c>
      <c r="J95" s="3">
        <f>_xll.qlRateHelperLatestDate($B95,Trigger)</f>
        <v>46888</v>
      </c>
      <c r="L95" s="9"/>
    </row>
    <row r="96" spans="2:12" x14ac:dyDescent="0.2">
      <c r="B96" s="124" t="str">
        <f>Swaps!L21</f>
        <v>obj_00387#0004</v>
      </c>
      <c r="C96" s="7" t="str">
        <f>_xll.qlRateHelperQuoteName(B96)</f>
        <v>GBPSB6L14Y_Quote</v>
      </c>
      <c r="D96" s="6" t="e">
        <f>_xll.qlRateHelperQuoteValue($B96,Trigger)</f>
        <v>#NUM!</v>
      </c>
      <c r="E96" s="6">
        <f>_xll.qlSwapRateHelperSpread($B96,Trigger)</f>
        <v>0</v>
      </c>
      <c r="F96" s="5" t="b">
        <v>0</v>
      </c>
      <c r="G96" s="5">
        <v>50</v>
      </c>
      <c r="H96" s="5">
        <v>1</v>
      </c>
      <c r="I96" s="4">
        <f>_xll.qlRateHelperEarliestDate($B96,Trigger)</f>
        <v>42137</v>
      </c>
      <c r="J96" s="3">
        <f>_xll.qlRateHelperLatestDate($B96,Trigger)</f>
        <v>47252</v>
      </c>
      <c r="L96" s="9"/>
    </row>
    <row r="97" spans="2:12" x14ac:dyDescent="0.2">
      <c r="B97" s="124" t="str">
        <f>Swaps!L22</f>
        <v>obj_003bf#0004</v>
      </c>
      <c r="C97" s="7" t="str">
        <f>_xll.qlRateHelperQuoteName(B97)</f>
        <v>GBPSB6L15Y_Quote</v>
      </c>
      <c r="D97" s="6">
        <f>_xll.qlRateHelperQuoteValue($B97,Trigger)</f>
        <v>2.2400000000000003E-2</v>
      </c>
      <c r="E97" s="6">
        <f>_xll.qlSwapRateHelperSpread($B97,Trigger)</f>
        <v>0</v>
      </c>
      <c r="F97" s="5" t="b">
        <v>1</v>
      </c>
      <c r="G97" s="5">
        <v>50</v>
      </c>
      <c r="H97" s="5">
        <v>1</v>
      </c>
      <c r="I97" s="4">
        <f>_xll.qlRateHelperEarliestDate($B97,Trigger)</f>
        <v>42137</v>
      </c>
      <c r="J97" s="3">
        <f>_xll.qlRateHelperLatestDate($B97,Trigger)</f>
        <v>47616</v>
      </c>
      <c r="L97" s="9"/>
    </row>
    <row r="98" spans="2:12" x14ac:dyDescent="0.2">
      <c r="B98" s="124" t="str">
        <f>Swaps!L23</f>
        <v>obj_003b5#0004</v>
      </c>
      <c r="C98" s="7" t="str">
        <f>_xll.qlRateHelperQuoteName(B98)</f>
        <v>GBPSB6L16Y_Quote</v>
      </c>
      <c r="D98" s="6" t="e">
        <f>_xll.qlRateHelperQuoteValue($B98,Trigger)</f>
        <v>#NUM!</v>
      </c>
      <c r="E98" s="6">
        <f>_xll.qlSwapRateHelperSpread($B98,Trigger)</f>
        <v>0</v>
      </c>
      <c r="F98" s="5" t="b">
        <v>0</v>
      </c>
      <c r="G98" s="5">
        <v>50</v>
      </c>
      <c r="H98" s="5">
        <v>1</v>
      </c>
      <c r="I98" s="4">
        <f>_xll.qlRateHelperEarliestDate($B98,Trigger)</f>
        <v>42137</v>
      </c>
      <c r="J98" s="3">
        <f>_xll.qlRateHelperLatestDate($B98,Trigger)</f>
        <v>47981</v>
      </c>
      <c r="L98" s="9"/>
    </row>
    <row r="99" spans="2:12" x14ac:dyDescent="0.2">
      <c r="B99" s="124" t="str">
        <f>Swaps!L24</f>
        <v>obj_003be#0004</v>
      </c>
      <c r="C99" s="7" t="str">
        <f>_xll.qlRateHelperQuoteName(B99)</f>
        <v>GBPSB6L17Y_Quote</v>
      </c>
      <c r="D99" s="6" t="e">
        <f>_xll.qlRateHelperQuoteValue($B99,Trigger)</f>
        <v>#NUM!</v>
      </c>
      <c r="E99" s="6">
        <f>_xll.qlSwapRateHelperSpread($B99,Trigger)</f>
        <v>0</v>
      </c>
      <c r="F99" s="5" t="b">
        <v>0</v>
      </c>
      <c r="G99" s="5">
        <v>50</v>
      </c>
      <c r="H99" s="5">
        <v>1</v>
      </c>
      <c r="I99" s="4">
        <f>_xll.qlRateHelperEarliestDate($B99,Trigger)</f>
        <v>42137</v>
      </c>
      <c r="J99" s="3">
        <f>_xll.qlRateHelperLatestDate($B99,Trigger)</f>
        <v>48347</v>
      </c>
      <c r="L99" s="9"/>
    </row>
    <row r="100" spans="2:12" x14ac:dyDescent="0.2">
      <c r="B100" s="124" t="str">
        <f>Swaps!L25</f>
        <v>obj_003ca#0004</v>
      </c>
      <c r="C100" s="7" t="str">
        <f>_xll.qlRateHelperQuoteName(B100)</f>
        <v>GBPSB6L18Y_Quote</v>
      </c>
      <c r="D100" s="6" t="e">
        <f>_xll.qlRateHelperQuoteValue($B100,Trigger)</f>
        <v>#NUM!</v>
      </c>
      <c r="E100" s="6">
        <f>_xll.qlSwapRateHelperSpread($B100,Trigger)</f>
        <v>0</v>
      </c>
      <c r="F100" s="5" t="b">
        <v>0</v>
      </c>
      <c r="G100" s="5">
        <v>50</v>
      </c>
      <c r="H100" s="5">
        <v>1</v>
      </c>
      <c r="I100" s="4">
        <f>_xll.qlRateHelperEarliestDate($B100,Trigger)</f>
        <v>42137</v>
      </c>
      <c r="J100" s="3">
        <f>_xll.qlRateHelperLatestDate($B100,Trigger)</f>
        <v>48712</v>
      </c>
      <c r="L100" s="9"/>
    </row>
    <row r="101" spans="2:12" x14ac:dyDescent="0.2">
      <c r="B101" s="124" t="str">
        <f>Swaps!L26</f>
        <v>obj_003cc#0004</v>
      </c>
      <c r="C101" s="7" t="str">
        <f>_xll.qlRateHelperQuoteName(B101)</f>
        <v>GBPSB6L19Y_Quote</v>
      </c>
      <c r="D101" s="6" t="e">
        <f>_xll.qlRateHelperQuoteValue($B101,Trigger)</f>
        <v>#NUM!</v>
      </c>
      <c r="E101" s="6">
        <f>_xll.qlSwapRateHelperSpread($B101,Trigger)</f>
        <v>0</v>
      </c>
      <c r="F101" s="5" t="b">
        <v>0</v>
      </c>
      <c r="G101" s="5">
        <v>50</v>
      </c>
      <c r="H101" s="5">
        <v>1</v>
      </c>
      <c r="I101" s="4">
        <f>_xll.qlRateHelperEarliestDate($B101,Trigger)</f>
        <v>42137</v>
      </c>
      <c r="J101" s="3">
        <f>_xll.qlRateHelperLatestDate($B101,Trigger)</f>
        <v>49079</v>
      </c>
      <c r="L101" s="9"/>
    </row>
    <row r="102" spans="2:12" x14ac:dyDescent="0.2">
      <c r="B102" s="124" t="str">
        <f>Swaps!L27</f>
        <v>obj_003b6#0004</v>
      </c>
      <c r="C102" s="7" t="str">
        <f>_xll.qlRateHelperQuoteName(B102)</f>
        <v>GBPSB6L20Y_Quote</v>
      </c>
      <c r="D102" s="6">
        <f>_xll.qlRateHelperQuoteValue($B102,Trigger)</f>
        <v>2.307E-2</v>
      </c>
      <c r="E102" s="6">
        <f>_xll.qlSwapRateHelperSpread($B102,Trigger)</f>
        <v>0</v>
      </c>
      <c r="F102" s="5" t="b">
        <v>1</v>
      </c>
      <c r="G102" s="5">
        <v>50</v>
      </c>
      <c r="H102" s="5">
        <v>1</v>
      </c>
      <c r="I102" s="4">
        <f>_xll.qlRateHelperEarliestDate($B102,Trigger)</f>
        <v>42137</v>
      </c>
      <c r="J102" s="3">
        <f>_xll.qlRateHelperLatestDate($B102,Trigger)</f>
        <v>49443</v>
      </c>
      <c r="L102" s="9"/>
    </row>
    <row r="103" spans="2:12" x14ac:dyDescent="0.2">
      <c r="B103" s="124" t="str">
        <f>Swaps!L28</f>
        <v>obj_0039f#0004</v>
      </c>
      <c r="C103" s="7" t="str">
        <f>_xll.qlRateHelperQuoteName(B103)</f>
        <v>GBPSB6L21Y_Quote</v>
      </c>
      <c r="D103" s="6" t="e">
        <f>_xll.qlRateHelperQuoteValue($B103,Trigger)</f>
        <v>#NUM!</v>
      </c>
      <c r="E103" s="6">
        <f>_xll.qlSwapRateHelperSpread($B103,Trigger)</f>
        <v>0</v>
      </c>
      <c r="F103" s="5" t="b">
        <v>0</v>
      </c>
      <c r="G103" s="5">
        <v>50</v>
      </c>
      <c r="H103" s="5">
        <v>1</v>
      </c>
      <c r="I103" s="4">
        <f>_xll.qlRateHelperEarliestDate($B103,Trigger)</f>
        <v>42137</v>
      </c>
      <c r="J103" s="3">
        <f>_xll.qlRateHelperLatestDate($B103,Trigger)</f>
        <v>49808</v>
      </c>
      <c r="L103" s="9"/>
    </row>
    <row r="104" spans="2:12" x14ac:dyDescent="0.2">
      <c r="B104" s="124" t="str">
        <f>Swaps!L29</f>
        <v>obj_003a2#0004</v>
      </c>
      <c r="C104" s="7" t="str">
        <f>_xll.qlRateHelperQuoteName(B104)</f>
        <v>GBPSB6L22Y_Quote</v>
      </c>
      <c r="D104" s="6" t="e">
        <f>_xll.qlRateHelperQuoteValue($B104,Trigger)</f>
        <v>#NUM!</v>
      </c>
      <c r="E104" s="6">
        <f>_xll.qlSwapRateHelperSpread($B104,Trigger)</f>
        <v>0</v>
      </c>
      <c r="F104" s="5" t="b">
        <v>0</v>
      </c>
      <c r="G104" s="5">
        <v>50</v>
      </c>
      <c r="H104" s="5">
        <v>1</v>
      </c>
      <c r="I104" s="4">
        <f>_xll.qlRateHelperEarliestDate($B104,Trigger)</f>
        <v>42137</v>
      </c>
      <c r="J104" s="3">
        <f>_xll.qlRateHelperLatestDate($B104,Trigger)</f>
        <v>50173</v>
      </c>
      <c r="L104" s="9"/>
    </row>
    <row r="105" spans="2:12" x14ac:dyDescent="0.2">
      <c r="B105" s="124" t="str">
        <f>Swaps!L30</f>
        <v>obj_003c3#0004</v>
      </c>
      <c r="C105" s="7" t="str">
        <f>_xll.qlRateHelperQuoteName(B105)</f>
        <v>GBPSB6L23Y_Quote</v>
      </c>
      <c r="D105" s="6" t="e">
        <f>_xll.qlRateHelperQuoteValue($B105,Trigger)</f>
        <v>#NUM!</v>
      </c>
      <c r="E105" s="6">
        <f>_xll.qlSwapRateHelperSpread($B105,Trigger)</f>
        <v>0</v>
      </c>
      <c r="F105" s="5" t="b">
        <v>0</v>
      </c>
      <c r="G105" s="5">
        <v>50</v>
      </c>
      <c r="H105" s="5">
        <v>1</v>
      </c>
      <c r="I105" s="4">
        <f>_xll.qlRateHelperEarliestDate($B105,Trigger)</f>
        <v>42137</v>
      </c>
      <c r="J105" s="3">
        <f>_xll.qlRateHelperLatestDate($B105,Trigger)</f>
        <v>50538</v>
      </c>
      <c r="L105" s="9"/>
    </row>
    <row r="106" spans="2:12" x14ac:dyDescent="0.2">
      <c r="B106" s="124" t="str">
        <f>Swaps!L31</f>
        <v>obj_003a4#0004</v>
      </c>
      <c r="C106" s="7" t="str">
        <f>_xll.qlRateHelperQuoteName(B106)</f>
        <v>GBPSB6L24Y_Quote</v>
      </c>
      <c r="D106" s="6" t="e">
        <f>_xll.qlRateHelperQuoteValue($B106,Trigger)</f>
        <v>#NUM!</v>
      </c>
      <c r="E106" s="6">
        <f>_xll.qlSwapRateHelperSpread($B106,Trigger)</f>
        <v>0</v>
      </c>
      <c r="F106" s="5" t="b">
        <v>0</v>
      </c>
      <c r="G106" s="5">
        <v>50</v>
      </c>
      <c r="H106" s="5">
        <v>1</v>
      </c>
      <c r="I106" s="4">
        <f>_xll.qlRateHelperEarliestDate($B106,Trigger)</f>
        <v>42137</v>
      </c>
      <c r="J106" s="3">
        <f>_xll.qlRateHelperLatestDate($B106,Trigger)</f>
        <v>50903</v>
      </c>
      <c r="L106" s="9"/>
    </row>
    <row r="107" spans="2:12" x14ac:dyDescent="0.2">
      <c r="B107" s="124" t="str">
        <f>Swaps!L32</f>
        <v>obj_00397#0004</v>
      </c>
      <c r="C107" s="7" t="str">
        <f>_xll.qlRateHelperQuoteName(B107)</f>
        <v>GBPSB6L25Y_Quote</v>
      </c>
      <c r="D107" s="6">
        <f>_xll.qlRateHelperQuoteValue($B107,Trigger)</f>
        <v>2.3199999999999998E-2</v>
      </c>
      <c r="E107" s="6">
        <f>_xll.qlSwapRateHelperSpread($B107,Trigger)</f>
        <v>0</v>
      </c>
      <c r="F107" s="5" t="b">
        <v>1</v>
      </c>
      <c r="G107" s="5">
        <v>50</v>
      </c>
      <c r="H107" s="5">
        <v>1</v>
      </c>
      <c r="I107" s="4">
        <f>_xll.qlRateHelperEarliestDate($B107,Trigger)</f>
        <v>42137</v>
      </c>
      <c r="J107" s="3">
        <f>_xll.qlRateHelperLatestDate($B107,Trigger)</f>
        <v>51270</v>
      </c>
      <c r="L107" s="9"/>
    </row>
    <row r="108" spans="2:12" x14ac:dyDescent="0.2">
      <c r="B108" s="124" t="str">
        <f>Swaps!L33</f>
        <v>obj_003ac#0004</v>
      </c>
      <c r="C108" s="7" t="str">
        <f>_xll.qlRateHelperQuoteName(B108)</f>
        <v>GBPSB6L26Y_Quote</v>
      </c>
      <c r="D108" s="6" t="e">
        <f>_xll.qlRateHelperQuoteValue($B108,Trigger)</f>
        <v>#NUM!</v>
      </c>
      <c r="E108" s="6">
        <f>_xll.qlSwapRateHelperSpread($B108,Trigger)</f>
        <v>0</v>
      </c>
      <c r="F108" s="5" t="b">
        <v>0</v>
      </c>
      <c r="G108" s="5">
        <v>50</v>
      </c>
      <c r="H108" s="5">
        <v>1</v>
      </c>
      <c r="I108" s="4">
        <f>_xll.qlRateHelperEarliestDate($B108,Trigger)</f>
        <v>42137</v>
      </c>
      <c r="J108" s="3">
        <f>_xll.qlRateHelperLatestDate($B108,Trigger)</f>
        <v>51634</v>
      </c>
      <c r="L108" s="9"/>
    </row>
    <row r="109" spans="2:12" x14ac:dyDescent="0.2">
      <c r="B109" s="124" t="str">
        <f>Swaps!L34</f>
        <v>obj_003b7#0004</v>
      </c>
      <c r="C109" s="7" t="str">
        <f>_xll.qlRateHelperQuoteName(B109)</f>
        <v>GBPSB6L27Y_Quote</v>
      </c>
      <c r="D109" s="6" t="e">
        <f>_xll.qlRateHelperQuoteValue($B109,Trigger)</f>
        <v>#NUM!</v>
      </c>
      <c r="E109" s="6">
        <f>_xll.qlSwapRateHelperSpread($B109,Trigger)</f>
        <v>0</v>
      </c>
      <c r="F109" s="5" t="b">
        <v>0</v>
      </c>
      <c r="G109" s="5">
        <v>50</v>
      </c>
      <c r="H109" s="5">
        <v>1</v>
      </c>
      <c r="I109" s="4">
        <f>_xll.qlRateHelperEarliestDate($B109,Trigger)</f>
        <v>42137</v>
      </c>
      <c r="J109" s="3">
        <f>_xll.qlRateHelperLatestDate($B109,Trigger)</f>
        <v>51999</v>
      </c>
      <c r="L109" s="9"/>
    </row>
    <row r="110" spans="2:12" x14ac:dyDescent="0.2">
      <c r="B110" s="124" t="str">
        <f>Swaps!L35</f>
        <v>obj_003bc#0004</v>
      </c>
      <c r="C110" s="7" t="str">
        <f>_xll.qlRateHelperQuoteName(B110)</f>
        <v>GBPSB6L28Y_Quote</v>
      </c>
      <c r="D110" s="6" t="e">
        <f>_xll.qlRateHelperQuoteValue($B110,Trigger)</f>
        <v>#NUM!</v>
      </c>
      <c r="E110" s="6">
        <f>_xll.qlSwapRateHelperSpread($B110,Trigger)</f>
        <v>0</v>
      </c>
      <c r="F110" s="5" t="b">
        <v>0</v>
      </c>
      <c r="G110" s="5">
        <v>50</v>
      </c>
      <c r="H110" s="5">
        <v>1</v>
      </c>
      <c r="I110" s="4">
        <f>_xll.qlRateHelperEarliestDate($B110,Trigger)</f>
        <v>42137</v>
      </c>
      <c r="J110" s="3">
        <f>_xll.qlRateHelperLatestDate($B110,Trigger)</f>
        <v>52364</v>
      </c>
      <c r="L110" s="9"/>
    </row>
    <row r="111" spans="2:12" x14ac:dyDescent="0.2">
      <c r="B111" s="124" t="str">
        <f>Swaps!L36</f>
        <v>obj_0039c#0004</v>
      </c>
      <c r="C111" s="7" t="str">
        <f>_xll.qlRateHelperQuoteName(B111)</f>
        <v>GBPSB6L29Y_Quote</v>
      </c>
      <c r="D111" s="6" t="e">
        <f>_xll.qlRateHelperQuoteValue($B111,Trigger)</f>
        <v>#NUM!</v>
      </c>
      <c r="E111" s="6">
        <f>_xll.qlSwapRateHelperSpread($B111,Trigger)</f>
        <v>0</v>
      </c>
      <c r="F111" s="5" t="b">
        <v>0</v>
      </c>
      <c r="G111" s="5">
        <v>50</v>
      </c>
      <c r="H111" s="5">
        <v>1</v>
      </c>
      <c r="I111" s="4">
        <f>_xll.qlRateHelperEarliestDate($B111,Trigger)</f>
        <v>42137</v>
      </c>
      <c r="J111" s="3">
        <f>_xll.qlRateHelperLatestDate($B111,Trigger)</f>
        <v>52730</v>
      </c>
      <c r="L111" s="9"/>
    </row>
    <row r="112" spans="2:12" x14ac:dyDescent="0.2">
      <c r="B112" s="124" t="str">
        <f>Swaps!L37</f>
        <v>obj_003af#0004</v>
      </c>
      <c r="C112" s="7" t="str">
        <f>_xll.qlRateHelperQuoteName(B112)</f>
        <v>GBPSB6L30Y_Quote</v>
      </c>
      <c r="D112" s="6">
        <f>_xll.qlRateHelperQuoteValue($B112,Trigger)</f>
        <v>2.3199999999999998E-2</v>
      </c>
      <c r="E112" s="6">
        <f>_xll.qlSwapRateHelperSpread($B112,Trigger)</f>
        <v>0</v>
      </c>
      <c r="F112" s="5" t="b">
        <v>1</v>
      </c>
      <c r="G112" s="5">
        <v>50</v>
      </c>
      <c r="H112" s="5">
        <v>1</v>
      </c>
      <c r="I112" s="4">
        <f>_xll.qlRateHelperEarliestDate($B112,Trigger)</f>
        <v>42137</v>
      </c>
      <c r="J112" s="3">
        <f>_xll.qlRateHelperLatestDate($B112,Trigger)</f>
        <v>53097</v>
      </c>
      <c r="L112" s="9"/>
    </row>
    <row r="113" spans="2:12" x14ac:dyDescent="0.2">
      <c r="B113" s="124" t="str">
        <f>Swaps!L38</f>
        <v>obj_003cb#0004</v>
      </c>
      <c r="C113" s="7" t="str">
        <f>_xll.qlRateHelperQuoteName(B113)</f>
        <v>GBPSB6L35Y_Quote</v>
      </c>
      <c r="D113" s="6" t="e">
        <f>_xll.qlRateHelperQuoteValue($B113,Trigger)</f>
        <v>#NUM!</v>
      </c>
      <c r="E113" s="6">
        <f>_xll.qlSwapRateHelperSpread($B113,Trigger)</f>
        <v>0</v>
      </c>
      <c r="F113" s="5" t="b">
        <v>0</v>
      </c>
      <c r="G113" s="5">
        <v>50</v>
      </c>
      <c r="H113" s="5">
        <v>1</v>
      </c>
      <c r="I113" s="4">
        <f>_xll.qlRateHelperEarliestDate($B113,Trigger)</f>
        <v>42137</v>
      </c>
      <c r="J113" s="3">
        <f>_xll.qlRateHelperLatestDate($B113,Trigger)</f>
        <v>54921</v>
      </c>
      <c r="L113" s="9"/>
    </row>
    <row r="114" spans="2:12" x14ac:dyDescent="0.2">
      <c r="B114" s="124" t="str">
        <f>Swaps!L39</f>
        <v>obj_003b1#0004</v>
      </c>
      <c r="C114" s="7" t="str">
        <f>_xll.qlRateHelperQuoteName(B114)</f>
        <v>GBPSB6L40Y_Quote</v>
      </c>
      <c r="D114" s="6">
        <f>_xll.qlRateHelperQuoteValue($B114,Trigger)</f>
        <v>2.299E-2</v>
      </c>
      <c r="E114" s="6">
        <f>_xll.qlSwapRateHelperSpread($B114,Trigger)</f>
        <v>0</v>
      </c>
      <c r="F114" s="5" t="b">
        <v>1</v>
      </c>
      <c r="G114" s="5">
        <v>50</v>
      </c>
      <c r="H114" s="5">
        <v>1</v>
      </c>
      <c r="I114" s="4">
        <f>_xll.qlRateHelperEarliestDate($B114,Trigger)</f>
        <v>42137</v>
      </c>
      <c r="J114" s="3">
        <f>_xll.qlRateHelperLatestDate($B114,Trigger)</f>
        <v>56747</v>
      </c>
      <c r="L114" s="9"/>
    </row>
    <row r="115" spans="2:12" x14ac:dyDescent="0.2">
      <c r="B115" s="124" t="str">
        <f>Swaps!L40</f>
        <v>obj_003c6#0004</v>
      </c>
      <c r="C115" s="7" t="str">
        <f>_xll.qlRateHelperQuoteName(B115)</f>
        <v>GBPSB6L50Y_Quote</v>
      </c>
      <c r="D115" s="6">
        <f>_xll.qlRateHelperQuoteValue($B115,Trigger)</f>
        <v>2.2690000000000002E-2</v>
      </c>
      <c r="E115" s="6">
        <f>_xll.qlSwapRateHelperSpread($B115,Trigger)</f>
        <v>0</v>
      </c>
      <c r="F115" s="5" t="b">
        <v>1</v>
      </c>
      <c r="G115" s="5">
        <v>50</v>
      </c>
      <c r="H115" s="5">
        <v>1</v>
      </c>
      <c r="I115" s="4">
        <f>_xll.qlRateHelperEarliestDate($B115,Trigger)</f>
        <v>42137</v>
      </c>
      <c r="J115" s="3">
        <f>_xll.qlRateHelperLatestDate($B115,Trigger)</f>
        <v>60400</v>
      </c>
      <c r="L115" s="9"/>
    </row>
    <row r="116" spans="2:12" x14ac:dyDescent="0.2">
      <c r="B116" s="126" t="str">
        <f>Swaps!L41</f>
        <v>obj_00392#0004</v>
      </c>
      <c r="C116" s="7" t="str">
        <f>_xll.qlRateHelperQuoteName(B116)</f>
        <v>GBPSB6L60Y_Quote</v>
      </c>
      <c r="D116" s="6">
        <f>_xll.qlRateHelperQuoteValue($B116,Trigger)</f>
        <v>2.2759999999999999E-2</v>
      </c>
      <c r="E116" s="6">
        <f>_xll.qlSwapRateHelperSpread($B116,Trigger)</f>
        <v>0</v>
      </c>
      <c r="F116" s="68" t="b">
        <v>1</v>
      </c>
      <c r="G116" s="68">
        <v>50</v>
      </c>
      <c r="H116" s="68">
        <v>1</v>
      </c>
      <c r="I116" s="4">
        <f>_xll.qlRateHelperEarliestDate($B116,Trigger)</f>
        <v>42137</v>
      </c>
      <c r="J116" s="3">
        <f>_xll.qlRateHelperLatestDate($B116,Trigger)</f>
        <v>64052</v>
      </c>
      <c r="L116" s="9"/>
    </row>
    <row r="117" spans="2:12" x14ac:dyDescent="0.2">
      <c r="B117" s="123"/>
      <c r="C117" s="123"/>
      <c r="D117" s="123"/>
      <c r="E117" s="123"/>
      <c r="F117" s="123"/>
      <c r="G117" s="123"/>
      <c r="H117" s="123"/>
      <c r="I117" s="123"/>
      <c r="J117" s="123"/>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126"/>
  <sheetViews>
    <sheetView tabSelected="1" topLeftCell="B1" workbookViewId="0">
      <selection activeCell="G1" sqref="G1"/>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7.5703125" style="2" bestFit="1" customWidth="1"/>
    <col min="6" max="7" width="8" style="2" bestFit="1" customWidth="1"/>
    <col min="8" max="9" width="17.28515625" style="2" bestFit="1" customWidth="1"/>
    <col min="10" max="10" width="8" style="1" bestFit="1" customWidth="1"/>
    <col min="11" max="11" width="3" style="1" customWidth="1"/>
    <col min="12" max="15" width="9.140625" style="1"/>
    <col min="16" max="16" width="10" style="9" bestFit="1" customWidth="1"/>
    <col min="17" max="16384" width="9.140625" style="1"/>
  </cols>
  <sheetData>
    <row r="1" spans="1:16" ht="23.25" thickBot="1" x14ac:dyDescent="0.25">
      <c r="A1" s="165" t="s">
        <v>60</v>
      </c>
      <c r="B1" s="166"/>
      <c r="D1" s="120" t="s">
        <v>59</v>
      </c>
      <c r="E1" s="32" t="s">
        <v>128</v>
      </c>
      <c r="F1" s="31" t="s">
        <v>58</v>
      </c>
      <c r="G1" s="31"/>
      <c r="H1" s="31" t="s">
        <v>45</v>
      </c>
      <c r="I1" s="30" t="s">
        <v>44</v>
      </c>
      <c r="J1" s="24">
        <f t="array" ref="J1:J126">_xll.qlPiecewiseYieldCurveData(YieldCurve)</f>
        <v>4.8124682740494111E-3</v>
      </c>
    </row>
    <row r="2" spans="1:16" x14ac:dyDescent="0.2">
      <c r="A2" s="150" t="s">
        <v>57</v>
      </c>
      <c r="B2" s="151">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obj_00373</v>
      </c>
      <c r="E2" s="25" t="str">
        <f>_xll.qlRateHelperQuoteName(D2)</f>
        <v>GBPOND_Quote</v>
      </c>
      <c r="F2" s="24">
        <f>_xll.qlRateHelperRate($D2)</f>
        <v>4.8124999999999999E-3</v>
      </c>
      <c r="G2" s="24" t="str">
        <f>IF(ISERROR(_xll.qlSwapRateHelperSpread($D2)),IF(ISERROR(_xll.qlFuturesRateHelperConvexityAdjustment($D2)),"--",_xll.qlFuturesRateHelperConvexityAdjustment($D2)),_xll.qlSwapRateHelperSpread($D2))</f>
        <v>--</v>
      </c>
      <c r="H2" s="23">
        <f>_xll.qlRateHelperEarliestDate($D2)</f>
        <v>42137</v>
      </c>
      <c r="I2" s="22">
        <f>_xll.qlRateHelperLatestDate($D2)</f>
        <v>42138</v>
      </c>
      <c r="J2" s="24">
        <v>4.8124682740494111E-3</v>
      </c>
      <c r="M2" s="67"/>
      <c r="N2" s="67"/>
      <c r="O2" s="67"/>
      <c r="P2" s="146"/>
    </row>
    <row r="3" spans="1:16" x14ac:dyDescent="0.2">
      <c r="A3" s="27" t="s">
        <v>56</v>
      </c>
      <c r="B3" s="29">
        <v>0</v>
      </c>
      <c r="D3" s="25" t="str">
        <v>obj_0036f</v>
      </c>
      <c r="E3" s="25" t="str">
        <f>_xll.qlRateHelperQuoteName(D3)</f>
        <v>GBPSWD_Quote</v>
      </c>
      <c r="F3" s="24">
        <f>_xll.qlRateHelperRate($D3)</f>
        <v>4.8550000000000008E-3</v>
      </c>
      <c r="G3" s="24" t="str">
        <f>IF(ISERROR(_xll.qlSwapRateHelperSpread($D3)),IF(ISERROR(_xll.qlFuturesRateHelperConvexityAdjustment($D3)),"--",_xll.qlFuturesRateHelperConvexityAdjustment($D3)),_xll.qlSwapRateHelperSpread($D3))</f>
        <v>--</v>
      </c>
      <c r="H3" s="23">
        <f>_xll.qlRateHelperEarliestDate($D3)</f>
        <v>42137</v>
      </c>
      <c r="I3" s="22">
        <f>_xll.qlRateHelperLatestDate($D3)</f>
        <v>42144</v>
      </c>
      <c r="J3" s="24">
        <v>4.8547739905038748E-3</v>
      </c>
      <c r="M3" s="67"/>
      <c r="N3" s="67"/>
      <c r="O3" s="67"/>
      <c r="P3" s="146"/>
    </row>
    <row r="4" spans="1:16" x14ac:dyDescent="0.2">
      <c r="A4" s="27" t="s">
        <v>55</v>
      </c>
      <c r="B4" s="29">
        <v>5</v>
      </c>
      <c r="D4" s="25" t="str">
        <v>obj_0037b</v>
      </c>
      <c r="E4" s="25" t="str">
        <f>_xll.qlRateHelperQuoteName(D4)</f>
        <v>GBP2WD_Quote</v>
      </c>
      <c r="F4" s="24">
        <f>_xll.qlRateHelperRate($D4)</f>
        <v>0</v>
      </c>
      <c r="G4" s="24" t="str">
        <f>IF(ISERROR(_xll.qlSwapRateHelperSpread($D4)),IF(ISERROR(_xll.qlFuturesRateHelperConvexityAdjustment($D4)),"--",_xll.qlFuturesRateHelperConvexityAdjustment($D4)),_xll.qlSwapRateHelperSpread($D4))</f>
        <v>--</v>
      </c>
      <c r="H4" s="23">
        <f>_xll.qlRateHelperEarliestDate($D4)</f>
        <v>42137</v>
      </c>
      <c r="I4" s="22">
        <f>_xll.qlRateHelperLatestDate($D4)</f>
        <v>42151</v>
      </c>
      <c r="J4" s="24">
        <v>-1.5534689602366683E-15</v>
      </c>
      <c r="M4" s="67"/>
      <c r="N4" s="67"/>
      <c r="O4" s="67"/>
      <c r="P4" s="146"/>
    </row>
    <row r="5" spans="1:16" x14ac:dyDescent="0.2">
      <c r="A5" s="27" t="s">
        <v>54</v>
      </c>
      <c r="B5" s="28" t="s">
        <v>53</v>
      </c>
      <c r="D5" s="25" t="str">
        <v>obj_00370</v>
      </c>
      <c r="E5" s="25" t="str">
        <f>_xll.qlRateHelperQuoteName(D5)</f>
        <v>GBP1MD_Quote</v>
      </c>
      <c r="F5" s="24">
        <f>_xll.qlRateHelperRate($D5)</f>
        <v>5.0412999999999994E-3</v>
      </c>
      <c r="G5" s="24" t="str">
        <f>IF(ISERROR(_xll.qlSwapRateHelperSpread($D5)),IF(ISERROR(_xll.qlFuturesRateHelperConvexityAdjustment($D5)),"--",_xll.qlFuturesRateHelperConvexityAdjustment($D5)),_xll.qlSwapRateHelperSpread($D5))</f>
        <v>--</v>
      </c>
      <c r="H5" s="23">
        <f>_xll.qlRateHelperEarliestDate($D5)</f>
        <v>42137</v>
      </c>
      <c r="I5" s="22">
        <f>_xll.qlRateHelperLatestDate($D5)</f>
        <v>42170</v>
      </c>
      <c r="J5" s="24">
        <v>5.0401514650230041E-3</v>
      </c>
      <c r="M5" s="67"/>
      <c r="N5" s="67"/>
      <c r="O5" s="67"/>
      <c r="P5" s="146"/>
    </row>
    <row r="6" spans="1:16" ht="12" thickBot="1" x14ac:dyDescent="0.25">
      <c r="A6" s="152" t="s">
        <v>52</v>
      </c>
      <c r="B6" s="26" t="str">
        <f>_xll.ohRangeRetrieveError(Selected!D2)</f>
        <v/>
      </c>
      <c r="D6" s="25" t="str">
        <v>obj_00368</v>
      </c>
      <c r="E6" s="25" t="str">
        <f>_xll.qlRateHelperQuoteName(D6)</f>
        <v>GBP2MD_Quote</v>
      </c>
      <c r="F6" s="24">
        <f>_xll.qlRateHelperRate($D6)</f>
        <v>5.3537999999999997E-3</v>
      </c>
      <c r="G6" s="24" t="str">
        <f>IF(ISERROR(_xll.qlSwapRateHelperSpread($D6)),IF(ISERROR(_xll.qlFuturesRateHelperConvexityAdjustment($D6)),"--",_xll.qlFuturesRateHelperConvexityAdjustment($D6)),_xll.qlSwapRateHelperSpread($D6))</f>
        <v>--</v>
      </c>
      <c r="H6" s="23">
        <f>_xll.qlRateHelperEarliestDate($D6)</f>
        <v>42137</v>
      </c>
      <c r="I6" s="22">
        <f>_xll.qlRateHelperLatestDate($D6)</f>
        <v>42198</v>
      </c>
      <c r="J6" s="24">
        <v>5.3514062857761566E-3</v>
      </c>
      <c r="M6" s="67"/>
      <c r="N6" s="67"/>
      <c r="O6" s="67"/>
      <c r="P6" s="146"/>
    </row>
    <row r="7" spans="1:16" x14ac:dyDescent="0.2">
      <c r="A7" s="67"/>
      <c r="B7" s="67"/>
      <c r="D7" s="25" t="str">
        <v>obj_0036d</v>
      </c>
      <c r="E7" s="25" t="str">
        <f>_xll.qlRateHelperQuoteName(D7)</f>
        <v>GBP3MD_Quote</v>
      </c>
      <c r="F7" s="24">
        <f>_xll.qlRateHelperRate($D7)</f>
        <v>5.6750000000000004E-3</v>
      </c>
      <c r="G7" s="24" t="str">
        <f>IF(ISERROR(_xll.qlSwapRateHelperSpread($D7)),IF(ISERROR(_xll.qlFuturesRateHelperConvexityAdjustment($D7)),"--",_xll.qlFuturesRateHelperConvexityAdjustment($D7)),_xll.qlSwapRateHelperSpread($D7))</f>
        <v>--</v>
      </c>
      <c r="H7" s="23">
        <f>_xll.qlRateHelperEarliestDate($D7)</f>
        <v>42137</v>
      </c>
      <c r="I7" s="22">
        <f>_xll.qlRateHelperLatestDate($D7)</f>
        <v>42229</v>
      </c>
      <c r="J7" s="24">
        <v>5.6709450752494344E-3</v>
      </c>
      <c r="M7" s="67"/>
      <c r="N7" s="67"/>
      <c r="O7" s="67"/>
      <c r="P7" s="146"/>
    </row>
    <row r="8" spans="1:16" x14ac:dyDescent="0.2">
      <c r="D8" s="25" t="str">
        <v>obj_0037c</v>
      </c>
      <c r="E8" s="25" t="str">
        <f>_xll.qlRateHelperQuoteName(D8)</f>
        <v>GBP4MD_Quote</v>
      </c>
      <c r="F8" s="24">
        <f>_xll.qlRateHelperRate($D8)</f>
        <v>0</v>
      </c>
      <c r="G8" s="24" t="str">
        <f>IF(ISERROR(_xll.qlSwapRateHelperSpread($D8)),IF(ISERROR(_xll.qlFuturesRateHelperConvexityAdjustment($D8)),"--",_xll.qlFuturesRateHelperConvexityAdjustment($D8)),_xll.qlSwapRateHelperSpread($D8))</f>
        <v>--</v>
      </c>
      <c r="H8" s="23">
        <f>_xll.qlRateHelperEarliestDate($D8)</f>
        <v>42137</v>
      </c>
      <c r="I8" s="22">
        <f>_xll.qlRateHelperLatestDate($D8)</f>
        <v>42261</v>
      </c>
      <c r="J8" s="24">
        <v>-2.2759458681015102E-13</v>
      </c>
      <c r="M8" s="67"/>
      <c r="N8" s="67"/>
      <c r="O8" s="67"/>
      <c r="P8" s="146"/>
    </row>
    <row r="9" spans="1:16" x14ac:dyDescent="0.2">
      <c r="D9" s="25" t="str">
        <v>obj_00378</v>
      </c>
      <c r="E9" s="25" t="str">
        <f>_xll.qlRateHelperQuoteName(D9)</f>
        <v>GBP5MD_Quote</v>
      </c>
      <c r="F9" s="24">
        <f>_xll.qlRateHelperRate($D9)</f>
        <v>0</v>
      </c>
      <c r="G9" s="24" t="str">
        <f>IF(ISERROR(_xll.qlSwapRateHelperSpread($D9)),IF(ISERROR(_xll.qlFuturesRateHelperConvexityAdjustment($D9)),"--",_xll.qlFuturesRateHelperConvexityAdjustment($D9)),_xll.qlSwapRateHelperSpread($D9))</f>
        <v>--</v>
      </c>
      <c r="H9" s="23">
        <f>_xll.qlRateHelperEarliestDate($D9)</f>
        <v>42137</v>
      </c>
      <c r="I9" s="22">
        <f>_xll.qlRateHelperLatestDate($D9)</f>
        <v>42290</v>
      </c>
      <c r="J9" s="24">
        <v>1.4033857810131799E-16</v>
      </c>
      <c r="M9" s="67"/>
      <c r="N9" s="67"/>
      <c r="O9" s="67"/>
      <c r="P9" s="146"/>
    </row>
    <row r="10" spans="1:16" x14ac:dyDescent="0.2">
      <c r="D10" s="25" t="str">
        <v>obj_00369</v>
      </c>
      <c r="E10" s="25" t="str">
        <f>_xll.qlRateHelperQuoteName(D10)</f>
        <v>GBP6MD_Quote</v>
      </c>
      <c r="F10" s="24">
        <f>_xll.qlRateHelperRate($D10)</f>
        <v>7.0300000000000007E-3</v>
      </c>
      <c r="G10" s="24" t="str">
        <f>IF(ISERROR(_xll.qlSwapRateHelperSpread($D10)),IF(ISERROR(_xll.qlFuturesRateHelperConvexityAdjustment($D10)),"--",_xll.qlFuturesRateHelperConvexityAdjustment($D10)),_xll.qlSwapRateHelperSpread($D10))</f>
        <v>--</v>
      </c>
      <c r="H10" s="23">
        <f>_xll.qlRateHelperEarliestDate($D10)</f>
        <v>42137</v>
      </c>
      <c r="I10" s="22">
        <f>_xll.qlRateHelperLatestDate($D10)</f>
        <v>42321</v>
      </c>
      <c r="J10" s="24">
        <v>7.0175725774996988E-3</v>
      </c>
      <c r="M10" s="67"/>
      <c r="N10" s="67"/>
      <c r="O10" s="67"/>
      <c r="P10" s="146"/>
    </row>
    <row r="11" spans="1:16" x14ac:dyDescent="0.2">
      <c r="D11" s="25" t="str">
        <v>obj_005fd</v>
      </c>
      <c r="E11" s="25" t="str">
        <f>_xll.qlRateHelperQuoteName(D11)</f>
        <v>GBP6x12F_Quote</v>
      </c>
      <c r="F11" s="24">
        <f>_xll.qlRateHelperRate($D11)</f>
        <v>8.4499999999999992E-3</v>
      </c>
      <c r="G11" s="24" t="str">
        <f>IF(ISERROR(_xll.qlSwapRateHelperSpread($D11)),IF(ISERROR(_xll.qlFuturesRateHelperConvexityAdjustment($D11)),"--",_xll.qlFuturesRateHelperConvexityAdjustment($D11)),_xll.qlSwapRateHelperSpread($D11))</f>
        <v>--</v>
      </c>
      <c r="H11" s="23">
        <f>_xll.qlRateHelperEarliestDate($D11)</f>
        <v>42321</v>
      </c>
      <c r="I11" s="22">
        <f>_xll.qlRateHelperLatestDate($D11)</f>
        <v>42503</v>
      </c>
      <c r="J11" s="24">
        <v>7.7210451187423859E-3</v>
      </c>
      <c r="M11" s="67"/>
      <c r="N11" s="67"/>
      <c r="O11" s="67"/>
      <c r="P11" s="146"/>
    </row>
    <row r="12" spans="1:16" x14ac:dyDescent="0.2">
      <c r="D12" s="25" t="str">
        <v>obj_005f7</v>
      </c>
      <c r="E12" s="25" t="str">
        <f>_xll.qlRateHelperQuoteName(D12)</f>
        <v>GBP9x15F_Quote</v>
      </c>
      <c r="F12" s="24">
        <f>_xll.qlRateHelperRate($D12)</f>
        <v>9.8499999999999994E-3</v>
      </c>
      <c r="G12" s="24" t="str">
        <f>IF(ISERROR(_xll.qlSwapRateHelperSpread($D12)),IF(ISERROR(_xll.qlFuturesRateHelperConvexityAdjustment($D12)),"--",_xll.qlFuturesRateHelperConvexityAdjustment($D12)),_xll.qlSwapRateHelperSpread($D12))</f>
        <v>--</v>
      </c>
      <c r="H12" s="23">
        <f>_xll.qlRateHelperEarliestDate($D12)</f>
        <v>42415</v>
      </c>
      <c r="I12" s="22">
        <f>_xll.qlRateHelperLatestDate($D12)</f>
        <v>42597</v>
      </c>
      <c r="J12" s="24">
        <v>8.3482682558778717E-3</v>
      </c>
      <c r="M12" s="67"/>
      <c r="N12" s="67"/>
      <c r="O12" s="67"/>
      <c r="P12" s="146"/>
    </row>
    <row r="13" spans="1:16" x14ac:dyDescent="0.2">
      <c r="D13" s="25" t="str">
        <v>obj_00600</v>
      </c>
      <c r="E13" s="25" t="str">
        <f>_xll.qlRateHelperQuoteName(D13)</f>
        <v>GBP12x18F_Quote</v>
      </c>
      <c r="F13" s="24">
        <f>_xll.qlRateHelperRate($D13)</f>
        <v>1.125E-2</v>
      </c>
      <c r="G13" s="24" t="str">
        <f>IF(ISERROR(_xll.qlSwapRateHelperSpread($D13)),IF(ISERROR(_xll.qlFuturesRateHelperConvexityAdjustment($D13)),"--",_xll.qlFuturesRateHelperConvexityAdjustment($D13)),_xll.qlSwapRateHelperSpread($D13))</f>
        <v>--</v>
      </c>
      <c r="H13" s="23">
        <f>_xll.qlRateHelperEarliestDate($D13)</f>
        <v>42503</v>
      </c>
      <c r="I13" s="22">
        <f>_xll.qlRateHelperLatestDate($D13)</f>
        <v>42688</v>
      </c>
      <c r="J13" s="24">
        <v>8.8951747238764714E-3</v>
      </c>
      <c r="M13" s="67"/>
      <c r="N13" s="67"/>
      <c r="O13" s="67"/>
      <c r="P13" s="146"/>
    </row>
    <row r="14" spans="1:16" x14ac:dyDescent="0.2">
      <c r="D14" s="25" t="str">
        <v>obj_0039e</v>
      </c>
      <c r="E14" s="25" t="str">
        <f>_xll.qlRateHelperQuoteName(D14)</f>
        <v>GBPSB6L2Y_Quote</v>
      </c>
      <c r="F14" s="24">
        <f>_xll.qlRateHelperRate($D14)</f>
        <v>1.0249999999999999E-2</v>
      </c>
      <c r="G14" s="24">
        <f>IF(ISERROR(_xll.qlSwapRateHelperSpread($D14)),IF(ISERROR(_xll.qlFuturesRateHelperConvexityAdjustment($D14)),"--",_xll.qlFuturesRateHelperConvexityAdjustment($D14)),_xll.qlSwapRateHelperSpread($D14))</f>
        <v>0</v>
      </c>
      <c r="H14" s="23">
        <f>_xll.qlRateHelperEarliestDate($D14)</f>
        <v>42137</v>
      </c>
      <c r="I14" s="22">
        <f>_xll.qlRateHelperLatestDate($D14)</f>
        <v>42870</v>
      </c>
      <c r="J14" s="24">
        <v>1.0239541725844648E-2</v>
      </c>
      <c r="M14" s="67"/>
      <c r="N14" s="67"/>
      <c r="O14" s="67"/>
      <c r="P14" s="146"/>
    </row>
    <row r="15" spans="1:16" x14ac:dyDescent="0.2">
      <c r="D15" s="25" t="str">
        <v>obj_003c2</v>
      </c>
      <c r="E15" s="25" t="str">
        <f>_xll.qlRateHelperQuoteName(D15)</f>
        <v>GBPSB6L3Y_Quote</v>
      </c>
      <c r="F15" s="24">
        <f>_xll.qlRateHelperRate($D15)</f>
        <v>1.2669999999999999E-2</v>
      </c>
      <c r="G15" s="24">
        <f>IF(ISERROR(_xll.qlSwapRateHelperSpread($D15)),IF(ISERROR(_xll.qlFuturesRateHelperConvexityAdjustment($D15)),"--",_xll.qlFuturesRateHelperConvexityAdjustment($D15)),_xll.qlSwapRateHelperSpread($D15))</f>
        <v>0</v>
      </c>
      <c r="H15" s="23">
        <f>_xll.qlRateHelperEarliestDate($D15)</f>
        <v>42137</v>
      </c>
      <c r="I15" s="22">
        <f>_xll.qlRateHelperLatestDate($D15)</f>
        <v>43234</v>
      </c>
      <c r="J15" s="24">
        <v>1.2675310933992314E-2</v>
      </c>
      <c r="M15" s="67"/>
      <c r="N15" s="67"/>
      <c r="O15" s="67"/>
      <c r="P15" s="146"/>
    </row>
    <row r="16" spans="1:16" x14ac:dyDescent="0.2">
      <c r="D16" s="25" t="str">
        <v>obj_00398</v>
      </c>
      <c r="E16" s="25" t="str">
        <f>_xll.qlRateHelperQuoteName(D16)</f>
        <v>GBPSB6L4Y_Quote</v>
      </c>
      <c r="F16" s="24">
        <f>_xll.qlRateHelperRate($D16)</f>
        <v>1.464E-2</v>
      </c>
      <c r="G16" s="24">
        <f>IF(ISERROR(_xll.qlSwapRateHelperSpread($D16)),IF(ISERROR(_xll.qlFuturesRateHelperConvexityAdjustment($D16)),"--",_xll.qlFuturesRateHelperConvexityAdjustment($D16)),_xll.qlSwapRateHelperSpread($D16))</f>
        <v>0</v>
      </c>
      <c r="H16" s="23">
        <f>_xll.qlRateHelperEarliestDate($D16)</f>
        <v>42137</v>
      </c>
      <c r="I16" s="22">
        <f>_xll.qlRateHelperLatestDate($D16)</f>
        <v>43598</v>
      </c>
      <c r="J16" s="24">
        <v>1.4670900307220803E-2</v>
      </c>
      <c r="M16" s="145"/>
      <c r="N16" s="67"/>
      <c r="O16" s="67"/>
      <c r="P16" s="146"/>
    </row>
    <row r="17" spans="4:16" x14ac:dyDescent="0.2">
      <c r="D17" s="25" t="str">
        <v>obj_00391</v>
      </c>
      <c r="E17" s="25" t="str">
        <f>_xll.qlRateHelperQuoteName(D17)</f>
        <v>GBPSB6L5Y_Quote</v>
      </c>
      <c r="F17" s="24">
        <f>_xll.qlRateHelperRate($D17)</f>
        <v>1.6250000000000001E-2</v>
      </c>
      <c r="G17" s="24">
        <f>IF(ISERROR(_xll.qlSwapRateHelperSpread($D17)),IF(ISERROR(_xll.qlFuturesRateHelperConvexityAdjustment($D17)),"--",_xll.qlFuturesRateHelperConvexityAdjustment($D17)),_xll.qlSwapRateHelperSpread($D17))</f>
        <v>0</v>
      </c>
      <c r="H17" s="23">
        <f>_xll.qlRateHelperEarliestDate($D17)</f>
        <v>42137</v>
      </c>
      <c r="I17" s="22">
        <f>_xll.qlRateHelperLatestDate($D17)</f>
        <v>43964</v>
      </c>
      <c r="J17" s="24">
        <v>1.6313402509619365E-2</v>
      </c>
      <c r="M17" s="67"/>
      <c r="N17" s="67"/>
      <c r="O17" s="67"/>
      <c r="P17" s="146"/>
    </row>
    <row r="18" spans="4:16" x14ac:dyDescent="0.2">
      <c r="D18" s="25" t="str">
        <v>obj_003a6</v>
      </c>
      <c r="E18" s="25" t="str">
        <f>_xll.qlRateHelperQuoteName(D18)</f>
        <v>GBPSB6L6Y_Quote</v>
      </c>
      <c r="F18" s="24">
        <f>_xll.qlRateHelperRate($D18)</f>
        <v>1.7480000000000002E-2</v>
      </c>
      <c r="G18" s="24">
        <f>IF(ISERROR(_xll.qlSwapRateHelperSpread($D18)),IF(ISERROR(_xll.qlFuturesRateHelperConvexityAdjustment($D18)),"--",_xll.qlFuturesRateHelperConvexityAdjustment($D18)),_xll.qlSwapRateHelperSpread($D18))</f>
        <v>0</v>
      </c>
      <c r="H18" s="23">
        <f>_xll.qlRateHelperEarliestDate($D18)</f>
        <v>42137</v>
      </c>
      <c r="I18" s="22">
        <f>_xll.qlRateHelperLatestDate($D18)</f>
        <v>44329</v>
      </c>
      <c r="J18" s="24">
        <v>1.7576003493011798E-2</v>
      </c>
      <c r="M18" s="145"/>
      <c r="N18" s="67"/>
      <c r="O18" s="67"/>
      <c r="P18" s="146"/>
    </row>
    <row r="19" spans="4:16" x14ac:dyDescent="0.2">
      <c r="D19" s="25" t="str">
        <v>obj_003d0</v>
      </c>
      <c r="E19" s="25" t="str">
        <f>_xll.qlRateHelperQuoteName(D19)</f>
        <v>GBPSB6L7Y_Quote</v>
      </c>
      <c r="F19" s="24">
        <f>_xll.qlRateHelperRate($D19)</f>
        <v>1.8500000000000003E-2</v>
      </c>
      <c r="G19" s="24">
        <f>IF(ISERROR(_xll.qlSwapRateHelperSpread($D19)),IF(ISERROR(_xll.qlFuturesRateHelperConvexityAdjustment($D19)),"--",_xll.qlFuturesRateHelperConvexityAdjustment($D19)),_xll.qlSwapRateHelperSpread($D19))</f>
        <v>0</v>
      </c>
      <c r="H19" s="23">
        <f>_xll.qlRateHelperEarliestDate($D19)</f>
        <v>42137</v>
      </c>
      <c r="I19" s="22">
        <f>_xll.qlRateHelperLatestDate($D19)</f>
        <v>44694</v>
      </c>
      <c r="J19" s="24">
        <v>1.8630701412662487E-2</v>
      </c>
      <c r="M19" s="145"/>
      <c r="N19" s="67"/>
      <c r="O19" s="67"/>
      <c r="P19" s="146"/>
    </row>
    <row r="20" spans="4:16" x14ac:dyDescent="0.2">
      <c r="D20" s="25" t="str">
        <v>obj_003ce</v>
      </c>
      <c r="E20" s="25" t="str">
        <f>_xll.qlRateHelperQuoteName(D20)</f>
        <v>GBPSB6L8Y_Quote</v>
      </c>
      <c r="F20" s="24">
        <f>_xll.qlRateHelperRate($D20)</f>
        <v>1.9340000000000003E-2</v>
      </c>
      <c r="G20" s="24">
        <f>IF(ISERROR(_xll.qlSwapRateHelperSpread($D20)),IF(ISERROR(_xll.qlFuturesRateHelperConvexityAdjustment($D20)),"--",_xll.qlFuturesRateHelperConvexityAdjustment($D20)),_xll.qlSwapRateHelperSpread($D20))</f>
        <v>0</v>
      </c>
      <c r="H20" s="23">
        <f>_xll.qlRateHelperEarliestDate($D20)</f>
        <v>42137</v>
      </c>
      <c r="I20" s="22">
        <f>_xll.qlRateHelperLatestDate($D20)</f>
        <v>45061</v>
      </c>
      <c r="J20" s="24">
        <v>1.9504827094816164E-2</v>
      </c>
      <c r="M20" s="145"/>
      <c r="N20" s="67"/>
      <c r="O20" s="67"/>
      <c r="P20" s="146"/>
    </row>
    <row r="21" spans="4:16" x14ac:dyDescent="0.2">
      <c r="D21" s="25" t="str">
        <v>obj_0038d</v>
      </c>
      <c r="E21" s="25" t="str">
        <f>_xll.qlRateHelperQuoteName(D21)</f>
        <v>GBPSB6L9Y_Quote</v>
      </c>
      <c r="F21" s="24">
        <f>_xll.qlRateHelperRate($D21)</f>
        <v>2.0030000000000003E-2</v>
      </c>
      <c r="G21" s="24">
        <f>IF(ISERROR(_xll.qlSwapRateHelperSpread($D21)),IF(ISERROR(_xll.qlFuturesRateHelperConvexityAdjustment($D21)),"--",_xll.qlFuturesRateHelperConvexityAdjustment($D21)),_xll.qlSwapRateHelperSpread($D21))</f>
        <v>0</v>
      </c>
      <c r="H21" s="23">
        <f>_xll.qlRateHelperEarliestDate($D21)</f>
        <v>42137</v>
      </c>
      <c r="I21" s="22">
        <f>_xll.qlRateHelperLatestDate($D21)</f>
        <v>45425</v>
      </c>
      <c r="J21" s="24">
        <v>2.0227348361658255E-2</v>
      </c>
      <c r="M21" s="145"/>
      <c r="N21" s="67"/>
      <c r="O21" s="67"/>
      <c r="P21" s="146"/>
    </row>
    <row r="22" spans="4:16" x14ac:dyDescent="0.2">
      <c r="D22" s="25" t="str">
        <v>obj_00390</v>
      </c>
      <c r="E22" s="25" t="str">
        <f>_xll.qlRateHelperQuoteName(D22)</f>
        <v>GBPSB6L10Y_Quote</v>
      </c>
      <c r="F22" s="24">
        <f>_xll.qlRateHelperRate($D22)</f>
        <v>2.06E-2</v>
      </c>
      <c r="G22" s="24">
        <f>IF(ISERROR(_xll.qlSwapRateHelperSpread($D22)),IF(ISERROR(_xll.qlFuturesRateHelperConvexityAdjustment($D22)),"--",_xll.qlFuturesRateHelperConvexityAdjustment($D22)),_xll.qlSwapRateHelperSpread($D22))</f>
        <v>0</v>
      </c>
      <c r="H22" s="23">
        <f>_xll.qlRateHelperEarliestDate($D22)</f>
        <v>42137</v>
      </c>
      <c r="I22" s="22">
        <f>_xll.qlRateHelperLatestDate($D22)</f>
        <v>45790</v>
      </c>
      <c r="J22" s="24">
        <v>2.0827061440672322E-2</v>
      </c>
      <c r="M22" s="67"/>
      <c r="N22" s="67"/>
      <c r="O22" s="67"/>
      <c r="P22" s="146"/>
    </row>
    <row r="23" spans="4:16" x14ac:dyDescent="0.2">
      <c r="D23" s="25" t="str">
        <v>obj_00393</v>
      </c>
      <c r="E23" s="25" t="str">
        <f>_xll.qlRateHelperQuoteName(D23)</f>
        <v>GBPSB6L12Y_Quote</v>
      </c>
      <c r="F23" s="24">
        <f>_xll.qlRateHelperRate($D23)</f>
        <v>2.1500000000000005E-2</v>
      </c>
      <c r="G23" s="24">
        <f>IF(ISERROR(_xll.qlSwapRateHelperSpread($D23)),IF(ISERROR(_xll.qlFuturesRateHelperConvexityAdjustment($D23)),"--",_xll.qlFuturesRateHelperConvexityAdjustment($D23)),_xll.qlSwapRateHelperSpread($D23))</f>
        <v>0</v>
      </c>
      <c r="H23" s="23">
        <f>_xll.qlRateHelperEarliestDate($D23)</f>
        <v>42137</v>
      </c>
      <c r="I23" s="22">
        <f>_xll.qlRateHelperLatestDate($D23)</f>
        <v>46520</v>
      </c>
      <c r="J23" s="24">
        <v>2.178227692338619E-2</v>
      </c>
      <c r="M23" s="145"/>
      <c r="N23" s="67"/>
      <c r="O23" s="67"/>
      <c r="P23" s="146"/>
    </row>
    <row r="24" spans="4:16" x14ac:dyDescent="0.2">
      <c r="D24" s="25" t="str">
        <v>obj_003bf</v>
      </c>
      <c r="E24" s="25" t="str">
        <f>_xll.qlRateHelperQuoteName(D24)</f>
        <v>GBPSB6L15Y_Quote</v>
      </c>
      <c r="F24" s="24">
        <f>_xll.qlRateHelperRate($D24)</f>
        <v>2.2400000000000003E-2</v>
      </c>
      <c r="G24" s="24">
        <f>IF(ISERROR(_xll.qlSwapRateHelperSpread($D24)),IF(ISERROR(_xll.qlFuturesRateHelperConvexityAdjustment($D24)),"--",_xll.qlFuturesRateHelperConvexityAdjustment($D24)),_xll.qlSwapRateHelperSpread($D24))</f>
        <v>0</v>
      </c>
      <c r="H24" s="23">
        <f>_xll.qlRateHelperEarliestDate($D24)</f>
        <v>42137</v>
      </c>
      <c r="I24" s="22">
        <f>_xll.qlRateHelperLatestDate($D24)</f>
        <v>47616</v>
      </c>
      <c r="J24" s="24">
        <v>2.2745628352615083E-2</v>
      </c>
      <c r="M24" s="67"/>
      <c r="N24" s="67"/>
      <c r="O24" s="67"/>
      <c r="P24" s="146"/>
    </row>
    <row r="25" spans="4:16" x14ac:dyDescent="0.2">
      <c r="D25" s="25" t="str">
        <v>obj_003b6</v>
      </c>
      <c r="E25" s="25" t="str">
        <f>_xll.qlRateHelperQuoteName(D25)</f>
        <v>GBPSB6L20Y_Quote</v>
      </c>
      <c r="F25" s="24">
        <f>_xll.qlRateHelperRate($D25)</f>
        <v>2.307E-2</v>
      </c>
      <c r="G25" s="24">
        <f>IF(ISERROR(_xll.qlSwapRateHelperSpread($D25)),IF(ISERROR(_xll.qlFuturesRateHelperConvexityAdjustment($D25)),"--",_xll.qlFuturesRateHelperConvexityAdjustment($D25)),_xll.qlSwapRateHelperSpread($D25))</f>
        <v>0</v>
      </c>
      <c r="H25" s="23">
        <f>_xll.qlRateHelperEarliestDate($D25)</f>
        <v>42137</v>
      </c>
      <c r="I25" s="22">
        <f>_xll.qlRateHelperLatestDate($D25)</f>
        <v>49443</v>
      </c>
      <c r="J25" s="24">
        <v>2.3441080191395736E-2</v>
      </c>
      <c r="M25" s="67"/>
      <c r="N25" s="67"/>
      <c r="O25" s="67"/>
      <c r="P25" s="146"/>
    </row>
    <row r="26" spans="4:16" x14ac:dyDescent="0.2">
      <c r="D26" s="25" t="str">
        <v>obj_00397</v>
      </c>
      <c r="E26" s="25" t="str">
        <f>_xll.qlRateHelperQuoteName(D26)</f>
        <v>GBPSB6L25Y_Quote</v>
      </c>
      <c r="F26" s="24">
        <f>_xll.qlRateHelperRate($D26)</f>
        <v>2.3199999999999998E-2</v>
      </c>
      <c r="G26" s="24">
        <f>IF(ISERROR(_xll.qlSwapRateHelperSpread($D26)),IF(ISERROR(_xll.qlFuturesRateHelperConvexityAdjustment($D26)),"--",_xll.qlFuturesRateHelperConvexityAdjustment($D26)),_xll.qlSwapRateHelperSpread($D26))</f>
        <v>0</v>
      </c>
      <c r="H26" s="23">
        <f>_xll.qlRateHelperEarliestDate($D26)</f>
        <v>42137</v>
      </c>
      <c r="I26" s="22">
        <f>_xll.qlRateHelperLatestDate($D26)</f>
        <v>51270</v>
      </c>
      <c r="J26" s="24">
        <v>2.3508562916902401E-2</v>
      </c>
      <c r="M26" s="67"/>
      <c r="N26" s="67"/>
      <c r="O26" s="67"/>
      <c r="P26" s="146"/>
    </row>
    <row r="27" spans="4:16" x14ac:dyDescent="0.2">
      <c r="D27" s="25" t="str">
        <v>obj_003af</v>
      </c>
      <c r="E27" s="25" t="str">
        <f>_xll.qlRateHelperQuoteName(D27)</f>
        <v>GBPSB6L30Y_Quote</v>
      </c>
      <c r="F27" s="24">
        <f>_xll.qlRateHelperRate($D27)</f>
        <v>2.3199999999999998E-2</v>
      </c>
      <c r="G27" s="24">
        <f>IF(ISERROR(_xll.qlSwapRateHelperSpread($D27)),IF(ISERROR(_xll.qlFuturesRateHelperConvexityAdjustment($D27)),"--",_xll.qlFuturesRateHelperConvexityAdjustment($D27)),_xll.qlSwapRateHelperSpread($D27))</f>
        <v>0</v>
      </c>
      <c r="H27" s="23">
        <f>_xll.qlRateHelperEarliestDate($D27)</f>
        <v>42137</v>
      </c>
      <c r="I27" s="22">
        <f>_xll.qlRateHelperLatestDate($D27)</f>
        <v>53097</v>
      </c>
      <c r="J27" s="24">
        <v>2.3434608369035086E-2</v>
      </c>
      <c r="M27" s="67"/>
      <c r="N27" s="67"/>
      <c r="O27" s="67"/>
      <c r="P27" s="146"/>
    </row>
    <row r="28" spans="4:16" x14ac:dyDescent="0.2">
      <c r="D28" s="25" t="str">
        <v>obj_003b1</v>
      </c>
      <c r="E28" s="25" t="str">
        <f>_xll.qlRateHelperQuoteName(D28)</f>
        <v>GBPSB6L40Y_Quote</v>
      </c>
      <c r="F28" s="24">
        <f>_xll.qlRateHelperRate($D28)</f>
        <v>2.299E-2</v>
      </c>
      <c r="G28" s="24">
        <f>IF(ISERROR(_xll.qlSwapRateHelperSpread($D28)),IF(ISERROR(_xll.qlFuturesRateHelperConvexityAdjustment($D28)),"--",_xll.qlFuturesRateHelperConvexityAdjustment($D28)),_xll.qlSwapRateHelperSpread($D28))</f>
        <v>0</v>
      </c>
      <c r="H28" s="23">
        <f>_xll.qlRateHelperEarliestDate($D28)</f>
        <v>42137</v>
      </c>
      <c r="I28" s="22">
        <f>_xll.qlRateHelperLatestDate($D28)</f>
        <v>56747</v>
      </c>
      <c r="J28" s="24">
        <v>2.3031371253136441E-2</v>
      </c>
      <c r="M28" s="67"/>
      <c r="N28" s="67"/>
      <c r="O28" s="67"/>
      <c r="P28" s="146"/>
    </row>
    <row r="29" spans="4:16" x14ac:dyDescent="0.2">
      <c r="D29" s="25" t="str">
        <v>obj_003c6</v>
      </c>
      <c r="E29" s="25" t="str">
        <f>_xll.qlRateHelperQuoteName(D29)</f>
        <v>GBPSB6L50Y_Quote</v>
      </c>
      <c r="F29" s="24">
        <f>_xll.qlRateHelperRate($D29)</f>
        <v>2.2690000000000002E-2</v>
      </c>
      <c r="G29" s="24">
        <f>IF(ISERROR(_xll.qlSwapRateHelperSpread($D29)),IF(ISERROR(_xll.qlFuturesRateHelperConvexityAdjustment($D29)),"--",_xll.qlFuturesRateHelperConvexityAdjustment($D29)),_xll.qlSwapRateHelperSpread($D29))</f>
        <v>0</v>
      </c>
      <c r="H29" s="23">
        <f>_xll.qlRateHelperEarliestDate($D29)</f>
        <v>42137</v>
      </c>
      <c r="I29" s="22">
        <f>_xll.qlRateHelperLatestDate($D29)</f>
        <v>60400</v>
      </c>
      <c r="J29" s="24">
        <v>2.2499504606994142E-2</v>
      </c>
      <c r="M29" s="67"/>
      <c r="N29" s="67"/>
      <c r="O29" s="67"/>
      <c r="P29" s="146"/>
    </row>
    <row r="30" spans="4:16" x14ac:dyDescent="0.2">
      <c r="D30" s="25" t="str">
        <v>obj_00392</v>
      </c>
      <c r="E30" s="25" t="str">
        <f>_xll.qlRateHelperQuoteName(D30)</f>
        <v>GBPSB6L60Y_Quote</v>
      </c>
      <c r="F30" s="24">
        <f>_xll.qlRateHelperRate($D30)</f>
        <v>2.2759999999999999E-2</v>
      </c>
      <c r="G30" s="24">
        <f>IF(ISERROR(_xll.qlSwapRateHelperSpread($D30)),IF(ISERROR(_xll.qlFuturesRateHelperConvexityAdjustment($D30)),"--",_xll.qlFuturesRateHelperConvexityAdjustment($D30)),_xll.qlSwapRateHelperSpread($D30))</f>
        <v>0</v>
      </c>
      <c r="H30" s="23">
        <f>_xll.qlRateHelperEarliestDate($D30)</f>
        <v>42137</v>
      </c>
      <c r="I30" s="22">
        <f>_xll.qlRateHelperLatestDate($D30)</f>
        <v>64052</v>
      </c>
      <c r="J30" s="24">
        <v>2.264169289482525E-2</v>
      </c>
      <c r="M30" s="67"/>
      <c r="N30" s="67"/>
      <c r="O30" s="67"/>
      <c r="P30" s="146"/>
    </row>
    <row r="31" spans="4:16" x14ac:dyDescent="0.2">
      <c r="D31" s="25" t="e">
        <v>#N/A</v>
      </c>
      <c r="E31" s="25" t="e">
        <f>_xll.qlRateHelperQuoteName(D31)</f>
        <v>#VALUE!</v>
      </c>
      <c r="F31" s="24" t="e">
        <f>_xll.qlRateHelperRate($D31)</f>
        <v>#VALUE!</v>
      </c>
      <c r="G31" s="24" t="str">
        <f>IF(ISERROR(_xll.qlSwapRateHelperSpread($D31)),IF(ISERROR(_xll.qlFuturesRateHelperConvexityAdjustment($D31)),"--",_xll.qlFuturesRateHelperConvexityAdjustment($D31)),_xll.qlSwapRateHelperSpread($D31))</f>
        <v>--</v>
      </c>
      <c r="H31" s="23" t="e">
        <f>_xll.qlRateHelperEarliestDate($D31)</f>
        <v>#VALUE!</v>
      </c>
      <c r="I31" s="22" t="e">
        <f>_xll.qlRateHelperLatestDate($D31)</f>
        <v>#VALUE!</v>
      </c>
      <c r="J31" s="24" t="e">
        <v>#N/A</v>
      </c>
      <c r="M31" s="67"/>
      <c r="N31" s="67"/>
      <c r="O31" s="67"/>
      <c r="P31" s="146"/>
    </row>
    <row r="32" spans="4:16" x14ac:dyDescent="0.2">
      <c r="D32" s="25" t="e">
        <v>#N/A</v>
      </c>
      <c r="E32" s="25" t="e">
        <f>_xll.qlRateHelperQuoteName(D32)</f>
        <v>#VALUE!</v>
      </c>
      <c r="F32" s="24" t="e">
        <f>_xll.qlRateHelperRate($D32)</f>
        <v>#VALUE!</v>
      </c>
      <c r="G32" s="24" t="str">
        <f>IF(ISERROR(_xll.qlSwapRateHelperSpread($D32)),IF(ISERROR(_xll.qlFuturesRateHelperConvexityAdjustment($D32)),"--",_xll.qlFuturesRateHelperConvexityAdjustment($D32)),_xll.qlSwapRateHelperSpread($D32))</f>
        <v>--</v>
      </c>
      <c r="H32" s="23" t="e">
        <f>_xll.qlRateHelperEarliestDate($D32)</f>
        <v>#VALUE!</v>
      </c>
      <c r="I32" s="22" t="e">
        <f>_xll.qlRateHelperLatestDate($D32)</f>
        <v>#VALUE!</v>
      </c>
      <c r="J32" s="24" t="e">
        <v>#N/A</v>
      </c>
      <c r="M32" s="67"/>
      <c r="N32" s="67"/>
      <c r="O32" s="67"/>
      <c r="P32" s="146"/>
    </row>
    <row r="33" spans="4:16" x14ac:dyDescent="0.2">
      <c r="D33" s="25" t="e">
        <v>#N/A</v>
      </c>
      <c r="E33" s="25" t="e">
        <f>_xll.qlRateHelperQuoteName(D33)</f>
        <v>#VALUE!</v>
      </c>
      <c r="F33" s="24" t="e">
        <f>_xll.qlRateHelperRate($D33)</f>
        <v>#VALUE!</v>
      </c>
      <c r="G33" s="24" t="str">
        <f>IF(ISERROR(_xll.qlSwapRateHelperSpread($D33)),IF(ISERROR(_xll.qlFuturesRateHelperConvexityAdjustment($D33)),"--",_xll.qlFuturesRateHelperConvexityAdjustment($D33)),_xll.qlSwapRateHelperSpread($D33))</f>
        <v>--</v>
      </c>
      <c r="H33" s="23" t="e">
        <f>_xll.qlRateHelperEarliestDate($D33)</f>
        <v>#VALUE!</v>
      </c>
      <c r="I33" s="22" t="e">
        <f>_xll.qlRateHelperLatestDate($D33)</f>
        <v>#VALUE!</v>
      </c>
      <c r="J33" s="24" t="e">
        <v>#N/A</v>
      </c>
      <c r="M33" s="67"/>
      <c r="N33" s="67"/>
      <c r="O33" s="67"/>
      <c r="P33" s="146"/>
    </row>
    <row r="34" spans="4:16" x14ac:dyDescent="0.2">
      <c r="D34" s="25" t="e">
        <v>#N/A</v>
      </c>
      <c r="E34" s="25" t="e">
        <f>_xll.qlRateHelperQuoteName(D34)</f>
        <v>#VALUE!</v>
      </c>
      <c r="F34" s="24" t="e">
        <f>_xll.qlRateHelperRate($D34)</f>
        <v>#VALUE!</v>
      </c>
      <c r="G34" s="24" t="str">
        <f>IF(ISERROR(_xll.qlSwapRateHelperSpread($D34)),IF(ISERROR(_xll.qlFuturesRateHelperConvexityAdjustment($D34)),"--",_xll.qlFuturesRateHelperConvexityAdjustment($D34)),_xll.qlSwapRateHelperSpread($D34))</f>
        <v>--</v>
      </c>
      <c r="H34" s="23" t="e">
        <f>_xll.qlRateHelperEarliestDate($D34)</f>
        <v>#VALUE!</v>
      </c>
      <c r="I34" s="22" t="e">
        <f>_xll.qlRateHelperLatestDate($D34)</f>
        <v>#VALUE!</v>
      </c>
      <c r="J34" s="24" t="e">
        <v>#N/A</v>
      </c>
      <c r="M34" s="67"/>
      <c r="N34" s="67"/>
      <c r="O34" s="67"/>
      <c r="P34" s="146"/>
    </row>
    <row r="35" spans="4:16" x14ac:dyDescent="0.2">
      <c r="D35" s="25" t="e">
        <v>#N/A</v>
      </c>
      <c r="E35" s="25" t="e">
        <f>_xll.qlRateHelperQuoteName(D35)</f>
        <v>#VALUE!</v>
      </c>
      <c r="F35" s="24" t="e">
        <f>_xll.qlRateHelperRate($D35)</f>
        <v>#VALUE!</v>
      </c>
      <c r="G35" s="24" t="str">
        <f>IF(ISERROR(_xll.qlSwapRateHelperSpread($D35)),IF(ISERROR(_xll.qlFuturesRateHelperConvexityAdjustment($D35)),"--",_xll.qlFuturesRateHelperConvexityAdjustment($D35)),_xll.qlSwapRateHelperSpread($D35))</f>
        <v>--</v>
      </c>
      <c r="H35" s="23" t="e">
        <f>_xll.qlRateHelperEarliestDate($D35)</f>
        <v>#VALUE!</v>
      </c>
      <c r="I35" s="22" t="e">
        <f>_xll.qlRateHelperLatestDate($D35)</f>
        <v>#VALUE!</v>
      </c>
      <c r="J35" s="24" t="e">
        <v>#N/A</v>
      </c>
      <c r="M35" s="67"/>
      <c r="N35" s="67"/>
      <c r="O35" s="67"/>
      <c r="P35" s="146"/>
    </row>
    <row r="36" spans="4:16" x14ac:dyDescent="0.2">
      <c r="D36" s="25" t="e">
        <v>#N/A</v>
      </c>
      <c r="E36" s="25" t="e">
        <f>_xll.qlRateHelperQuoteName(D36)</f>
        <v>#VALUE!</v>
      </c>
      <c r="F36" s="24" t="e">
        <f>_xll.qlRateHelperRate($D36)</f>
        <v>#VALUE!</v>
      </c>
      <c r="G36" s="24" t="str">
        <f>IF(ISERROR(_xll.qlSwapRateHelperSpread($D36)),IF(ISERROR(_xll.qlFuturesRateHelperConvexityAdjustment($D36)),"--",_xll.qlFuturesRateHelperConvexityAdjustment($D36)),_xll.qlSwapRateHelperSpread($D36))</f>
        <v>--</v>
      </c>
      <c r="H36" s="23" t="e">
        <f>_xll.qlRateHelperEarliestDate($D36)</f>
        <v>#VALUE!</v>
      </c>
      <c r="I36" s="22" t="e">
        <f>_xll.qlRateHelperLatestDate($D36)</f>
        <v>#VALUE!</v>
      </c>
      <c r="J36" s="24" t="e">
        <v>#N/A</v>
      </c>
      <c r="M36" s="67"/>
      <c r="N36" s="67"/>
      <c r="O36" s="67"/>
      <c r="P36" s="146"/>
    </row>
    <row r="37" spans="4:16"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v>#N/A</v>
      </c>
      <c r="M37" s="67"/>
      <c r="N37" s="67"/>
      <c r="O37" s="67"/>
      <c r="P37" s="146"/>
    </row>
    <row r="38" spans="4:16"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v>#N/A</v>
      </c>
      <c r="M38" s="67"/>
      <c r="N38" s="67"/>
      <c r="O38" s="67"/>
      <c r="P38" s="146"/>
    </row>
    <row r="39" spans="4:16"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v>#N/A</v>
      </c>
      <c r="M39" s="67"/>
      <c r="N39" s="67"/>
      <c r="O39" s="67"/>
      <c r="P39" s="146"/>
    </row>
    <row r="40" spans="4:16"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v>#N/A</v>
      </c>
    </row>
    <row r="41" spans="4:16"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v>#N/A</v>
      </c>
    </row>
    <row r="42" spans="4:16"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v>#N/A</v>
      </c>
    </row>
    <row r="43" spans="4:16"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v>#N/A</v>
      </c>
    </row>
    <row r="44" spans="4:16"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v>#N/A</v>
      </c>
    </row>
    <row r="45" spans="4:16"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v>#N/A</v>
      </c>
    </row>
    <row r="46" spans="4:16"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v>#N/A</v>
      </c>
    </row>
    <row r="47" spans="4:16"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v>#N/A</v>
      </c>
    </row>
    <row r="48" spans="4:16"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v>#N/A</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v>#N/A</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v>#N/A</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v>#N/A</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v>#N/A</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v>#N/A</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v>#N/A</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v>#N/A</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v>#N/A</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v>#N/A</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v>#N/A</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v>#N/A</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v>#N/A</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v>#N/A</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v>#N/A</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v>#N/A</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v>#N/A</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v>#N/A</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v>#N/A</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v>#N/A</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v>#N/A</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v>#N/A</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v>#N/A</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v>#N/A</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v>#N/A</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v>#N/A</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v>#N/A</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v>#N/A</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v>#N/A</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v>#N/A</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v>#N/A</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v>#N/A</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v>#N/A</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v>#N/A</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v>#N/A</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v>#N/A</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v>#N/A</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v>#N/A</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v>#N/A</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v>#N/A</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v>#N/A</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v>#N/A</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v>#N/A</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v>#N/A</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v>#N/A</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v>#N/A</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v>#N/A</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v>#N/A</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v>#N/A</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v>#N/A</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v>#N/A</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v>#N/A</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v>#N/A</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v>#N/A</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v>#N/A</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v>#N/A</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v>#N/A</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v>#N/A</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v>#N/A</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v>#N/A</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v>#N/A</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v>#N/A</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v>#N/A</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v>#N/A</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v>#N/A</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v>#N/A</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v>#N/A</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v>#N/A</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v>#N/A</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v>#N/A</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v>#N/A</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v>#N/A</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v>#N/A</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v>#N/A</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v>#N/A</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v>#N/A</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v>#N/A</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v>#N/A</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v>#N/A</v>
      </c>
    </row>
  </sheetData>
  <mergeCells count="1">
    <mergeCell ref="A1:B1"/>
  </mergeCells>
  <dataValidations count="1">
    <dataValidation type="list" allowBlank="1" showInputMessage="1" showErrorMessage="1" sqref="B5 IH5 SD5 ABZ5 ALV5 AVR5 BFN5 BPJ5 BZF5 CJB5 CSX5 DCT5 DMP5 DWL5 EGH5 EQD5 EZZ5 FJV5 FTR5 GDN5 GNJ5 GXF5 HHB5 HQX5 IAT5 IKP5 IUL5 JEH5 JOD5 JXZ5 KHV5 KRR5 LBN5 LLJ5 LVF5 MFB5 MOX5 MYT5 NIP5 NSL5 OCH5 OMD5 OVZ5 PFV5 PPR5 PZN5 QJJ5 QTF5 RDB5 RMX5 RWT5 SGP5 SQL5 TAH5 TKD5 TTZ5 UDV5 UNR5 UXN5 VHJ5 VRF5 WBB5 WKX5 WUT5 B65541 IH65541 SD65541 ABZ65541 ALV65541 AVR65541 BFN65541 BPJ65541 BZF65541 CJB65541 CSX65541 DCT65541 DMP65541 DWL65541 EGH65541 EQD65541 EZZ65541 FJV65541 FTR65541 GDN65541 GNJ65541 GXF65541 HHB65541 HQX65541 IAT65541 IKP65541 IUL65541 JEH65541 JOD65541 JXZ65541 KHV65541 KRR65541 LBN65541 LLJ65541 LVF65541 MFB65541 MOX65541 MYT65541 NIP65541 NSL65541 OCH65541 OMD65541 OVZ65541 PFV65541 PPR65541 PZN65541 QJJ65541 QTF65541 RDB65541 RMX65541 RWT65541 SGP65541 SQL65541 TAH65541 TKD65541 TTZ65541 UDV65541 UNR65541 UXN65541 VHJ65541 VRF65541 WBB65541 WKX65541 WUT65541 B131077 IH131077 SD131077 ABZ131077 ALV131077 AVR131077 BFN131077 BPJ131077 BZF131077 CJB131077 CSX131077 DCT131077 DMP131077 DWL131077 EGH131077 EQD131077 EZZ131077 FJV131077 FTR131077 GDN131077 GNJ131077 GXF131077 HHB131077 HQX131077 IAT131077 IKP131077 IUL131077 JEH131077 JOD131077 JXZ131077 KHV131077 KRR131077 LBN131077 LLJ131077 LVF131077 MFB131077 MOX131077 MYT131077 NIP131077 NSL131077 OCH131077 OMD131077 OVZ131077 PFV131077 PPR131077 PZN131077 QJJ131077 QTF131077 RDB131077 RMX131077 RWT131077 SGP131077 SQL131077 TAH131077 TKD131077 TTZ131077 UDV131077 UNR131077 UXN131077 VHJ131077 VRF131077 WBB131077 WKX131077 WUT131077 B196613 IH196613 SD196613 ABZ196613 ALV196613 AVR196613 BFN196613 BPJ196613 BZF196613 CJB196613 CSX196613 DCT196613 DMP196613 DWL196613 EGH196613 EQD196613 EZZ196613 FJV196613 FTR196613 GDN196613 GNJ196613 GXF196613 HHB196613 HQX196613 IAT196613 IKP196613 IUL196613 JEH196613 JOD196613 JXZ196613 KHV196613 KRR196613 LBN196613 LLJ196613 LVF196613 MFB196613 MOX196613 MYT196613 NIP196613 NSL196613 OCH196613 OMD196613 OVZ196613 PFV196613 PPR196613 PZN196613 QJJ196613 QTF196613 RDB196613 RMX196613 RWT196613 SGP196613 SQL196613 TAH196613 TKD196613 TTZ196613 UDV196613 UNR196613 UXN196613 VHJ196613 VRF196613 WBB196613 WKX196613 WUT196613 B262149 IH262149 SD262149 ABZ262149 ALV262149 AVR262149 BFN262149 BPJ262149 BZF262149 CJB262149 CSX262149 DCT262149 DMP262149 DWL262149 EGH262149 EQD262149 EZZ262149 FJV262149 FTR262149 GDN262149 GNJ262149 GXF262149 HHB262149 HQX262149 IAT262149 IKP262149 IUL262149 JEH262149 JOD262149 JXZ262149 KHV262149 KRR262149 LBN262149 LLJ262149 LVF262149 MFB262149 MOX262149 MYT262149 NIP262149 NSL262149 OCH262149 OMD262149 OVZ262149 PFV262149 PPR262149 PZN262149 QJJ262149 QTF262149 RDB262149 RMX262149 RWT262149 SGP262149 SQL262149 TAH262149 TKD262149 TTZ262149 UDV262149 UNR262149 UXN262149 VHJ262149 VRF262149 WBB262149 WKX262149 WUT262149 B327685 IH327685 SD327685 ABZ327685 ALV327685 AVR327685 BFN327685 BPJ327685 BZF327685 CJB327685 CSX327685 DCT327685 DMP327685 DWL327685 EGH327685 EQD327685 EZZ327685 FJV327685 FTR327685 GDN327685 GNJ327685 GXF327685 HHB327685 HQX327685 IAT327685 IKP327685 IUL327685 JEH327685 JOD327685 JXZ327685 KHV327685 KRR327685 LBN327685 LLJ327685 LVF327685 MFB327685 MOX327685 MYT327685 NIP327685 NSL327685 OCH327685 OMD327685 OVZ327685 PFV327685 PPR327685 PZN327685 QJJ327685 QTF327685 RDB327685 RMX327685 RWT327685 SGP327685 SQL327685 TAH327685 TKD327685 TTZ327685 UDV327685 UNR327685 UXN327685 VHJ327685 VRF327685 WBB327685 WKX327685 WUT327685 B393221 IH393221 SD393221 ABZ393221 ALV393221 AVR393221 BFN393221 BPJ393221 BZF393221 CJB393221 CSX393221 DCT393221 DMP393221 DWL393221 EGH393221 EQD393221 EZZ393221 FJV393221 FTR393221 GDN393221 GNJ393221 GXF393221 HHB393221 HQX393221 IAT393221 IKP393221 IUL393221 JEH393221 JOD393221 JXZ393221 KHV393221 KRR393221 LBN393221 LLJ393221 LVF393221 MFB393221 MOX393221 MYT393221 NIP393221 NSL393221 OCH393221 OMD393221 OVZ393221 PFV393221 PPR393221 PZN393221 QJJ393221 QTF393221 RDB393221 RMX393221 RWT393221 SGP393221 SQL393221 TAH393221 TKD393221 TTZ393221 UDV393221 UNR393221 UXN393221 VHJ393221 VRF393221 WBB393221 WKX393221 WUT393221 B458757 IH458757 SD458757 ABZ458757 ALV458757 AVR458757 BFN458757 BPJ458757 BZF458757 CJB458757 CSX458757 DCT458757 DMP458757 DWL458757 EGH458757 EQD458757 EZZ458757 FJV458757 FTR458757 GDN458757 GNJ458757 GXF458757 HHB458757 HQX458757 IAT458757 IKP458757 IUL458757 JEH458757 JOD458757 JXZ458757 KHV458757 KRR458757 LBN458757 LLJ458757 LVF458757 MFB458757 MOX458757 MYT458757 NIP458757 NSL458757 OCH458757 OMD458757 OVZ458757 PFV458757 PPR458757 PZN458757 QJJ458757 QTF458757 RDB458757 RMX458757 RWT458757 SGP458757 SQL458757 TAH458757 TKD458757 TTZ458757 UDV458757 UNR458757 UXN458757 VHJ458757 VRF458757 WBB458757 WKX458757 WUT458757 B524293 IH524293 SD524293 ABZ524293 ALV524293 AVR524293 BFN524293 BPJ524293 BZF524293 CJB524293 CSX524293 DCT524293 DMP524293 DWL524293 EGH524293 EQD524293 EZZ524293 FJV524293 FTR524293 GDN524293 GNJ524293 GXF524293 HHB524293 HQX524293 IAT524293 IKP524293 IUL524293 JEH524293 JOD524293 JXZ524293 KHV524293 KRR524293 LBN524293 LLJ524293 LVF524293 MFB524293 MOX524293 MYT524293 NIP524293 NSL524293 OCH524293 OMD524293 OVZ524293 PFV524293 PPR524293 PZN524293 QJJ524293 QTF524293 RDB524293 RMX524293 RWT524293 SGP524293 SQL524293 TAH524293 TKD524293 TTZ524293 UDV524293 UNR524293 UXN524293 VHJ524293 VRF524293 WBB524293 WKX524293 WUT524293 B589829 IH589829 SD589829 ABZ589829 ALV589829 AVR589829 BFN589829 BPJ589829 BZF589829 CJB589829 CSX589829 DCT589829 DMP589829 DWL589829 EGH589829 EQD589829 EZZ589829 FJV589829 FTR589829 GDN589829 GNJ589829 GXF589829 HHB589829 HQX589829 IAT589829 IKP589829 IUL589829 JEH589829 JOD589829 JXZ589829 KHV589829 KRR589829 LBN589829 LLJ589829 LVF589829 MFB589829 MOX589829 MYT589829 NIP589829 NSL589829 OCH589829 OMD589829 OVZ589829 PFV589829 PPR589829 PZN589829 QJJ589829 QTF589829 RDB589829 RMX589829 RWT589829 SGP589829 SQL589829 TAH589829 TKD589829 TTZ589829 UDV589829 UNR589829 UXN589829 VHJ589829 VRF589829 WBB589829 WKX589829 WUT589829 B655365 IH655365 SD655365 ABZ655365 ALV655365 AVR655365 BFN655365 BPJ655365 BZF655365 CJB655365 CSX655365 DCT655365 DMP655365 DWL655365 EGH655365 EQD655365 EZZ655365 FJV655365 FTR655365 GDN655365 GNJ655365 GXF655365 HHB655365 HQX655365 IAT655365 IKP655365 IUL655365 JEH655365 JOD655365 JXZ655365 KHV655365 KRR655365 LBN655365 LLJ655365 LVF655365 MFB655365 MOX655365 MYT655365 NIP655365 NSL655365 OCH655365 OMD655365 OVZ655365 PFV655365 PPR655365 PZN655365 QJJ655365 QTF655365 RDB655365 RMX655365 RWT655365 SGP655365 SQL655365 TAH655365 TKD655365 TTZ655365 UDV655365 UNR655365 UXN655365 VHJ655365 VRF655365 WBB655365 WKX655365 WUT655365 B720901 IH720901 SD720901 ABZ720901 ALV720901 AVR720901 BFN720901 BPJ720901 BZF720901 CJB720901 CSX720901 DCT720901 DMP720901 DWL720901 EGH720901 EQD720901 EZZ720901 FJV720901 FTR720901 GDN720901 GNJ720901 GXF720901 HHB720901 HQX720901 IAT720901 IKP720901 IUL720901 JEH720901 JOD720901 JXZ720901 KHV720901 KRR720901 LBN720901 LLJ720901 LVF720901 MFB720901 MOX720901 MYT720901 NIP720901 NSL720901 OCH720901 OMD720901 OVZ720901 PFV720901 PPR720901 PZN720901 QJJ720901 QTF720901 RDB720901 RMX720901 RWT720901 SGP720901 SQL720901 TAH720901 TKD720901 TTZ720901 UDV720901 UNR720901 UXN720901 VHJ720901 VRF720901 WBB720901 WKX720901 WUT720901 B786437 IH786437 SD786437 ABZ786437 ALV786437 AVR786437 BFN786437 BPJ786437 BZF786437 CJB786437 CSX786437 DCT786437 DMP786437 DWL786437 EGH786437 EQD786437 EZZ786437 FJV786437 FTR786437 GDN786437 GNJ786437 GXF786437 HHB786437 HQX786437 IAT786437 IKP786437 IUL786437 JEH786437 JOD786437 JXZ786437 KHV786437 KRR786437 LBN786437 LLJ786437 LVF786437 MFB786437 MOX786437 MYT786437 NIP786437 NSL786437 OCH786437 OMD786437 OVZ786437 PFV786437 PPR786437 PZN786437 QJJ786437 QTF786437 RDB786437 RMX786437 RWT786437 SGP786437 SQL786437 TAH786437 TKD786437 TTZ786437 UDV786437 UNR786437 UXN786437 VHJ786437 VRF786437 WBB786437 WKX786437 WUT786437 B851973 IH851973 SD851973 ABZ851973 ALV851973 AVR851973 BFN851973 BPJ851973 BZF851973 CJB851973 CSX851973 DCT851973 DMP851973 DWL851973 EGH851973 EQD851973 EZZ851973 FJV851973 FTR851973 GDN851973 GNJ851973 GXF851973 HHB851973 HQX851973 IAT851973 IKP851973 IUL851973 JEH851973 JOD851973 JXZ851973 KHV851973 KRR851973 LBN851973 LLJ851973 LVF851973 MFB851973 MOX851973 MYT851973 NIP851973 NSL851973 OCH851973 OMD851973 OVZ851973 PFV851973 PPR851973 PZN851973 QJJ851973 QTF851973 RDB851973 RMX851973 RWT851973 SGP851973 SQL851973 TAH851973 TKD851973 TTZ851973 UDV851973 UNR851973 UXN851973 VHJ851973 VRF851973 WBB851973 WKX851973 WUT851973 B917509 IH917509 SD917509 ABZ917509 ALV917509 AVR917509 BFN917509 BPJ917509 BZF917509 CJB917509 CSX917509 DCT917509 DMP917509 DWL917509 EGH917509 EQD917509 EZZ917509 FJV917509 FTR917509 GDN917509 GNJ917509 GXF917509 HHB917509 HQX917509 IAT917509 IKP917509 IUL917509 JEH917509 JOD917509 JXZ917509 KHV917509 KRR917509 LBN917509 LLJ917509 LVF917509 MFB917509 MOX917509 MYT917509 NIP917509 NSL917509 OCH917509 OMD917509 OVZ917509 PFV917509 PPR917509 PZN917509 QJJ917509 QTF917509 RDB917509 RMX917509 RWT917509 SGP917509 SQL917509 TAH917509 TKD917509 TTZ917509 UDV917509 UNR917509 UXN917509 VHJ917509 VRF917509 WBB917509 WKX917509 WUT917509 B983045 IH983045 SD983045 ABZ983045 ALV983045 AVR983045 BFN983045 BPJ983045 BZF983045 CJB983045 CSX983045 DCT983045 DMP983045 DWL983045 EGH983045 EQD983045 EZZ983045 FJV983045 FTR983045 GDN983045 GNJ983045 GXF983045 HHB983045 HQX983045 IAT983045 IKP983045 IUL983045 JEH983045 JOD983045 JXZ983045 KHV983045 KRR983045 LBN983045 LLJ983045 LVF983045 MFB983045 MOX983045 MYT983045 NIP983045 NSL983045 OCH983045 OMD983045 OVZ983045 PFV983045 PPR983045 PZN983045 QJJ983045 QTF983045 RDB983045 RMX983045 RWT983045 SGP983045 SQL983045 TAH983045 TKD983045 TTZ983045 UDV983045 UNR983045 UXN983045 VHJ983045 VRF983045 WBB983045 WKX983045 WUT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1"/>
  <sheetViews>
    <sheetView zoomScaleNormal="100" workbookViewId="0">
      <selection activeCell="J2" sqref="J2"/>
    </sheetView>
  </sheetViews>
  <sheetFormatPr defaultRowHeight="11.25" x14ac:dyDescent="0.2"/>
  <cols>
    <col min="1" max="1" width="2.7109375" style="67" customWidth="1"/>
    <col min="2" max="2" width="4" style="67" bestFit="1" customWidth="1"/>
    <col min="3" max="3" width="5" style="67" bestFit="1" customWidth="1"/>
    <col min="4" max="4" width="24.42578125" style="67" bestFit="1" customWidth="1"/>
    <col min="5" max="5" width="19.28515625" style="67" bestFit="1" customWidth="1"/>
    <col min="6" max="6" width="6" style="67" bestFit="1" customWidth="1"/>
    <col min="7" max="7" width="19.28515625" style="67" bestFit="1" customWidth="1"/>
    <col min="8" max="8" width="15.140625" style="67" bestFit="1" customWidth="1"/>
    <col min="9" max="9" width="16.140625" style="67" bestFit="1" customWidth="1"/>
    <col min="10" max="10" width="17.28515625" style="67" customWidth="1"/>
    <col min="11" max="11" width="20.7109375" style="67" customWidth="1"/>
    <col min="12" max="12" width="2.7109375" style="67" customWidth="1"/>
    <col min="13" max="13" width="9.140625" style="67"/>
    <col min="14" max="14" width="19.5703125" style="67" bestFit="1" customWidth="1"/>
    <col min="15" max="15" width="26.7109375" style="67" bestFit="1" customWidth="1"/>
    <col min="16" max="16" width="19.5703125" style="67" bestFit="1" customWidth="1"/>
    <col min="17" max="17" width="22" style="67" bestFit="1" customWidth="1"/>
    <col min="18" max="16384" width="9.140625" style="67"/>
  </cols>
  <sheetData>
    <row r="1" spans="1:14" ht="11.25" customHeight="1" x14ac:dyDescent="0.2">
      <c r="A1" s="78"/>
      <c r="B1" s="77"/>
      <c r="C1" s="77"/>
      <c r="D1" s="77"/>
      <c r="E1" s="77"/>
      <c r="F1" s="77"/>
      <c r="G1" s="77"/>
      <c r="H1" s="68" t="s">
        <v>99</v>
      </c>
      <c r="I1" s="76" t="str">
        <f>Currency&amp;"_YC"&amp;$H$1&amp;"RH"</f>
        <v>GBP_YCSTDRH</v>
      </c>
      <c r="J1" s="74" t="str">
        <f>$I$1&amp;"_Deposits.xml"</f>
        <v>GBP_YCSTDRH_Deposits.xml</v>
      </c>
      <c r="L1" s="70"/>
    </row>
    <row r="2" spans="1:14" ht="23.25" customHeight="1" x14ac:dyDescent="0.2">
      <c r="A2" s="71"/>
      <c r="B2" s="155"/>
      <c r="C2" s="155" t="s">
        <v>140</v>
      </c>
      <c r="D2" s="155" t="s">
        <v>141</v>
      </c>
      <c r="E2" s="155" t="s">
        <v>142</v>
      </c>
      <c r="F2" s="155" t="s">
        <v>144</v>
      </c>
      <c r="G2" s="155" t="s">
        <v>145</v>
      </c>
      <c r="H2" s="155" t="s">
        <v>98</v>
      </c>
      <c r="I2" s="155" t="s">
        <v>97</v>
      </c>
      <c r="J2" s="73" t="str">
        <f>IF(Serialize,_xll.ohObjectSave(J3:J12,SerializationPath&amp;J1,FileOverwrite,Serialize),"---")</f>
        <v>---</v>
      </c>
      <c r="K2" s="72" t="str">
        <f>_xll.ohRangeRetrieveError(J2)</f>
        <v/>
      </c>
      <c r="L2" s="70"/>
    </row>
    <row r="3" spans="1:14" ht="11.25" customHeight="1" x14ac:dyDescent="0.2">
      <c r="A3" s="71"/>
      <c r="B3" s="183" t="s">
        <v>96</v>
      </c>
      <c r="C3" s="183">
        <v>0</v>
      </c>
      <c r="D3" s="183" t="str">
        <f t="shared" ref="D3:D19" si="0">Calendar</f>
        <v>UnitedKingdom::Exchange</v>
      </c>
      <c r="E3" s="183" t="s">
        <v>143</v>
      </c>
      <c r="F3" s="183" t="b">
        <v>0</v>
      </c>
      <c r="G3" s="183" t="s">
        <v>123</v>
      </c>
      <c r="H3" s="184" t="s">
        <v>95</v>
      </c>
      <c r="I3" s="185" t="str">
        <f>Currency&amp;B3&amp;"D"&amp;QuoteSuffix</f>
        <v>GBPOND_Quote</v>
      </c>
      <c r="J3" s="186" t="str">
        <f>_xll.qlDepositRateHelper(,I3,H3,Permanent,Trigger)</f>
        <v>obj_00373#0005</v>
      </c>
      <c r="K3" s="187" t="str">
        <f>_xll.ohRangeRetrieveError(J3)</f>
        <v/>
      </c>
      <c r="L3" s="70"/>
    </row>
    <row r="4" spans="1:14" ht="11.25" customHeight="1" x14ac:dyDescent="0.2">
      <c r="A4" s="71"/>
      <c r="B4" s="188" t="s">
        <v>132</v>
      </c>
      <c r="C4" s="188">
        <v>1</v>
      </c>
      <c r="D4" s="188" t="str">
        <f t="shared" si="0"/>
        <v>UnitedKingdom::Exchange</v>
      </c>
      <c r="E4" s="188" t="s">
        <v>143</v>
      </c>
      <c r="F4" s="188" t="b">
        <v>0</v>
      </c>
      <c r="G4" s="188" t="s">
        <v>123</v>
      </c>
      <c r="H4" s="189" t="str">
        <f>_xll.qlLibor(,Currency,B4,,Permanent,Trigger,ObjectOverwrite)</f>
        <v>obj_00371#0004</v>
      </c>
      <c r="I4" s="190" t="str">
        <f>Currency&amp;B4&amp;"D"&amp;QuoteSuffix</f>
        <v>GBPSND_Quote</v>
      </c>
      <c r="J4" s="191" t="str">
        <f>_xll.qlDepositRateHelper2(,I4,"1D",C4,D4,E4,F4,G4,Permanent,Trigger,ObjectOverwrite)</f>
        <v>obj_0037a#0005</v>
      </c>
      <c r="K4" s="192" t="str">
        <f>_xll.ohRangeRetrieveError(J4)</f>
        <v/>
      </c>
      <c r="L4" s="70"/>
      <c r="N4" s="153"/>
    </row>
    <row r="5" spans="1:14" ht="11.25" customHeight="1" x14ac:dyDescent="0.2">
      <c r="A5" s="71"/>
      <c r="B5" s="188" t="s">
        <v>94</v>
      </c>
      <c r="C5" s="188">
        <v>0</v>
      </c>
      <c r="D5" s="188" t="str">
        <f t="shared" si="0"/>
        <v>UnitedKingdom::Exchange</v>
      </c>
      <c r="E5" s="188" t="s">
        <v>143</v>
      </c>
      <c r="F5" s="188" t="b">
        <v>0</v>
      </c>
      <c r="G5" s="188" t="s">
        <v>123</v>
      </c>
      <c r="H5" s="189" t="str">
        <f>Currency&amp;FamilyName&amp;B5</f>
        <v>GBPLiborSW</v>
      </c>
      <c r="I5" s="190" t="str">
        <f>Currency&amp;B5&amp;"D"&amp;QuoteSuffix</f>
        <v>GBPSWD_Quote</v>
      </c>
      <c r="J5" s="191" t="str">
        <f>_xll.qlDepositRateHelper(,I5,H5,Permanent,Trigger)</f>
        <v>obj_0036f#0005</v>
      </c>
      <c r="K5" s="192" t="str">
        <f>_xll.ohRangeRetrieveError(J5)</f>
        <v/>
      </c>
      <c r="L5" s="70"/>
      <c r="N5" s="153"/>
    </row>
    <row r="6" spans="1:14" ht="11.25" customHeight="1" x14ac:dyDescent="0.2">
      <c r="A6" s="71"/>
      <c r="B6" s="188" t="s">
        <v>130</v>
      </c>
      <c r="C6" s="188">
        <v>0</v>
      </c>
      <c r="D6" s="188" t="str">
        <f t="shared" si="0"/>
        <v>UnitedKingdom::Exchange</v>
      </c>
      <c r="E6" s="188" t="s">
        <v>143</v>
      </c>
      <c r="F6" s="188" t="b">
        <v>0</v>
      </c>
      <c r="G6" s="188" t="s">
        <v>123</v>
      </c>
      <c r="H6" s="189" t="str">
        <f>_xll.qlLibor(,Currency,B6,,Permanent,Trigger,ObjectOverwrite)</f>
        <v>obj_00376#0004</v>
      </c>
      <c r="I6" s="190" t="str">
        <f>Currency&amp;B6&amp;"D"&amp;QuoteSuffix</f>
        <v>GBP2WD_Quote</v>
      </c>
      <c r="J6" s="191" t="str">
        <f>_xll.qlDepositRateHelper2(,I6,B6,C6,D6,E6,F6,G6,Permanent,Trigger,ObjectOverwrite)</f>
        <v>obj_0037b#0005</v>
      </c>
      <c r="K6" s="192" t="str">
        <f>_xll.ohRangeRetrieveError(J6)</f>
        <v/>
      </c>
      <c r="L6" s="70"/>
      <c r="N6" s="153"/>
    </row>
    <row r="7" spans="1:14" ht="11.25" customHeight="1" x14ac:dyDescent="0.2">
      <c r="A7" s="71"/>
      <c r="B7" s="188" t="s">
        <v>131</v>
      </c>
      <c r="C7" s="188">
        <v>0</v>
      </c>
      <c r="D7" s="188" t="str">
        <f t="shared" si="0"/>
        <v>UnitedKingdom::Exchange</v>
      </c>
      <c r="E7" s="188" t="s">
        <v>143</v>
      </c>
      <c r="F7" s="188" t="b">
        <v>0</v>
      </c>
      <c r="G7" s="188" t="s">
        <v>123</v>
      </c>
      <c r="H7" s="189" t="str">
        <f>_xll.qlLibor(,Currency,B7,,Permanent,Trigger,ObjectOverwrite)</f>
        <v>obj_00377#0004</v>
      </c>
      <c r="I7" s="190" t="str">
        <f>Currency&amp;B7&amp;"D"&amp;QuoteSuffix</f>
        <v>GBP3WD_Quote</v>
      </c>
      <c r="J7" s="191" t="str">
        <f>_xll.qlDepositRateHelper2(,I7,B7,C7,D7,E7,F7,G7,Permanent,Trigger,ObjectOverwrite)</f>
        <v>obj_00380#0005</v>
      </c>
      <c r="K7" s="192" t="str">
        <f>_xll.ohRangeRetrieveError(J7)</f>
        <v/>
      </c>
      <c r="L7" s="70"/>
      <c r="N7" s="153"/>
    </row>
    <row r="8" spans="1:14" ht="11.25" customHeight="1" x14ac:dyDescent="0.2">
      <c r="A8" s="71"/>
      <c r="B8" s="188" t="s">
        <v>93</v>
      </c>
      <c r="C8" s="188">
        <v>0</v>
      </c>
      <c r="D8" s="188" t="str">
        <f t="shared" si="0"/>
        <v>UnitedKingdom::Exchange</v>
      </c>
      <c r="E8" s="188" t="s">
        <v>112</v>
      </c>
      <c r="F8" s="188" t="b">
        <v>1</v>
      </c>
      <c r="G8" s="188" t="s">
        <v>123</v>
      </c>
      <c r="H8" s="189" t="str">
        <f>Currency&amp;FamilyName&amp;B8</f>
        <v>GBPLibor1M</v>
      </c>
      <c r="I8" s="190" t="str">
        <f>Currency&amp;B8&amp;"D"&amp;QuoteSuffix</f>
        <v>GBP1MD_Quote</v>
      </c>
      <c r="J8" s="191" t="str">
        <f>_xll.qlDepositRateHelper(,I8,H8,Permanent,Trigger)</f>
        <v>obj_00370#0005</v>
      </c>
      <c r="K8" s="192" t="str">
        <f>_xll.ohRangeRetrieveError(J8)</f>
        <v/>
      </c>
      <c r="L8" s="70"/>
      <c r="N8" s="153"/>
    </row>
    <row r="9" spans="1:14" ht="11.25" customHeight="1" x14ac:dyDescent="0.2">
      <c r="A9" s="71"/>
      <c r="B9" s="188" t="s">
        <v>92</v>
      </c>
      <c r="C9" s="188">
        <v>0</v>
      </c>
      <c r="D9" s="188" t="str">
        <f t="shared" si="0"/>
        <v>UnitedKingdom::Exchange</v>
      </c>
      <c r="E9" s="188" t="s">
        <v>112</v>
      </c>
      <c r="F9" s="188" t="b">
        <v>1</v>
      </c>
      <c r="G9" s="188" t="s">
        <v>123</v>
      </c>
      <c r="H9" s="189" t="str">
        <f>Currency&amp;FamilyName&amp;B9</f>
        <v>GBPLibor2M</v>
      </c>
      <c r="I9" s="190" t="str">
        <f>Currency&amp;B9&amp;"D"&amp;QuoteSuffix</f>
        <v>GBP2MD_Quote</v>
      </c>
      <c r="J9" s="191" t="str">
        <f>_xll.qlDepositRateHelper(,I9,H9,Permanent,Trigger)</f>
        <v>obj_00368#0005</v>
      </c>
      <c r="K9" s="192" t="str">
        <f>_xll.ohRangeRetrieveError(J9)</f>
        <v/>
      </c>
      <c r="L9" s="70"/>
      <c r="N9" s="153"/>
    </row>
    <row r="10" spans="1:14" ht="11.25" customHeight="1" x14ac:dyDescent="0.2">
      <c r="A10" s="71"/>
      <c r="B10" s="188" t="s">
        <v>91</v>
      </c>
      <c r="C10" s="188">
        <v>0</v>
      </c>
      <c r="D10" s="188" t="str">
        <f t="shared" si="0"/>
        <v>UnitedKingdom::Exchange</v>
      </c>
      <c r="E10" s="188" t="s">
        <v>112</v>
      </c>
      <c r="F10" s="188" t="b">
        <v>1</v>
      </c>
      <c r="G10" s="188" t="s">
        <v>123</v>
      </c>
      <c r="H10" s="189" t="str">
        <f>Currency&amp;FamilyName&amp;B10</f>
        <v>GBPLibor3M</v>
      </c>
      <c r="I10" s="190" t="str">
        <f>Currency&amp;B10&amp;"D"&amp;QuoteSuffix</f>
        <v>GBP3MD_Quote</v>
      </c>
      <c r="J10" s="191" t="str">
        <f>_xll.qlDepositRateHelper(,I10,H10,Permanent,Trigger)</f>
        <v>obj_0036d#0005</v>
      </c>
      <c r="K10" s="192" t="str">
        <f>_xll.ohRangeRetrieveError(J10)</f>
        <v/>
      </c>
      <c r="L10" s="70"/>
      <c r="N10" s="153"/>
    </row>
    <row r="11" spans="1:14" ht="11.25" customHeight="1" x14ac:dyDescent="0.2">
      <c r="A11" s="71"/>
      <c r="B11" s="188" t="s">
        <v>133</v>
      </c>
      <c r="C11" s="188">
        <v>0</v>
      </c>
      <c r="D11" s="188" t="str">
        <f t="shared" si="0"/>
        <v>UnitedKingdom::Exchange</v>
      </c>
      <c r="E11" s="188" t="s">
        <v>112</v>
      </c>
      <c r="F11" s="188" t="b">
        <v>1</v>
      </c>
      <c r="G11" s="188" t="s">
        <v>123</v>
      </c>
      <c r="H11" s="189" t="str">
        <f>_xll.qlLibor(,Currency,B11,,Permanent,Trigger,ObjectOverwrite)</f>
        <v>obj_00374#0004</v>
      </c>
      <c r="I11" s="190" t="str">
        <f>Currency&amp;B11&amp;"D"&amp;QuoteSuffix</f>
        <v>GBP4MD_Quote</v>
      </c>
      <c r="J11" s="191" t="str">
        <f>_xll.qlDepositRateHelper2(,I11,B11,C11,D11,E11,F11,G11,Permanent,Trigger,ObjectOverwrite)</f>
        <v>obj_0037c#0005</v>
      </c>
      <c r="K11" s="192" t="str">
        <f>_xll.ohRangeRetrieveError(J11)</f>
        <v/>
      </c>
      <c r="L11" s="70"/>
      <c r="N11" s="153"/>
    </row>
    <row r="12" spans="1:14" ht="11.25" customHeight="1" x14ac:dyDescent="0.2">
      <c r="A12" s="71"/>
      <c r="B12" s="188" t="s">
        <v>134</v>
      </c>
      <c r="C12" s="188">
        <v>0</v>
      </c>
      <c r="D12" s="188" t="str">
        <f t="shared" si="0"/>
        <v>UnitedKingdom::Exchange</v>
      </c>
      <c r="E12" s="188" t="s">
        <v>112</v>
      </c>
      <c r="F12" s="188" t="b">
        <v>1</v>
      </c>
      <c r="G12" s="188" t="s">
        <v>123</v>
      </c>
      <c r="H12" s="189" t="str">
        <f>_xll.qlLibor(,Currency,B12,,Permanent,Trigger,ObjectOverwrite)</f>
        <v>obj_00372#0004</v>
      </c>
      <c r="I12" s="190" t="str">
        <f>Currency&amp;B12&amp;"D"&amp;QuoteSuffix</f>
        <v>GBP5MD_Quote</v>
      </c>
      <c r="J12" s="191" t="str">
        <f>_xll.qlDepositRateHelper2(,I12,B12,C12,D12,E12,F12,G12,Permanent,Trigger,ObjectOverwrite)</f>
        <v>obj_00378#0005</v>
      </c>
      <c r="K12" s="192" t="str">
        <f>_xll.ohRangeRetrieveError(J12)</f>
        <v/>
      </c>
      <c r="L12" s="70"/>
      <c r="N12" s="153"/>
    </row>
    <row r="13" spans="1:14" ht="11.25" customHeight="1" x14ac:dyDescent="0.2">
      <c r="A13" s="71"/>
      <c r="B13" s="188" t="s">
        <v>90</v>
      </c>
      <c r="C13" s="188">
        <v>0</v>
      </c>
      <c r="D13" s="188" t="str">
        <f t="shared" si="0"/>
        <v>UnitedKingdom::Exchange</v>
      </c>
      <c r="E13" s="188" t="s">
        <v>112</v>
      </c>
      <c r="F13" s="188" t="b">
        <v>1</v>
      </c>
      <c r="G13" s="188" t="s">
        <v>123</v>
      </c>
      <c r="H13" s="189" t="str">
        <f>Currency&amp;FamilyName&amp;B13</f>
        <v>GBPLibor6M</v>
      </c>
      <c r="I13" s="190" t="str">
        <f>Currency&amp;B13&amp;"D"&amp;QuoteSuffix</f>
        <v>GBP6MD_Quote</v>
      </c>
      <c r="J13" s="191" t="str">
        <f>_xll.qlDepositRateHelper(,I13,H13,Permanent,Trigger)</f>
        <v>obj_00369#0005</v>
      </c>
      <c r="K13" s="192" t="str">
        <f>_xll.ohRangeRetrieveError(J13)</f>
        <v/>
      </c>
      <c r="L13" s="70"/>
      <c r="N13" s="153"/>
    </row>
    <row r="14" spans="1:14" ht="11.25" customHeight="1" x14ac:dyDescent="0.2">
      <c r="A14" s="71"/>
      <c r="B14" s="188" t="s">
        <v>135</v>
      </c>
      <c r="C14" s="188">
        <v>0</v>
      </c>
      <c r="D14" s="188" t="str">
        <f t="shared" si="0"/>
        <v>UnitedKingdom::Exchange</v>
      </c>
      <c r="E14" s="188" t="s">
        <v>112</v>
      </c>
      <c r="F14" s="188" t="b">
        <v>1</v>
      </c>
      <c r="G14" s="188" t="s">
        <v>123</v>
      </c>
      <c r="H14" s="189" t="str">
        <f>_xll.qlLibor(,Currency,B14,,Permanent,Trigger,ObjectOverwrite)</f>
        <v>obj_00375#0004</v>
      </c>
      <c r="I14" s="190" t="str">
        <f>Currency&amp;B14&amp;"D"&amp;QuoteSuffix</f>
        <v>GBP7MD_Quote</v>
      </c>
      <c r="J14" s="191" t="str">
        <f>_xll.qlDepositRateHelper2(,I14,B14,C14,D14,E14,F14,G14,Permanent,Trigger,ObjectOverwrite)</f>
        <v>obj_0037d#0005</v>
      </c>
      <c r="K14" s="192" t="str">
        <f>_xll.ohRangeRetrieveError(J14)</f>
        <v/>
      </c>
      <c r="L14" s="70"/>
      <c r="N14" s="153"/>
    </row>
    <row r="15" spans="1:14" ht="11.25" customHeight="1" x14ac:dyDescent="0.2">
      <c r="A15" s="71"/>
      <c r="B15" s="188" t="s">
        <v>136</v>
      </c>
      <c r="C15" s="188">
        <v>0</v>
      </c>
      <c r="D15" s="188" t="str">
        <f t="shared" si="0"/>
        <v>UnitedKingdom::Exchange</v>
      </c>
      <c r="E15" s="188" t="s">
        <v>112</v>
      </c>
      <c r="F15" s="188" t="b">
        <v>1</v>
      </c>
      <c r="G15" s="188" t="s">
        <v>123</v>
      </c>
      <c r="H15" s="189" t="str">
        <f>_xll.qlLibor(,Currency,B15,,Permanent,Trigger,ObjectOverwrite)</f>
        <v>obj_0036e#0004</v>
      </c>
      <c r="I15" s="190" t="str">
        <f>Currency&amp;B15&amp;"D"&amp;QuoteSuffix</f>
        <v>GBP8MD_Quote</v>
      </c>
      <c r="J15" s="191" t="str">
        <f>_xll.qlDepositRateHelper2(,I15,B15,C15,D15,E15,F15,G15,Permanent,Trigger,ObjectOverwrite)</f>
        <v>obj_0037e#0005</v>
      </c>
      <c r="K15" s="192" t="str">
        <f>_xll.ohRangeRetrieveError(J15)</f>
        <v/>
      </c>
      <c r="L15" s="70"/>
      <c r="N15" s="153"/>
    </row>
    <row r="16" spans="1:14" ht="11.25" customHeight="1" x14ac:dyDescent="0.2">
      <c r="A16" s="71"/>
      <c r="B16" s="188" t="s">
        <v>137</v>
      </c>
      <c r="C16" s="188">
        <v>0</v>
      </c>
      <c r="D16" s="188" t="str">
        <f t="shared" si="0"/>
        <v>UnitedKingdom::Exchange</v>
      </c>
      <c r="E16" s="188" t="s">
        <v>112</v>
      </c>
      <c r="F16" s="188" t="b">
        <v>1</v>
      </c>
      <c r="G16" s="188" t="s">
        <v>123</v>
      </c>
      <c r="H16" s="189" t="str">
        <f>_xll.qlLibor(,Currency,B16,,Permanent,Trigger,ObjectOverwrite)</f>
        <v>obj_0036a#0004</v>
      </c>
      <c r="I16" s="190" t="str">
        <f>Currency&amp;B16&amp;"D"&amp;QuoteSuffix</f>
        <v>GBP9MD_Quote</v>
      </c>
      <c r="J16" s="191" t="str">
        <f>_xll.qlDepositRateHelper2(,I16,B16,C16,D16,E16,F16,G16,Permanent,Trigger,ObjectOverwrite)</f>
        <v>obj_00379#0005</v>
      </c>
      <c r="K16" s="192" t="str">
        <f>_xll.ohRangeRetrieveError(J16)</f>
        <v/>
      </c>
      <c r="L16" s="70"/>
      <c r="N16" s="153"/>
    </row>
    <row r="17" spans="1:14" ht="11.25" customHeight="1" x14ac:dyDescent="0.2">
      <c r="A17" s="71"/>
      <c r="B17" s="188" t="s">
        <v>138</v>
      </c>
      <c r="C17" s="188">
        <v>0</v>
      </c>
      <c r="D17" s="188" t="str">
        <f t="shared" si="0"/>
        <v>UnitedKingdom::Exchange</v>
      </c>
      <c r="E17" s="188" t="s">
        <v>112</v>
      </c>
      <c r="F17" s="188" t="b">
        <v>1</v>
      </c>
      <c r="G17" s="188" t="s">
        <v>123</v>
      </c>
      <c r="H17" s="189" t="str">
        <f>_xll.qlLibor(,Currency,B17,,Permanent,Trigger,ObjectOverwrite)</f>
        <v>obj_0036b#0004</v>
      </c>
      <c r="I17" s="190" t="str">
        <f>Currency&amp;B17&amp;"D"&amp;QuoteSuffix</f>
        <v>GBP10MD_Quote</v>
      </c>
      <c r="J17" s="191" t="str">
        <f>_xll.qlDepositRateHelper2(,I17,B17,C17,D17,E17,F17,G17,Permanent,Trigger,ObjectOverwrite)</f>
        <v>obj_00381#0005</v>
      </c>
      <c r="K17" s="192" t="str">
        <f>_xll.ohRangeRetrieveError(J17)</f>
        <v/>
      </c>
      <c r="L17" s="70"/>
      <c r="N17" s="153"/>
    </row>
    <row r="18" spans="1:14" ht="11.25" customHeight="1" x14ac:dyDescent="0.2">
      <c r="A18" s="71"/>
      <c r="B18" s="188" t="s">
        <v>139</v>
      </c>
      <c r="C18" s="188">
        <v>0</v>
      </c>
      <c r="D18" s="188" t="str">
        <f t="shared" si="0"/>
        <v>UnitedKingdom::Exchange</v>
      </c>
      <c r="E18" s="188" t="s">
        <v>112</v>
      </c>
      <c r="F18" s="188" t="b">
        <v>1</v>
      </c>
      <c r="G18" s="188" t="s">
        <v>123</v>
      </c>
      <c r="H18" s="189" t="str">
        <f>_xll.qlLibor(,Currency,B18,,Permanent,Trigger,ObjectOverwrite)</f>
        <v>obj_00367#0004</v>
      </c>
      <c r="I18" s="190" t="str">
        <f>Currency&amp;B18&amp;"D"&amp;QuoteSuffix</f>
        <v>GBP11MD_Quote</v>
      </c>
      <c r="J18" s="191" t="str">
        <f>_xll.qlDepositRateHelper2(,I18,B18,C18,D18,E18,F18,G18,Permanent,Trigger,ObjectOverwrite)</f>
        <v>obj_0037f#0005</v>
      </c>
      <c r="K18" s="192" t="str">
        <f>_xll.ohRangeRetrieveError(J18)</f>
        <v/>
      </c>
      <c r="L18" s="70"/>
      <c r="N18" s="153"/>
    </row>
    <row r="19" spans="1:14" ht="11.25" customHeight="1" x14ac:dyDescent="0.2">
      <c r="A19" s="71"/>
      <c r="B19" s="193" t="s">
        <v>36</v>
      </c>
      <c r="C19" s="193">
        <v>0</v>
      </c>
      <c r="D19" s="193" t="str">
        <f t="shared" si="0"/>
        <v>UnitedKingdom::Exchange</v>
      </c>
      <c r="E19" s="193" t="s">
        <v>112</v>
      </c>
      <c r="F19" s="193" t="b">
        <v>1</v>
      </c>
      <c r="G19" s="193" t="s">
        <v>123</v>
      </c>
      <c r="H19" s="194" t="str">
        <f>Currency&amp;FamilyName&amp;B19</f>
        <v>GBPLibor1Y</v>
      </c>
      <c r="I19" s="160" t="str">
        <f>Currency&amp;B19&amp;"D"&amp;QuoteSuffix</f>
        <v>GBP1YD_Quote</v>
      </c>
      <c r="J19" s="195" t="str">
        <f>_xll.qlDepositRateHelper(,I19,H19,Permanent,Trigger)</f>
        <v>obj_0036c#0005</v>
      </c>
      <c r="K19" s="196" t="str">
        <f>_xll.ohRangeRetrieveError(J19)</f>
        <v/>
      </c>
      <c r="L19" s="70"/>
      <c r="N19" s="153"/>
    </row>
    <row r="20" spans="1:14" ht="11.25" customHeight="1" thickBot="1" x14ac:dyDescent="0.25">
      <c r="A20" s="69"/>
      <c r="B20" s="65"/>
      <c r="C20" s="65"/>
      <c r="D20" s="65"/>
      <c r="E20" s="65"/>
      <c r="F20" s="65"/>
      <c r="G20" s="65"/>
      <c r="H20" s="144"/>
      <c r="I20" s="140"/>
      <c r="J20" s="148"/>
      <c r="K20" s="149"/>
      <c r="L20" s="66"/>
      <c r="N20" s="153"/>
    </row>
    <row r="21" spans="1:14" ht="11.25" customHeight="1" x14ac:dyDescent="0.2">
      <c r="I21" s="154"/>
    </row>
  </sheetData>
  <dataValidations count="2">
    <dataValidation type="list" allowBlank="1" showInputMessage="1" showErrorMessage="1" sqref="E3:E19">
      <formula1>"Following,Modified Following,Preceding,Modified Preceding,Unadjusted,Half-Month Modified Following"</formula1>
    </dataValidation>
    <dataValidation type="list" allowBlank="1" showInputMessage="1" showErrorMessage="1" sqref="G3:G19">
      <formula1>"Actual/Actual (ISDA),Actual/360,30/360 (Bond Basis),30E/360 (Eurobond Basis),Actual/365 (Fixed),Actual/Actual (ISMA),Actual/Actual (AFB),1/1,30/360 (Italian),Simple"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workbookViewId="0">
      <selection activeCell="J2" sqref="J2"/>
    </sheetView>
  </sheetViews>
  <sheetFormatPr defaultColWidth="6.28515625" defaultRowHeight="11.25" x14ac:dyDescent="0.2"/>
  <cols>
    <col min="1" max="1" width="2.7109375" style="67" customWidth="1"/>
    <col min="2" max="2" width="3" style="67" bestFit="1" customWidth="1"/>
    <col min="3" max="3" width="7" style="67" customWidth="1"/>
    <col min="4" max="4" width="6" style="67" bestFit="1" customWidth="1"/>
    <col min="5" max="5" width="7" style="67" bestFit="1" customWidth="1"/>
    <col min="6" max="6" width="10" style="67" bestFit="1" customWidth="1"/>
    <col min="7" max="7" width="11" style="67" bestFit="1" customWidth="1"/>
    <col min="8" max="8" width="17.28515625" style="67" bestFit="1" customWidth="1"/>
    <col min="9" max="9" width="24.42578125" style="67" bestFit="1" customWidth="1"/>
    <col min="10" max="10" width="18.42578125" style="67" customWidth="1"/>
    <col min="11" max="11" width="20.7109375" style="67" customWidth="1"/>
    <col min="12" max="12" width="2.7109375" style="67" customWidth="1"/>
    <col min="13" max="15" width="6.28515625" style="67"/>
    <col min="16" max="17" width="10.140625" style="67" bestFit="1" customWidth="1"/>
    <col min="18" max="16384" width="6.28515625" style="67"/>
  </cols>
  <sheetData>
    <row r="1" spans="1:17" ht="11.25" customHeight="1" x14ac:dyDescent="0.2">
      <c r="A1" s="78"/>
      <c r="B1" s="104"/>
      <c r="C1" s="104"/>
      <c r="D1" s="104"/>
      <c r="E1" s="104"/>
      <c r="F1" s="104"/>
      <c r="G1" s="68" t="s">
        <v>91</v>
      </c>
      <c r="H1" s="105"/>
      <c r="I1" s="106" t="str">
        <f>Currency&amp;"_YC"&amp;"STDRH"</f>
        <v>GBP_YCSTDRH</v>
      </c>
      <c r="J1" s="74" t="str">
        <f>$I$1&amp;"_Futures"&amp;$G$1&amp;".xml"</f>
        <v>GBP_YCSTDRH_Futures3M.xml</v>
      </c>
      <c r="K1" s="107"/>
      <c r="L1" s="70"/>
    </row>
    <row r="2" spans="1:17" ht="22.5" x14ac:dyDescent="0.2">
      <c r="A2" s="78"/>
      <c r="B2" s="108" t="s">
        <v>129</v>
      </c>
      <c r="C2" s="108" t="s">
        <v>146</v>
      </c>
      <c r="D2" s="75" t="s">
        <v>111</v>
      </c>
      <c r="E2" s="109" t="s">
        <v>110</v>
      </c>
      <c r="F2" s="109" t="s">
        <v>147</v>
      </c>
      <c r="G2" s="75" t="s">
        <v>98</v>
      </c>
      <c r="H2" s="75" t="s">
        <v>97</v>
      </c>
      <c r="I2" s="108" t="s">
        <v>109</v>
      </c>
      <c r="J2" s="121" t="str">
        <f>IF(Serialize,_xll.ohObjectSave(J3:J44,SerializationPath&amp;J1,FileOverwrite,Serialize),"---")</f>
        <v>---</v>
      </c>
      <c r="K2" s="110" t="str">
        <f>_xll.ohRangeRetrieveError(J2)</f>
        <v/>
      </c>
      <c r="L2" s="70"/>
    </row>
    <row r="3" spans="1:17" ht="11.25" customHeight="1" x14ac:dyDescent="0.2">
      <c r="A3" s="111"/>
      <c r="B3" s="167">
        <v>1</v>
      </c>
      <c r="C3" s="167" t="s">
        <v>148</v>
      </c>
      <c r="D3" s="168" t="b">
        <v>0</v>
      </c>
      <c r="E3" s="169" t="str">
        <f t="array" ref="E3:E44">_xll.qlIMMNextCodes(_xll.qlSettingsEvaluationDate(Trigger)-1,D3:D44)</f>
        <v>K5</v>
      </c>
      <c r="F3" s="170">
        <f>_xll.qlIMMdate(E3)</f>
        <v>42144</v>
      </c>
      <c r="G3" s="168" t="str">
        <f t="shared" ref="G3:G34" si="0">PROPER(Currency)&amp;FamilyName&amp;$G$1</f>
        <v>GbpLibor3M</v>
      </c>
      <c r="H3" s="171" t="str">
        <f t="shared" ref="H3:I44" si="1">Currency&amp;"FUT"&amp;$G$1&amp;$E3&amp;QuoteSuffix</f>
        <v>GBPFUT3MK5_Quote</v>
      </c>
      <c r="I3" s="172" t="str">
        <f>Currency&amp;"FUT3M"&amp;E3&amp;"ConvAdj"&amp;QuoteSuffix</f>
        <v>GBPFUT3MK5ConvAdj_Quote</v>
      </c>
      <c r="J3" s="173" t="str">
        <f>_xll.qlFuturesRateHelper(,$H3,$C3,$E3,$G3,$I3,Permanent,Trigger,ObjectOverwrite)</f>
        <v>obj_003b4#0007</v>
      </c>
      <c r="K3" s="174" t="str">
        <f>_xll.ohRangeRetrieveError(J3)</f>
        <v/>
      </c>
      <c r="L3" s="70"/>
      <c r="M3" s="153"/>
      <c r="Q3" s="158"/>
    </row>
    <row r="4" spans="1:17" ht="11.25" customHeight="1" x14ac:dyDescent="0.2">
      <c r="A4" s="111"/>
      <c r="B4" s="175">
        <v>2</v>
      </c>
      <c r="C4" s="175" t="s">
        <v>148</v>
      </c>
      <c r="D4" s="176" t="b">
        <v>0</v>
      </c>
      <c r="E4" s="177" t="str">
        <v>M5</v>
      </c>
      <c r="F4" s="178">
        <f>_xll.qlIMMdate(E4)</f>
        <v>42172</v>
      </c>
      <c r="G4" s="176" t="str">
        <f t="shared" si="0"/>
        <v>GbpLibor3M</v>
      </c>
      <c r="H4" s="179" t="str">
        <f t="shared" si="1"/>
        <v>GBPFUT3MM5_Quote</v>
      </c>
      <c r="I4" s="180" t="str">
        <f>Currency&amp;"FUT3M"&amp;E4&amp;"ConvAdj"&amp;QuoteSuffix</f>
        <v>GBPFUT3MM5ConvAdj_Quote</v>
      </c>
      <c r="J4" s="181" t="str">
        <f>_xll.qlFuturesRateHelper(,$H4,$C4,$E4,$G4,$I4,Permanent,Trigger,ObjectOverwrite)</f>
        <v>obj_003a0#0005</v>
      </c>
      <c r="K4" s="182" t="str">
        <f>_xll.ohRangeRetrieveError(J4)</f>
        <v/>
      </c>
      <c r="L4" s="70"/>
      <c r="M4" s="153"/>
      <c r="Q4" s="158"/>
    </row>
    <row r="5" spans="1:17" ht="11.25" customHeight="1" x14ac:dyDescent="0.2">
      <c r="A5" s="111"/>
      <c r="B5" s="175">
        <v>3</v>
      </c>
      <c r="C5" s="175" t="s">
        <v>148</v>
      </c>
      <c r="D5" s="176" t="b">
        <v>0</v>
      </c>
      <c r="E5" s="177" t="str">
        <v>N5</v>
      </c>
      <c r="F5" s="178">
        <f>_xll.qlIMMdate(E5)</f>
        <v>42200</v>
      </c>
      <c r="G5" s="176" t="str">
        <f t="shared" si="0"/>
        <v>GbpLibor3M</v>
      </c>
      <c r="H5" s="179" t="str">
        <f t="shared" si="1"/>
        <v>GBPFUT3MN5_Quote</v>
      </c>
      <c r="I5" s="180" t="str">
        <f>Currency&amp;"FUT3M"&amp;E5&amp;"ConvAdj"&amp;QuoteSuffix</f>
        <v>GBPFUT3MN5ConvAdj_Quote</v>
      </c>
      <c r="J5" s="181" t="str">
        <f>_xll.qlFuturesRateHelper(,$H5,$C5,$E5,$G5,$I5,Permanent,Trigger,ObjectOverwrite)</f>
        <v>obj_0038a#0005</v>
      </c>
      <c r="K5" s="182" t="str">
        <f>_xll.ohRangeRetrieveError(J5)</f>
        <v/>
      </c>
      <c r="L5" s="70"/>
      <c r="M5" s="153"/>
      <c r="Q5" s="158"/>
    </row>
    <row r="6" spans="1:17" ht="11.25" customHeight="1" x14ac:dyDescent="0.2">
      <c r="A6" s="111"/>
      <c r="B6" s="175">
        <v>4</v>
      </c>
      <c r="C6" s="175" t="s">
        <v>148</v>
      </c>
      <c r="D6" s="176" t="b">
        <v>0</v>
      </c>
      <c r="E6" s="177" t="str">
        <v>Q5</v>
      </c>
      <c r="F6" s="178">
        <f>_xll.qlIMMdate(E6)</f>
        <v>42235</v>
      </c>
      <c r="G6" s="176" t="str">
        <f t="shared" si="0"/>
        <v>GbpLibor3M</v>
      </c>
      <c r="H6" s="179" t="str">
        <f t="shared" si="1"/>
        <v>GBPFUT3MQ5_Quote</v>
      </c>
      <c r="I6" s="180" t="str">
        <f>Currency&amp;"FUT3M"&amp;E6&amp;"ConvAdj"&amp;QuoteSuffix</f>
        <v>GBPFUT3MQ5ConvAdj_Quote</v>
      </c>
      <c r="J6" s="181" t="str">
        <f>_xll.qlFuturesRateHelper(,$H6,$C6,$E6,$G6,$I6,Permanent,Trigger,ObjectOverwrite)</f>
        <v>obj_003d1#0005</v>
      </c>
      <c r="K6" s="182" t="str">
        <f>_xll.ohRangeRetrieveError(J6)</f>
        <v/>
      </c>
      <c r="L6" s="70"/>
      <c r="M6" s="153"/>
      <c r="Q6" s="158"/>
    </row>
    <row r="7" spans="1:17" ht="11.25" customHeight="1" x14ac:dyDescent="0.2">
      <c r="A7" s="111"/>
      <c r="B7" s="175">
        <v>5</v>
      </c>
      <c r="C7" s="175" t="s">
        <v>148</v>
      </c>
      <c r="D7" s="176" t="b">
        <v>0</v>
      </c>
      <c r="E7" s="177" t="str">
        <v>U5</v>
      </c>
      <c r="F7" s="178">
        <f>_xll.qlIMMdate(E7)</f>
        <v>42263</v>
      </c>
      <c r="G7" s="176" t="str">
        <f t="shared" si="0"/>
        <v>GbpLibor3M</v>
      </c>
      <c r="H7" s="179" t="str">
        <f t="shared" si="1"/>
        <v>GBPFUT3MU5_Quote</v>
      </c>
      <c r="I7" s="180" t="str">
        <f>Currency&amp;"FUT3M"&amp;E7&amp;"ConvAdj"&amp;QuoteSuffix</f>
        <v>GBPFUT3MU5ConvAdj_Quote</v>
      </c>
      <c r="J7" s="181" t="str">
        <f>_xll.qlFuturesRateHelper(,$H7,$C7,$E7,$G7,$I7,Permanent,Trigger,ObjectOverwrite)</f>
        <v>obj_003ae#0005</v>
      </c>
      <c r="K7" s="182" t="str">
        <f>_xll.ohRangeRetrieveError(J7)</f>
        <v/>
      </c>
      <c r="L7" s="70"/>
      <c r="M7" s="153"/>
      <c r="Q7" s="158"/>
    </row>
    <row r="8" spans="1:17" ht="11.25" customHeight="1" x14ac:dyDescent="0.2">
      <c r="A8" s="111"/>
      <c r="B8" s="175">
        <v>6</v>
      </c>
      <c r="C8" s="175" t="s">
        <v>148</v>
      </c>
      <c r="D8" s="176" t="b">
        <v>0</v>
      </c>
      <c r="E8" s="177" t="str">
        <v>V5</v>
      </c>
      <c r="F8" s="178">
        <f>_xll.qlIMMdate(E8)</f>
        <v>42298</v>
      </c>
      <c r="G8" s="176" t="str">
        <f t="shared" si="0"/>
        <v>GbpLibor3M</v>
      </c>
      <c r="H8" s="179" t="str">
        <f t="shared" si="1"/>
        <v>GBPFUT3MV5_Quote</v>
      </c>
      <c r="I8" s="180" t="str">
        <f>Currency&amp;"FUT3M"&amp;E8&amp;"ConvAdj"&amp;QuoteSuffix</f>
        <v>GBPFUT3MV5ConvAdj_Quote</v>
      </c>
      <c r="J8" s="181" t="str">
        <f>_xll.qlFuturesRateHelper(,$H8,$C8,$E8,$G8,$I8,Permanent,Trigger,ObjectOverwrite)</f>
        <v>obj_003c4#0005</v>
      </c>
      <c r="K8" s="182" t="str">
        <f>_xll.ohRangeRetrieveError(J8)</f>
        <v/>
      </c>
      <c r="L8" s="70"/>
      <c r="M8" s="153"/>
      <c r="Q8" s="158"/>
    </row>
    <row r="9" spans="1:17" ht="11.25" customHeight="1" x14ac:dyDescent="0.2">
      <c r="A9" s="111"/>
      <c r="B9" s="175">
        <v>7</v>
      </c>
      <c r="C9" s="175" t="s">
        <v>148</v>
      </c>
      <c r="D9" s="176" t="b">
        <v>0</v>
      </c>
      <c r="E9" s="177" t="str">
        <v>X5</v>
      </c>
      <c r="F9" s="178">
        <f>_xll.qlIMMdate(E9)</f>
        <v>42326</v>
      </c>
      <c r="G9" s="176" t="str">
        <f t="shared" si="0"/>
        <v>GbpLibor3M</v>
      </c>
      <c r="H9" s="179" t="str">
        <f t="shared" si="1"/>
        <v>GBPFUT3MX5_Quote</v>
      </c>
      <c r="I9" s="180" t="str">
        <f>Currency&amp;"FUT3M"&amp;E9&amp;"ConvAdj"&amp;QuoteSuffix</f>
        <v>GBPFUT3MX5ConvAdj_Quote</v>
      </c>
      <c r="J9" s="181" t="str">
        <f>_xll.qlFuturesRateHelper(,$H9,$C9,$E9,$G9,$I9,Permanent,Trigger,ObjectOverwrite)</f>
        <v>obj_0039a#0005</v>
      </c>
      <c r="K9" s="182" t="str">
        <f>_xll.ohRangeRetrieveError(J9)</f>
        <v/>
      </c>
      <c r="L9" s="70"/>
      <c r="M9" s="153"/>
    </row>
    <row r="10" spans="1:17" ht="11.25" customHeight="1" x14ac:dyDescent="0.2">
      <c r="A10" s="111"/>
      <c r="B10" s="175">
        <v>8</v>
      </c>
      <c r="C10" s="175" t="s">
        <v>148</v>
      </c>
      <c r="D10" s="176" t="b">
        <v>0</v>
      </c>
      <c r="E10" s="177" t="str">
        <v>Z5</v>
      </c>
      <c r="F10" s="178">
        <f>_xll.qlIMMdate(E10)</f>
        <v>42354</v>
      </c>
      <c r="G10" s="176" t="str">
        <f t="shared" si="0"/>
        <v>GbpLibor3M</v>
      </c>
      <c r="H10" s="179" t="str">
        <f t="shared" si="1"/>
        <v>GBPFUT3MZ5_Quote</v>
      </c>
      <c r="I10" s="180" t="str">
        <f>Currency&amp;"FUT3M"&amp;E10&amp;"ConvAdj"&amp;QuoteSuffix</f>
        <v>GBPFUT3MZ5ConvAdj_Quote</v>
      </c>
      <c r="J10" s="181" t="str">
        <f>_xll.qlFuturesRateHelper(,$H10,$C10,$E10,$G10,$I10,Permanent,Trigger,ObjectOverwrite)</f>
        <v>obj_003b0#0005</v>
      </c>
      <c r="K10" s="182" t="str">
        <f>_xll.ohRangeRetrieveError(J10)</f>
        <v/>
      </c>
      <c r="L10" s="70"/>
      <c r="M10" s="153"/>
    </row>
    <row r="11" spans="1:17" ht="11.25" customHeight="1" x14ac:dyDescent="0.2">
      <c r="A11" s="111"/>
      <c r="B11" s="175">
        <v>9</v>
      </c>
      <c r="C11" s="175" t="s">
        <v>148</v>
      </c>
      <c r="D11" s="176" t="b">
        <v>0</v>
      </c>
      <c r="E11" s="177" t="str">
        <v>F6</v>
      </c>
      <c r="F11" s="178">
        <f>_xll.qlIMMdate(E11)</f>
        <v>42389</v>
      </c>
      <c r="G11" s="176" t="str">
        <f t="shared" si="0"/>
        <v>GbpLibor3M</v>
      </c>
      <c r="H11" s="179" t="str">
        <f t="shared" si="1"/>
        <v>GBPFUT3MF6_Quote</v>
      </c>
      <c r="I11" s="180" t="str">
        <f>Currency&amp;"FUT3M"&amp;E11&amp;"ConvAdj"&amp;QuoteSuffix</f>
        <v>GBPFUT3MF6ConvAdj_Quote</v>
      </c>
      <c r="J11" s="181" t="str">
        <f>_xll.qlFuturesRateHelper(,$H11,$C11,$E11,$G11,$I11,Permanent,Trigger,ObjectOverwrite)</f>
        <v>obj_003bb#0005</v>
      </c>
      <c r="K11" s="182" t="str">
        <f>_xll.ohRangeRetrieveError(J11)</f>
        <v/>
      </c>
      <c r="L11" s="70"/>
      <c r="M11" s="153"/>
    </row>
    <row r="12" spans="1:17" ht="11.25" customHeight="1" x14ac:dyDescent="0.2">
      <c r="A12" s="111"/>
      <c r="B12" s="175">
        <v>10</v>
      </c>
      <c r="C12" s="175" t="s">
        <v>148</v>
      </c>
      <c r="D12" s="176" t="b">
        <v>0</v>
      </c>
      <c r="E12" s="177" t="str">
        <v>G6</v>
      </c>
      <c r="F12" s="178">
        <f>_xll.qlIMMdate(E12)</f>
        <v>42417</v>
      </c>
      <c r="G12" s="176" t="str">
        <f t="shared" si="0"/>
        <v>GbpLibor3M</v>
      </c>
      <c r="H12" s="179" t="str">
        <f t="shared" si="1"/>
        <v>GBPFUT3MG6_Quote</v>
      </c>
      <c r="I12" s="180" t="str">
        <f>Currency&amp;"FUT3M"&amp;E12&amp;"ConvAdj"&amp;QuoteSuffix</f>
        <v>GBPFUT3MG6ConvAdj_Quote</v>
      </c>
      <c r="J12" s="181" t="str">
        <f>_xll.qlFuturesRateHelper(,$H12,$C12,$E12,$G12,$I12,Permanent,Trigger,ObjectOverwrite)</f>
        <v>obj_003cd#0005</v>
      </c>
      <c r="K12" s="182" t="str">
        <f>_xll.ohRangeRetrieveError(J12)</f>
        <v/>
      </c>
      <c r="L12" s="70"/>
      <c r="M12" s="153"/>
    </row>
    <row r="13" spans="1:17" ht="11.25" customHeight="1" x14ac:dyDescent="0.2">
      <c r="A13" s="111"/>
      <c r="B13" s="175">
        <v>11</v>
      </c>
      <c r="C13" s="175" t="s">
        <v>148</v>
      </c>
      <c r="D13" s="176" t="b">
        <v>0</v>
      </c>
      <c r="E13" s="177" t="str">
        <v>H6</v>
      </c>
      <c r="F13" s="178">
        <f>_xll.qlIMMdate(E13)</f>
        <v>42445</v>
      </c>
      <c r="G13" s="176" t="str">
        <f t="shared" si="0"/>
        <v>GbpLibor3M</v>
      </c>
      <c r="H13" s="179" t="str">
        <f t="shared" si="1"/>
        <v>GBPFUT3MH6_Quote</v>
      </c>
      <c r="I13" s="180" t="str">
        <f>Currency&amp;"FUT3M"&amp;E13&amp;"ConvAdj"&amp;QuoteSuffix</f>
        <v>GBPFUT3MH6ConvAdj_Quote</v>
      </c>
      <c r="J13" s="181" t="str">
        <f>_xll.qlFuturesRateHelper(,$H13,$C13,$E13,$G13,$I13,Permanent,Trigger,ObjectOverwrite)</f>
        <v>obj_00385#0005</v>
      </c>
      <c r="K13" s="182" t="str">
        <f>_xll.ohRangeRetrieveError(J13)</f>
        <v/>
      </c>
      <c r="L13" s="70"/>
      <c r="M13" s="153"/>
    </row>
    <row r="14" spans="1:17" ht="11.25" customHeight="1" x14ac:dyDescent="0.2">
      <c r="A14" s="111"/>
      <c r="B14" s="175">
        <v>12</v>
      </c>
      <c r="C14" s="175" t="s">
        <v>148</v>
      </c>
      <c r="D14" s="176" t="b">
        <v>0</v>
      </c>
      <c r="E14" s="177" t="str">
        <v>J6</v>
      </c>
      <c r="F14" s="178">
        <f>_xll.qlIMMdate(E14)</f>
        <v>42480</v>
      </c>
      <c r="G14" s="176" t="str">
        <f t="shared" si="0"/>
        <v>GbpLibor3M</v>
      </c>
      <c r="H14" s="179" t="str">
        <f t="shared" si="1"/>
        <v>GBPFUT3MJ6_Quote</v>
      </c>
      <c r="I14" s="180" t="str">
        <f>Currency&amp;"FUT3M"&amp;E14&amp;"ConvAdj"&amp;QuoteSuffix</f>
        <v>GBPFUT3MJ6ConvAdj_Quote</v>
      </c>
      <c r="J14" s="181" t="str">
        <f>_xll.qlFuturesRateHelper(,$H14,$C14,$E14,$G14,$I14,Permanent,Trigger,ObjectOverwrite)</f>
        <v>obj_0038f#0005</v>
      </c>
      <c r="K14" s="182" t="str">
        <f>_xll.ohRangeRetrieveError(J14)</f>
        <v/>
      </c>
      <c r="L14" s="70"/>
      <c r="M14" s="153"/>
    </row>
    <row r="15" spans="1:17" ht="11.25" customHeight="1" x14ac:dyDescent="0.2">
      <c r="A15" s="111"/>
      <c r="B15" s="175">
        <v>13</v>
      </c>
      <c r="C15" s="175" t="s">
        <v>148</v>
      </c>
      <c r="D15" s="176" t="b">
        <v>1</v>
      </c>
      <c r="E15" s="177" t="str">
        <v>M6</v>
      </c>
      <c r="F15" s="178">
        <f>_xll.qlIMMdate(E15)</f>
        <v>42536</v>
      </c>
      <c r="G15" s="176" t="str">
        <f t="shared" si="0"/>
        <v>GbpLibor3M</v>
      </c>
      <c r="H15" s="179" t="str">
        <f t="shared" si="1"/>
        <v>GBPFUT3MM6_Quote</v>
      </c>
      <c r="I15" s="180" t="str">
        <f>Currency&amp;"FUT3M"&amp;E15&amp;"ConvAdj"&amp;QuoteSuffix</f>
        <v>GBPFUT3MM6ConvAdj_Quote</v>
      </c>
      <c r="J15" s="181" t="str">
        <f>_xll.qlFuturesRateHelper(,$H15,$C15,$E15,$G15,$I15,Permanent,Trigger,ObjectOverwrite)</f>
        <v>obj_003c8#0005</v>
      </c>
      <c r="K15" s="182" t="str">
        <f>_xll.ohRangeRetrieveError(J15)</f>
        <v/>
      </c>
      <c r="L15" s="70"/>
      <c r="M15" s="153"/>
    </row>
    <row r="16" spans="1:17" ht="11.25" customHeight="1" x14ac:dyDescent="0.2">
      <c r="A16" s="111"/>
      <c r="B16" s="175">
        <v>14</v>
      </c>
      <c r="C16" s="175" t="s">
        <v>148</v>
      </c>
      <c r="D16" s="176" t="b">
        <v>1</v>
      </c>
      <c r="E16" s="177" t="str">
        <v>U6</v>
      </c>
      <c r="F16" s="178">
        <f>_xll.qlIMMdate(E16)</f>
        <v>42634</v>
      </c>
      <c r="G16" s="176" t="str">
        <f t="shared" si="0"/>
        <v>GbpLibor3M</v>
      </c>
      <c r="H16" s="179" t="str">
        <f t="shared" si="1"/>
        <v>GBPFUT3MU6_Quote</v>
      </c>
      <c r="I16" s="180" t="str">
        <f>Currency&amp;"FUT3M"&amp;E16&amp;"ConvAdj"&amp;QuoteSuffix</f>
        <v>GBPFUT3MU6ConvAdj_Quote</v>
      </c>
      <c r="J16" s="181" t="str">
        <f>_xll.qlFuturesRateHelper(,$H16,$C16,$E16,$G16,$I16,Permanent,Trigger,ObjectOverwrite)</f>
        <v>obj_003b9#0005</v>
      </c>
      <c r="K16" s="182" t="str">
        <f>_xll.ohRangeRetrieveError(J16)</f>
        <v/>
      </c>
      <c r="L16" s="70"/>
      <c r="M16" s="153"/>
    </row>
    <row r="17" spans="1:13" ht="11.25" customHeight="1" x14ac:dyDescent="0.2">
      <c r="A17" s="111"/>
      <c r="B17" s="175">
        <v>15</v>
      </c>
      <c r="C17" s="175" t="s">
        <v>148</v>
      </c>
      <c r="D17" s="176" t="b">
        <v>1</v>
      </c>
      <c r="E17" s="177" t="str">
        <v>Z6</v>
      </c>
      <c r="F17" s="178">
        <f>_xll.qlIMMdate(E17)</f>
        <v>42725</v>
      </c>
      <c r="G17" s="176" t="str">
        <f t="shared" si="0"/>
        <v>GbpLibor3M</v>
      </c>
      <c r="H17" s="179" t="str">
        <f t="shared" si="1"/>
        <v>GBPFUT3MZ6_Quote</v>
      </c>
      <c r="I17" s="180" t="str">
        <f>Currency&amp;"FUT3M"&amp;E17&amp;"ConvAdj"&amp;QuoteSuffix</f>
        <v>GBPFUT3MZ6ConvAdj_Quote</v>
      </c>
      <c r="J17" s="181" t="str">
        <f>_xll.qlFuturesRateHelper(,$H17,$C17,$E17,$G17,$I17,Permanent,Trigger,ObjectOverwrite)</f>
        <v>obj_003a8#0005</v>
      </c>
      <c r="K17" s="182" t="str">
        <f>_xll.ohRangeRetrieveError(J17)</f>
        <v/>
      </c>
      <c r="L17" s="70"/>
      <c r="M17" s="153"/>
    </row>
    <row r="18" spans="1:13" ht="11.25" customHeight="1" x14ac:dyDescent="0.2">
      <c r="A18" s="111"/>
      <c r="B18" s="175">
        <v>16</v>
      </c>
      <c r="C18" s="175" t="s">
        <v>148</v>
      </c>
      <c r="D18" s="176" t="b">
        <v>1</v>
      </c>
      <c r="E18" s="177" t="str">
        <v>H7</v>
      </c>
      <c r="F18" s="178">
        <f>_xll.qlIMMdate(E18)</f>
        <v>42809</v>
      </c>
      <c r="G18" s="176" t="str">
        <f t="shared" si="0"/>
        <v>GbpLibor3M</v>
      </c>
      <c r="H18" s="179" t="str">
        <f t="shared" si="1"/>
        <v>GBPFUT3MH7_Quote</v>
      </c>
      <c r="I18" s="180" t="str">
        <f>Currency&amp;"FUT3M"&amp;E18&amp;"ConvAdj"&amp;QuoteSuffix</f>
        <v>GBPFUT3MH7ConvAdj_Quote</v>
      </c>
      <c r="J18" s="181" t="str">
        <f>_xll.qlFuturesRateHelper(,$H18,$C18,$E18,$G18,$I18,Permanent,Trigger,ObjectOverwrite)</f>
        <v>obj_00399#0005</v>
      </c>
      <c r="K18" s="182" t="str">
        <f>_xll.ohRangeRetrieveError(J18)</f>
        <v/>
      </c>
      <c r="L18" s="70"/>
      <c r="M18" s="153"/>
    </row>
    <row r="19" spans="1:13" ht="11.25" customHeight="1" x14ac:dyDescent="0.2">
      <c r="A19" s="111"/>
      <c r="B19" s="175">
        <v>17</v>
      </c>
      <c r="C19" s="175" t="s">
        <v>148</v>
      </c>
      <c r="D19" s="176" t="b">
        <v>1</v>
      </c>
      <c r="E19" s="177" t="str">
        <v>M7</v>
      </c>
      <c r="F19" s="178">
        <f>_xll.qlIMMdate(E19)</f>
        <v>42907</v>
      </c>
      <c r="G19" s="176" t="str">
        <f t="shared" si="0"/>
        <v>GbpLibor3M</v>
      </c>
      <c r="H19" s="179" t="str">
        <f t="shared" si="1"/>
        <v>GBPFUT3MM7_Quote</v>
      </c>
      <c r="I19" s="180" t="str">
        <f>Currency&amp;"FUT3M"&amp;E19&amp;"ConvAdj"&amp;QuoteSuffix</f>
        <v>GBPFUT3MM7ConvAdj_Quote</v>
      </c>
      <c r="J19" s="181" t="str">
        <f>_xll.qlFuturesRateHelper(,$H19,$C19,$E19,$G19,$I19,Permanent,Trigger,ObjectOverwrite)</f>
        <v>obj_003a1#0005</v>
      </c>
      <c r="K19" s="182" t="str">
        <f>_xll.ohRangeRetrieveError(J19)</f>
        <v/>
      </c>
      <c r="L19" s="70"/>
      <c r="M19" s="153"/>
    </row>
    <row r="20" spans="1:13" ht="11.25" customHeight="1" x14ac:dyDescent="0.2">
      <c r="A20" s="111"/>
      <c r="B20" s="175">
        <v>18</v>
      </c>
      <c r="C20" s="175" t="s">
        <v>148</v>
      </c>
      <c r="D20" s="176" t="b">
        <v>1</v>
      </c>
      <c r="E20" s="177" t="str">
        <v>U7</v>
      </c>
      <c r="F20" s="178">
        <f>_xll.qlIMMdate(E20)</f>
        <v>42998</v>
      </c>
      <c r="G20" s="176" t="str">
        <f t="shared" si="0"/>
        <v>GbpLibor3M</v>
      </c>
      <c r="H20" s="179" t="str">
        <f t="shared" si="1"/>
        <v>GBPFUT3MU7_Quote</v>
      </c>
      <c r="I20" s="180" t="str">
        <f>Currency&amp;"FUT3M"&amp;E20&amp;"ConvAdj"&amp;QuoteSuffix</f>
        <v>GBPFUT3MU7ConvAdj_Quote</v>
      </c>
      <c r="J20" s="181" t="str">
        <f>_xll.qlFuturesRateHelper(,$H20,$C20,$E20,$G20,$I20,Permanent,Trigger,ObjectOverwrite)</f>
        <v>obj_003a9#0005</v>
      </c>
      <c r="K20" s="182" t="str">
        <f>_xll.ohRangeRetrieveError(J20)</f>
        <v/>
      </c>
      <c r="L20" s="70"/>
      <c r="M20" s="153"/>
    </row>
    <row r="21" spans="1:13" ht="11.25" customHeight="1" x14ac:dyDescent="0.2">
      <c r="A21" s="111"/>
      <c r="B21" s="175">
        <v>19</v>
      </c>
      <c r="C21" s="175" t="s">
        <v>148</v>
      </c>
      <c r="D21" s="176" t="b">
        <v>1</v>
      </c>
      <c r="E21" s="177" t="str">
        <v>Z7</v>
      </c>
      <c r="F21" s="178">
        <f>_xll.qlIMMdate(E21)</f>
        <v>43089</v>
      </c>
      <c r="G21" s="176" t="str">
        <f t="shared" si="0"/>
        <v>GbpLibor3M</v>
      </c>
      <c r="H21" s="179" t="str">
        <f t="shared" si="1"/>
        <v>GBPFUT3MZ7_Quote</v>
      </c>
      <c r="I21" s="180" t="str">
        <f>Currency&amp;"FUT3M"&amp;E21&amp;"ConvAdj"&amp;QuoteSuffix</f>
        <v>GBPFUT3MZ7ConvAdj_Quote</v>
      </c>
      <c r="J21" s="181" t="str">
        <f>_xll.qlFuturesRateHelper(,$H21,$C21,$E21,$G21,$I21,Permanent,Trigger,ObjectOverwrite)</f>
        <v>obj_0038e#0005</v>
      </c>
      <c r="K21" s="182" t="str">
        <f>_xll.ohRangeRetrieveError(J21)</f>
        <v/>
      </c>
      <c r="L21" s="70"/>
      <c r="M21" s="153"/>
    </row>
    <row r="22" spans="1:13" ht="11.25" customHeight="1" x14ac:dyDescent="0.2">
      <c r="A22" s="111"/>
      <c r="B22" s="175">
        <v>20</v>
      </c>
      <c r="C22" s="175" t="s">
        <v>148</v>
      </c>
      <c r="D22" s="176" t="b">
        <v>1</v>
      </c>
      <c r="E22" s="177" t="str">
        <v>H8</v>
      </c>
      <c r="F22" s="178">
        <f>_xll.qlIMMdate(E22)</f>
        <v>43180</v>
      </c>
      <c r="G22" s="176" t="str">
        <f t="shared" si="0"/>
        <v>GbpLibor3M</v>
      </c>
      <c r="H22" s="179" t="str">
        <f t="shared" si="1"/>
        <v>GBPFUT3MH8_Quote</v>
      </c>
      <c r="I22" s="180" t="str">
        <f>Currency&amp;"FUT3M"&amp;E22&amp;"ConvAdj"&amp;QuoteSuffix</f>
        <v>GBPFUT3MH8ConvAdj_Quote</v>
      </c>
      <c r="J22" s="181" t="str">
        <f>_xll.qlFuturesRateHelper(,$H22,$C22,$E22,$G22,$I22,Permanent,Trigger,ObjectOverwrite)</f>
        <v>obj_003c5#0005</v>
      </c>
      <c r="K22" s="182" t="str">
        <f>_xll.ohRangeRetrieveError(J22)</f>
        <v/>
      </c>
      <c r="L22" s="70"/>
      <c r="M22" s="153"/>
    </row>
    <row r="23" spans="1:13" ht="11.25" customHeight="1" x14ac:dyDescent="0.2">
      <c r="A23" s="111"/>
      <c r="B23" s="175">
        <v>21</v>
      </c>
      <c r="C23" s="175" t="s">
        <v>148</v>
      </c>
      <c r="D23" s="176" t="b">
        <v>1</v>
      </c>
      <c r="E23" s="177" t="str">
        <v>M8</v>
      </c>
      <c r="F23" s="178">
        <f>_xll.qlIMMdate(E23)</f>
        <v>43271</v>
      </c>
      <c r="G23" s="176" t="str">
        <f t="shared" si="0"/>
        <v>GbpLibor3M</v>
      </c>
      <c r="H23" s="179" t="str">
        <f t="shared" si="1"/>
        <v>GBPFUT3MM8_Quote</v>
      </c>
      <c r="I23" s="180" t="str">
        <f>Currency&amp;"FUT3M"&amp;E23&amp;"ConvAdj"&amp;QuoteSuffix</f>
        <v>GBPFUT3MM8ConvAdj_Quote</v>
      </c>
      <c r="J23" s="181" t="str">
        <f>_xll.qlFuturesRateHelper(,$H23,$C23,$E23,$G23,$I23,Permanent,Trigger,ObjectOverwrite)</f>
        <v>obj_0038c#0005</v>
      </c>
      <c r="K23" s="182" t="str">
        <f>_xll.ohRangeRetrieveError(J23)</f>
        <v/>
      </c>
      <c r="L23" s="70"/>
      <c r="M23" s="153"/>
    </row>
    <row r="24" spans="1:13" ht="11.25" customHeight="1" x14ac:dyDescent="0.2">
      <c r="A24" s="111"/>
      <c r="B24" s="175">
        <v>22</v>
      </c>
      <c r="C24" s="175" t="s">
        <v>148</v>
      </c>
      <c r="D24" s="176" t="b">
        <v>1</v>
      </c>
      <c r="E24" s="177" t="str">
        <v>U8</v>
      </c>
      <c r="F24" s="178">
        <f>_xll.qlIMMdate(E24)</f>
        <v>43362</v>
      </c>
      <c r="G24" s="176" t="str">
        <f t="shared" si="0"/>
        <v>GbpLibor3M</v>
      </c>
      <c r="H24" s="179" t="str">
        <f t="shared" si="1"/>
        <v>GBPFUT3MU8_Quote</v>
      </c>
      <c r="I24" s="180" t="str">
        <f>Currency&amp;"FUT3M"&amp;E24&amp;"ConvAdj"&amp;QuoteSuffix</f>
        <v>GBPFUT3MU8ConvAdj_Quote</v>
      </c>
      <c r="J24" s="181" t="str">
        <f>_xll.qlFuturesRateHelper(,$H24,$C24,$E24,$G24,$I24,Permanent,Trigger,ObjectOverwrite)</f>
        <v>obj_003aa#0005</v>
      </c>
      <c r="K24" s="182" t="str">
        <f>_xll.ohRangeRetrieveError(J24)</f>
        <v/>
      </c>
      <c r="L24" s="70"/>
      <c r="M24" s="153"/>
    </row>
    <row r="25" spans="1:13" ht="11.25" customHeight="1" x14ac:dyDescent="0.2">
      <c r="A25" s="111"/>
      <c r="B25" s="175">
        <v>23</v>
      </c>
      <c r="C25" s="175" t="s">
        <v>148</v>
      </c>
      <c r="D25" s="176" t="b">
        <v>1</v>
      </c>
      <c r="E25" s="177" t="str">
        <v>Z8</v>
      </c>
      <c r="F25" s="178">
        <f>_xll.qlIMMdate(E25)</f>
        <v>43453</v>
      </c>
      <c r="G25" s="176" t="str">
        <f t="shared" si="0"/>
        <v>GbpLibor3M</v>
      </c>
      <c r="H25" s="179" t="str">
        <f t="shared" si="1"/>
        <v>GBPFUT3MZ8_Quote</v>
      </c>
      <c r="I25" s="180" t="str">
        <f>Currency&amp;"FUT3M"&amp;E25&amp;"ConvAdj"&amp;QuoteSuffix</f>
        <v>GBPFUT3MZ8ConvAdj_Quote</v>
      </c>
      <c r="J25" s="181" t="str">
        <f>_xll.qlFuturesRateHelper(,$H25,$C25,$E25,$G25,$I25,Permanent,Trigger,ObjectOverwrite)</f>
        <v>obj_00388#0005</v>
      </c>
      <c r="K25" s="182" t="str">
        <f>_xll.ohRangeRetrieveError(J25)</f>
        <v/>
      </c>
      <c r="L25" s="70"/>
      <c r="M25" s="153"/>
    </row>
    <row r="26" spans="1:13" ht="11.25" customHeight="1" x14ac:dyDescent="0.2">
      <c r="A26" s="111"/>
      <c r="B26" s="175">
        <v>24</v>
      </c>
      <c r="C26" s="175" t="s">
        <v>148</v>
      </c>
      <c r="D26" s="176" t="b">
        <v>1</v>
      </c>
      <c r="E26" s="177" t="str">
        <v>H9</v>
      </c>
      <c r="F26" s="178">
        <f>_xll.qlIMMdate(E26)</f>
        <v>43544</v>
      </c>
      <c r="G26" s="176" t="str">
        <f t="shared" si="0"/>
        <v>GbpLibor3M</v>
      </c>
      <c r="H26" s="179" t="str">
        <f t="shared" si="1"/>
        <v>GBPFUT3MH9_Quote</v>
      </c>
      <c r="I26" s="180" t="str">
        <f>Currency&amp;"FUT3M"&amp;E26&amp;"ConvAdj"&amp;QuoteSuffix</f>
        <v>GBPFUT3MH9ConvAdj_Quote</v>
      </c>
      <c r="J26" s="181" t="str">
        <f>_xll.qlFuturesRateHelper(,$H26,$C26,$E26,$G26,$I26,Permanent,Trigger,ObjectOverwrite)</f>
        <v>obj_003ab#0005</v>
      </c>
      <c r="K26" s="182" t="str">
        <f>_xll.ohRangeRetrieveError(J26)</f>
        <v/>
      </c>
      <c r="L26" s="70"/>
      <c r="M26" s="153"/>
    </row>
    <row r="27" spans="1:13" ht="11.25" customHeight="1" x14ac:dyDescent="0.2">
      <c r="A27" s="111"/>
      <c r="B27" s="175">
        <v>25</v>
      </c>
      <c r="C27" s="175" t="s">
        <v>148</v>
      </c>
      <c r="D27" s="176" t="b">
        <v>1</v>
      </c>
      <c r="E27" s="177" t="str">
        <v>M9</v>
      </c>
      <c r="F27" s="178">
        <f>_xll.qlIMMdate(E27)</f>
        <v>43635</v>
      </c>
      <c r="G27" s="176" t="str">
        <f t="shared" si="0"/>
        <v>GbpLibor3M</v>
      </c>
      <c r="H27" s="179" t="str">
        <f t="shared" si="1"/>
        <v>GBPFUT3MM9_Quote</v>
      </c>
      <c r="I27" s="180" t="str">
        <f>Currency&amp;"FUT3M"&amp;E27&amp;"ConvAdj"&amp;QuoteSuffix</f>
        <v>GBPFUT3MM9ConvAdj_Quote</v>
      </c>
      <c r="J27" s="181" t="str">
        <f>_xll.qlFuturesRateHelper(,$H27,$C27,$E27,$G27,$I27,Permanent,Trigger,ObjectOverwrite)</f>
        <v>obj_003c1#0005</v>
      </c>
      <c r="K27" s="182" t="str">
        <f>_xll.ohRangeRetrieveError(J27)</f>
        <v/>
      </c>
      <c r="L27" s="70"/>
      <c r="M27" s="153"/>
    </row>
    <row r="28" spans="1:13" ht="11.25" customHeight="1" x14ac:dyDescent="0.2">
      <c r="A28" s="111"/>
      <c r="B28" s="175">
        <v>26</v>
      </c>
      <c r="C28" s="175" t="s">
        <v>148</v>
      </c>
      <c r="D28" s="176" t="b">
        <v>1</v>
      </c>
      <c r="E28" s="177" t="str">
        <v>U9</v>
      </c>
      <c r="F28" s="178">
        <f>_xll.qlIMMdate(E28)</f>
        <v>43726</v>
      </c>
      <c r="G28" s="176" t="str">
        <f t="shared" si="0"/>
        <v>GbpLibor3M</v>
      </c>
      <c r="H28" s="179" t="str">
        <f t="shared" si="1"/>
        <v>GBPFUT3MU9_Quote</v>
      </c>
      <c r="I28" s="180" t="str">
        <f>Currency&amp;"FUT3M"&amp;E28&amp;"ConvAdj"&amp;QuoteSuffix</f>
        <v>GBPFUT3MU9ConvAdj_Quote</v>
      </c>
      <c r="J28" s="181" t="str">
        <f>_xll.qlFuturesRateHelper(,$H28,$C28,$E28,$G28,$I28,Permanent,Trigger,ObjectOverwrite)</f>
        <v>obj_003c0#0005</v>
      </c>
      <c r="K28" s="182" t="str">
        <f>_xll.ohRangeRetrieveError(J28)</f>
        <v/>
      </c>
      <c r="L28" s="70"/>
      <c r="M28" s="153"/>
    </row>
    <row r="29" spans="1:13" ht="11.25" customHeight="1" x14ac:dyDescent="0.2">
      <c r="A29" s="111"/>
      <c r="B29" s="175">
        <v>27</v>
      </c>
      <c r="C29" s="175" t="s">
        <v>148</v>
      </c>
      <c r="D29" s="176" t="b">
        <v>1</v>
      </c>
      <c r="E29" s="177" t="str">
        <v>Z9</v>
      </c>
      <c r="F29" s="178">
        <f>_xll.qlIMMdate(E29)</f>
        <v>43817</v>
      </c>
      <c r="G29" s="176" t="str">
        <f t="shared" si="0"/>
        <v>GbpLibor3M</v>
      </c>
      <c r="H29" s="179" t="str">
        <f t="shared" si="1"/>
        <v>GBPFUT3MZ9_Quote</v>
      </c>
      <c r="I29" s="180" t="str">
        <f>Currency&amp;"FUT3M"&amp;E29&amp;"ConvAdj"&amp;QuoteSuffix</f>
        <v>GBPFUT3MZ9ConvAdj_Quote</v>
      </c>
      <c r="J29" s="181" t="str">
        <f>_xll.qlFuturesRateHelper(,$H29,$C29,$E29,$G29,$I29,Permanent,Trigger,ObjectOverwrite)</f>
        <v>obj_00389#0005</v>
      </c>
      <c r="K29" s="182" t="str">
        <f>_xll.ohRangeRetrieveError(J29)</f>
        <v/>
      </c>
      <c r="L29" s="70"/>
      <c r="M29" s="153"/>
    </row>
    <row r="30" spans="1:13" ht="11.25" customHeight="1" x14ac:dyDescent="0.2">
      <c r="A30" s="111"/>
      <c r="B30" s="175">
        <v>28</v>
      </c>
      <c r="C30" s="175" t="s">
        <v>148</v>
      </c>
      <c r="D30" s="176" t="b">
        <v>1</v>
      </c>
      <c r="E30" s="177" t="str">
        <v>H0</v>
      </c>
      <c r="F30" s="178">
        <f>_xll.qlIMMdate(E30)</f>
        <v>43908</v>
      </c>
      <c r="G30" s="176" t="str">
        <f t="shared" si="0"/>
        <v>GbpLibor3M</v>
      </c>
      <c r="H30" s="179" t="str">
        <f t="shared" si="1"/>
        <v>GBPFUT3MH0_Quote</v>
      </c>
      <c r="I30" s="180" t="str">
        <f>Currency&amp;"FUT3M"&amp;E30&amp;"ConvAdj"&amp;QuoteSuffix</f>
        <v>GBPFUT3MH0ConvAdj_Quote</v>
      </c>
      <c r="J30" s="181" t="str">
        <f>_xll.qlFuturesRateHelper(,$H30,$C30,$E30,$G30,$I30,Permanent,Trigger,ObjectOverwrite)</f>
        <v>obj_0039b#0005</v>
      </c>
      <c r="K30" s="182" t="str">
        <f>_xll.ohRangeRetrieveError(J30)</f>
        <v/>
      </c>
      <c r="L30" s="70"/>
      <c r="M30" s="153"/>
    </row>
    <row r="31" spans="1:13" ht="11.25" customHeight="1" x14ac:dyDescent="0.2">
      <c r="A31" s="111"/>
      <c r="B31" s="175">
        <v>29</v>
      </c>
      <c r="C31" s="175" t="s">
        <v>148</v>
      </c>
      <c r="D31" s="176" t="b">
        <v>1</v>
      </c>
      <c r="E31" s="177" t="str">
        <v>M0</v>
      </c>
      <c r="F31" s="178">
        <f>_xll.qlIMMdate(E31)</f>
        <v>43999</v>
      </c>
      <c r="G31" s="176" t="str">
        <f t="shared" si="0"/>
        <v>GbpLibor3M</v>
      </c>
      <c r="H31" s="179" t="str">
        <f t="shared" si="1"/>
        <v>GBPFUT3MM0_Quote</v>
      </c>
      <c r="I31" s="180" t="str">
        <f>Currency&amp;"FUT3M"&amp;E31&amp;"ConvAdj"&amp;QuoteSuffix</f>
        <v>GBPFUT3MM0ConvAdj_Quote</v>
      </c>
      <c r="J31" s="181" t="str">
        <f>_xll.qlFuturesRateHelper(,$H31,$C31,$E31,$G31,$I31,Permanent,Trigger,ObjectOverwrite)</f>
        <v>obj_003a5#0005</v>
      </c>
      <c r="K31" s="182" t="str">
        <f>_xll.ohRangeRetrieveError(J31)</f>
        <v/>
      </c>
      <c r="L31" s="70"/>
      <c r="M31" s="153"/>
    </row>
    <row r="32" spans="1:13" ht="11.25" customHeight="1" x14ac:dyDescent="0.2">
      <c r="A32" s="111"/>
      <c r="B32" s="175">
        <v>30</v>
      </c>
      <c r="C32" s="175" t="s">
        <v>148</v>
      </c>
      <c r="D32" s="176" t="b">
        <v>1</v>
      </c>
      <c r="E32" s="177" t="str">
        <v>U0</v>
      </c>
      <c r="F32" s="178">
        <f>_xll.qlIMMdate(E32)</f>
        <v>44090</v>
      </c>
      <c r="G32" s="176" t="str">
        <f t="shared" si="0"/>
        <v>GbpLibor3M</v>
      </c>
      <c r="H32" s="179" t="str">
        <f t="shared" si="1"/>
        <v>GBPFUT3MU0_Quote</v>
      </c>
      <c r="I32" s="180" t="str">
        <f>Currency&amp;"FUT3M"&amp;E32&amp;"ConvAdj"&amp;QuoteSuffix</f>
        <v>GBPFUT3MU0ConvAdj_Quote</v>
      </c>
      <c r="J32" s="181" t="str">
        <f>_xll.qlFuturesRateHelper(,$H32,$C32,$E32,$G32,$I32,Permanent,Trigger,ObjectOverwrite)</f>
        <v>obj_003c9#0005</v>
      </c>
      <c r="K32" s="182" t="str">
        <f>_xll.ohRangeRetrieveError(J32)</f>
        <v/>
      </c>
      <c r="L32" s="70"/>
      <c r="M32" s="153"/>
    </row>
    <row r="33" spans="1:21" ht="11.25" customHeight="1" x14ac:dyDescent="0.2">
      <c r="A33" s="111"/>
      <c r="B33" s="175">
        <v>31</v>
      </c>
      <c r="C33" s="175" t="s">
        <v>148</v>
      </c>
      <c r="D33" s="176" t="b">
        <v>1</v>
      </c>
      <c r="E33" s="177" t="str">
        <v>Z0</v>
      </c>
      <c r="F33" s="178">
        <f>_xll.qlIMMdate(E33)</f>
        <v>44181</v>
      </c>
      <c r="G33" s="176" t="str">
        <f t="shared" si="0"/>
        <v>GbpLibor3M</v>
      </c>
      <c r="H33" s="179" t="str">
        <f t="shared" si="1"/>
        <v>GBPFUT3MZ0_Quote</v>
      </c>
      <c r="I33" s="180" t="str">
        <f>Currency&amp;"FUT3M"&amp;E33&amp;"ConvAdj"&amp;QuoteSuffix</f>
        <v>GBPFUT3MZ0ConvAdj_Quote</v>
      </c>
      <c r="J33" s="181" t="str">
        <f>_xll.qlFuturesRateHelper(,$H33,$C33,$E33,$G33,$I33,Permanent,Trigger,ObjectOverwrite)</f>
        <v>obj_003ba#0005</v>
      </c>
      <c r="K33" s="182" t="str">
        <f>_xll.ohRangeRetrieveError(J33)</f>
        <v/>
      </c>
      <c r="L33" s="70"/>
      <c r="M33" s="153"/>
    </row>
    <row r="34" spans="1:21" ht="11.25" customHeight="1" x14ac:dyDescent="0.2">
      <c r="A34" s="111"/>
      <c r="B34" s="175">
        <v>32</v>
      </c>
      <c r="C34" s="175" t="s">
        <v>148</v>
      </c>
      <c r="D34" s="176" t="b">
        <v>1</v>
      </c>
      <c r="E34" s="177" t="str">
        <v>H1</v>
      </c>
      <c r="F34" s="178">
        <f>_xll.qlIMMdate(E34)</f>
        <v>44272</v>
      </c>
      <c r="G34" s="176" t="str">
        <f t="shared" si="0"/>
        <v>GbpLibor3M</v>
      </c>
      <c r="H34" s="179" t="str">
        <f t="shared" si="1"/>
        <v>GBPFUT3MH1_Quote</v>
      </c>
      <c r="I34" s="180" t="str">
        <f>Currency&amp;"FUT3M"&amp;E34&amp;"ConvAdj"&amp;QuoteSuffix</f>
        <v>GBPFUT3MH1ConvAdj_Quote</v>
      </c>
      <c r="J34" s="181" t="str">
        <f>_xll.qlFuturesRateHelper(,$H34,$C34,$E34,$G34,$I34,Permanent,Trigger,ObjectOverwrite)</f>
        <v>obj_003d2#0005</v>
      </c>
      <c r="K34" s="182" t="str">
        <f>_xll.ohRangeRetrieveError(J34)</f>
        <v/>
      </c>
      <c r="L34" s="70"/>
      <c r="M34" s="153"/>
    </row>
    <row r="35" spans="1:21" ht="11.25" customHeight="1" x14ac:dyDescent="0.2">
      <c r="A35" s="111"/>
      <c r="B35" s="175">
        <v>33</v>
      </c>
      <c r="C35" s="175" t="s">
        <v>148</v>
      </c>
      <c r="D35" s="176" t="b">
        <v>1</v>
      </c>
      <c r="E35" s="177" t="str">
        <v>M1</v>
      </c>
      <c r="F35" s="178">
        <f>_xll.qlIMMdate(E35)</f>
        <v>44363</v>
      </c>
      <c r="G35" s="176" t="str">
        <f t="shared" ref="G35:G44" si="2">PROPER(Currency)&amp;FamilyName&amp;$G$1</f>
        <v>GbpLibor3M</v>
      </c>
      <c r="H35" s="179" t="str">
        <f t="shared" si="1"/>
        <v>GBPFUT3MM1_Quote</v>
      </c>
      <c r="I35" s="180" t="str">
        <f>Currency&amp;"FUT3M"&amp;E35&amp;"ConvAdj"&amp;QuoteSuffix</f>
        <v>GBPFUT3MM1ConvAdj_Quote</v>
      </c>
      <c r="J35" s="181" t="str">
        <f>_xll.qlFuturesRateHelper(,$H35,$C35,$E35,$G35,$I35,Permanent,Trigger,ObjectOverwrite)</f>
        <v>obj_003a7#0005</v>
      </c>
      <c r="K35" s="182" t="str">
        <f>_xll.ohRangeRetrieveError(J35)</f>
        <v/>
      </c>
      <c r="L35" s="70"/>
      <c r="M35" s="153"/>
    </row>
    <row r="36" spans="1:21" ht="11.25" customHeight="1" x14ac:dyDescent="0.2">
      <c r="A36" s="111"/>
      <c r="B36" s="175">
        <v>34</v>
      </c>
      <c r="C36" s="175" t="s">
        <v>148</v>
      </c>
      <c r="D36" s="176" t="b">
        <v>1</v>
      </c>
      <c r="E36" s="177" t="str">
        <v>U1</v>
      </c>
      <c r="F36" s="178">
        <f>_xll.qlIMMdate(E36)</f>
        <v>44454</v>
      </c>
      <c r="G36" s="176" t="str">
        <f t="shared" si="2"/>
        <v>GbpLibor3M</v>
      </c>
      <c r="H36" s="179" t="str">
        <f t="shared" si="1"/>
        <v>GBPFUT3MU1_Quote</v>
      </c>
      <c r="I36" s="180" t="str">
        <f>Currency&amp;"FUT3M"&amp;E36&amp;"ConvAdj"&amp;QuoteSuffix</f>
        <v>GBPFUT3MU1ConvAdj_Quote</v>
      </c>
      <c r="J36" s="181" t="str">
        <f>_xll.qlFuturesRateHelper(,$H36,$C36,$E36,$G36,$I36,Permanent,Trigger,ObjectOverwrite)</f>
        <v>obj_003b2#0005</v>
      </c>
      <c r="K36" s="182" t="str">
        <f>_xll.ohRangeRetrieveError(J36)</f>
        <v/>
      </c>
      <c r="L36" s="70"/>
      <c r="M36" s="153"/>
    </row>
    <row r="37" spans="1:21" ht="11.25" customHeight="1" x14ac:dyDescent="0.2">
      <c r="A37" s="111"/>
      <c r="B37" s="175">
        <v>35</v>
      </c>
      <c r="C37" s="175" t="s">
        <v>148</v>
      </c>
      <c r="D37" s="176" t="b">
        <v>1</v>
      </c>
      <c r="E37" s="177" t="str">
        <v>Z1</v>
      </c>
      <c r="F37" s="178">
        <f>_xll.qlIMMdate(E37)</f>
        <v>44545</v>
      </c>
      <c r="G37" s="176" t="str">
        <f t="shared" si="2"/>
        <v>GbpLibor3M</v>
      </c>
      <c r="H37" s="179" t="str">
        <f t="shared" si="1"/>
        <v>GBPFUT3MZ1_Quote</v>
      </c>
      <c r="I37" s="180" t="str">
        <f>Currency&amp;"FUT3M"&amp;E37&amp;"ConvAdj"&amp;QuoteSuffix</f>
        <v>GBPFUT3MZ1ConvAdj_Quote</v>
      </c>
      <c r="J37" s="181" t="str">
        <f>_xll.qlFuturesRateHelper(,$H37,$C37,$E37,$G37,$I37,Permanent,Trigger,ObjectOverwrite)</f>
        <v>obj_0039d#0005</v>
      </c>
      <c r="K37" s="182" t="str">
        <f>_xll.ohRangeRetrieveError(J37)</f>
        <v/>
      </c>
      <c r="L37" s="70"/>
      <c r="M37" s="153"/>
    </row>
    <row r="38" spans="1:21" ht="11.25" customHeight="1" x14ac:dyDescent="0.2">
      <c r="A38" s="111"/>
      <c r="B38" s="175">
        <v>36</v>
      </c>
      <c r="C38" s="175" t="s">
        <v>148</v>
      </c>
      <c r="D38" s="176" t="b">
        <v>1</v>
      </c>
      <c r="E38" s="177" t="str">
        <v>H2</v>
      </c>
      <c r="F38" s="178">
        <f>_xll.qlIMMdate(E38)</f>
        <v>44636</v>
      </c>
      <c r="G38" s="176" t="str">
        <f t="shared" si="2"/>
        <v>GbpLibor3M</v>
      </c>
      <c r="H38" s="179" t="str">
        <f t="shared" si="1"/>
        <v>GBPFUT3MH2_Quote</v>
      </c>
      <c r="I38" s="180" t="str">
        <f>Currency&amp;"FUT3M"&amp;E38&amp;"ConvAdj"&amp;QuoteSuffix</f>
        <v>GBPFUT3MH2ConvAdj_Quote</v>
      </c>
      <c r="J38" s="181" t="str">
        <f>_xll.qlFuturesRateHelper(,$H38,$C38,$E38,$G38,$I38,Permanent,Trigger,ObjectOverwrite)</f>
        <v>obj_00396#0005</v>
      </c>
      <c r="K38" s="182" t="str">
        <f>_xll.ohRangeRetrieveError(J38)</f>
        <v/>
      </c>
      <c r="L38" s="70"/>
      <c r="M38" s="153"/>
    </row>
    <row r="39" spans="1:21" ht="11.25" customHeight="1" x14ac:dyDescent="0.2">
      <c r="A39" s="111"/>
      <c r="B39" s="175">
        <v>37</v>
      </c>
      <c r="C39" s="175" t="s">
        <v>148</v>
      </c>
      <c r="D39" s="176" t="b">
        <v>1</v>
      </c>
      <c r="E39" s="177" t="str">
        <v>M2</v>
      </c>
      <c r="F39" s="178">
        <f>_xll.qlIMMdate(E39)</f>
        <v>44727</v>
      </c>
      <c r="G39" s="176" t="str">
        <f t="shared" si="2"/>
        <v>GbpLibor3M</v>
      </c>
      <c r="H39" s="179" t="str">
        <f t="shared" si="1"/>
        <v>GBPFUT3MM2_Quote</v>
      </c>
      <c r="I39" s="180" t="str">
        <f>Currency&amp;"FUT3M"&amp;E39&amp;"ConvAdj"&amp;QuoteSuffix</f>
        <v>GBPFUT3MM2ConvAdj_Quote</v>
      </c>
      <c r="J39" s="181" t="str">
        <f>_xll.qlFuturesRateHelper(,$H39,$C39,$E39,$G39,$I39,Permanent,Trigger,ObjectOverwrite)</f>
        <v>obj_0038b#0005</v>
      </c>
      <c r="K39" s="182" t="str">
        <f>_xll.ohRangeRetrieveError(J39)</f>
        <v/>
      </c>
      <c r="L39" s="70"/>
      <c r="M39" s="153"/>
    </row>
    <row r="40" spans="1:21" ht="11.25" customHeight="1" x14ac:dyDescent="0.2">
      <c r="A40" s="111"/>
      <c r="B40" s="175">
        <v>38</v>
      </c>
      <c r="C40" s="175" t="s">
        <v>148</v>
      </c>
      <c r="D40" s="176" t="b">
        <v>1</v>
      </c>
      <c r="E40" s="177" t="str">
        <v>U2</v>
      </c>
      <c r="F40" s="178">
        <f>_xll.qlIMMdate(E40)</f>
        <v>44825</v>
      </c>
      <c r="G40" s="176" t="str">
        <f t="shared" si="2"/>
        <v>GbpLibor3M</v>
      </c>
      <c r="H40" s="179" t="str">
        <f t="shared" si="1"/>
        <v>GBPFUT3MU2_Quote</v>
      </c>
      <c r="I40" s="180" t="str">
        <f>Currency&amp;"FUT3M"&amp;E40&amp;"ConvAdj"&amp;QuoteSuffix</f>
        <v>GBPFUT3MU2ConvAdj_Quote</v>
      </c>
      <c r="J40" s="181" t="str">
        <f>_xll.qlFuturesRateHelper(,$H40,$C40,$E40,$G40,$I40,Permanent,Trigger,ObjectOverwrite)</f>
        <v>obj_003a3#0005</v>
      </c>
      <c r="K40" s="182" t="str">
        <f>_xll.ohRangeRetrieveError(J40)</f>
        <v/>
      </c>
      <c r="L40" s="70"/>
      <c r="M40" s="153"/>
    </row>
    <row r="41" spans="1:21" ht="11.25" customHeight="1" x14ac:dyDescent="0.2">
      <c r="A41" s="111"/>
      <c r="B41" s="175">
        <v>39</v>
      </c>
      <c r="C41" s="175" t="s">
        <v>148</v>
      </c>
      <c r="D41" s="176" t="b">
        <v>1</v>
      </c>
      <c r="E41" s="177" t="str">
        <v>Z2</v>
      </c>
      <c r="F41" s="178">
        <f>_xll.qlIMMdate(E41)</f>
        <v>44916</v>
      </c>
      <c r="G41" s="176" t="str">
        <f t="shared" si="2"/>
        <v>GbpLibor3M</v>
      </c>
      <c r="H41" s="179" t="str">
        <f t="shared" si="1"/>
        <v>GBPFUT3MZ2_Quote</v>
      </c>
      <c r="I41" s="180" t="str">
        <f>Currency&amp;"FUT3M"&amp;E41&amp;"ConvAdj"&amp;QuoteSuffix</f>
        <v>GBPFUT3MZ2ConvAdj_Quote</v>
      </c>
      <c r="J41" s="181" t="str">
        <f>_xll.qlFuturesRateHelper(,$H41,$C41,$E41,$G41,$I41,Permanent,Trigger,ObjectOverwrite)</f>
        <v>obj_003ad#0005</v>
      </c>
      <c r="K41" s="182" t="str">
        <f>_xll.ohRangeRetrieveError(J41)</f>
        <v/>
      </c>
      <c r="L41" s="70"/>
      <c r="M41" s="153"/>
      <c r="U41" s="159"/>
    </row>
    <row r="42" spans="1:21" ht="11.25" customHeight="1" x14ac:dyDescent="0.2">
      <c r="A42" s="111"/>
      <c r="B42" s="175">
        <v>40</v>
      </c>
      <c r="C42" s="175" t="s">
        <v>148</v>
      </c>
      <c r="D42" s="176" t="b">
        <v>1</v>
      </c>
      <c r="E42" s="177" t="str">
        <v>H3</v>
      </c>
      <c r="F42" s="178">
        <f>_xll.qlIMMdate(E42)</f>
        <v>45000</v>
      </c>
      <c r="G42" s="176" t="str">
        <f t="shared" si="2"/>
        <v>GbpLibor3M</v>
      </c>
      <c r="H42" s="179" t="str">
        <f t="shared" si="1"/>
        <v>GBPFUT3MH3_Quote</v>
      </c>
      <c r="I42" s="180" t="str">
        <f>Currency&amp;"FUT3M"&amp;E42&amp;"ConvAdj"&amp;QuoteSuffix</f>
        <v>GBPFUT3MH3ConvAdj_Quote</v>
      </c>
      <c r="J42" s="181" t="str">
        <f>_xll.qlFuturesRateHelper(,$H42,$C42,$E42,$G42,$I42,Permanent,Trigger,ObjectOverwrite)</f>
        <v>obj_003b8#0005</v>
      </c>
      <c r="K42" s="182" t="str">
        <f>_xll.ohRangeRetrieveError(J42)</f>
        <v/>
      </c>
      <c r="L42" s="70"/>
      <c r="M42" s="153"/>
    </row>
    <row r="43" spans="1:21" ht="11.25" customHeight="1" x14ac:dyDescent="0.2">
      <c r="A43" s="111"/>
      <c r="B43" s="175">
        <v>41</v>
      </c>
      <c r="C43" s="175" t="s">
        <v>148</v>
      </c>
      <c r="D43" s="176" t="b">
        <v>1</v>
      </c>
      <c r="E43" s="177" t="str">
        <v>M3</v>
      </c>
      <c r="F43" s="178">
        <f>_xll.qlIMMdate(E43)</f>
        <v>45098</v>
      </c>
      <c r="G43" s="176" t="str">
        <f t="shared" si="2"/>
        <v>GbpLibor3M</v>
      </c>
      <c r="H43" s="179" t="str">
        <f t="shared" si="1"/>
        <v>GBPFUT3MM3_Quote</v>
      </c>
      <c r="I43" s="180" t="str">
        <f>Currency&amp;"FUT3M"&amp;E43&amp;"ConvAdj"&amp;QuoteSuffix</f>
        <v>GBPFUT3MM3ConvAdj_Quote</v>
      </c>
      <c r="J43" s="181" t="str">
        <f>_xll.qlFuturesRateHelper(,$H43,$C43,$E43,$G43,$I43,Permanent,Trigger,ObjectOverwrite)</f>
        <v>obj_003bd#0005</v>
      </c>
      <c r="K43" s="182" t="str">
        <f>_xll.ohRangeRetrieveError(J43)</f>
        <v/>
      </c>
      <c r="L43" s="70"/>
      <c r="M43" s="153"/>
    </row>
    <row r="44" spans="1:21" ht="11.25" customHeight="1" x14ac:dyDescent="0.2">
      <c r="A44" s="111"/>
      <c r="B44" s="112">
        <v>42</v>
      </c>
      <c r="C44" s="112" t="s">
        <v>148</v>
      </c>
      <c r="D44" s="113" t="b">
        <v>1</v>
      </c>
      <c r="E44" s="114" t="str">
        <v>U3</v>
      </c>
      <c r="F44" s="156">
        <f>_xll.qlIMMdate(E44)</f>
        <v>45189</v>
      </c>
      <c r="G44" s="113" t="str">
        <f t="shared" si="2"/>
        <v>GbpLibor3M</v>
      </c>
      <c r="H44" s="115" t="str">
        <f t="shared" si="1"/>
        <v>GBPFUT3MU3_Quote</v>
      </c>
      <c r="I44" s="157" t="str">
        <f>Currency&amp;"FUT3M"&amp;E44&amp;"ConvAdj"&amp;QuoteSuffix</f>
        <v>GBPFUT3MU3ConvAdj_Quote</v>
      </c>
      <c r="J44" s="116" t="str">
        <f>_xll.qlFuturesRateHelper(,$H44,$C44,$E44,$G44,$I44,Permanent,Trigger,ObjectOverwrite)</f>
        <v>obj_00395#0005</v>
      </c>
      <c r="K44" s="117" t="str">
        <f>_xll.ohRangeRetrieveError(J44)</f>
        <v/>
      </c>
      <c r="L44" s="70"/>
      <c r="M44" s="153"/>
    </row>
    <row r="45" spans="1:21" ht="11.25" customHeight="1" thickBot="1" x14ac:dyDescent="0.25">
      <c r="A45" s="118"/>
      <c r="B45" s="119"/>
      <c r="C45" s="119"/>
      <c r="D45" s="119"/>
      <c r="E45" s="119"/>
      <c r="F45" s="119"/>
      <c r="G45" s="119"/>
      <c r="H45" s="119"/>
      <c r="I45" s="119"/>
      <c r="J45" s="119"/>
      <c r="K45" s="119"/>
      <c r="L45" s="66"/>
    </row>
  </sheetData>
  <dataValidations disablePrompts="1" count="1">
    <dataValidation type="list" allowBlank="1" showInputMessage="1" showErrorMessage="1" sqref="C3">
      <formula1>"IMM,ASX"</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B2" sqref="B2"/>
    </sheetView>
  </sheetViews>
  <sheetFormatPr defaultRowHeight="11.25" x14ac:dyDescent="0.2"/>
  <cols>
    <col min="1" max="1" width="2.7109375" style="67" customWidth="1"/>
    <col min="2" max="2" width="4" style="67" bestFit="1" customWidth="1"/>
    <col min="3" max="3" width="3" style="67" bestFit="1" customWidth="1"/>
    <col min="4" max="4" width="5" style="67" bestFit="1" customWidth="1"/>
    <col min="5" max="5" width="11" style="67" bestFit="1" customWidth="1"/>
    <col min="6" max="6" width="11" style="67" customWidth="1"/>
    <col min="7" max="7" width="16.140625" style="67" bestFit="1" customWidth="1"/>
    <col min="8" max="8" width="15.85546875" style="2" customWidth="1"/>
    <col min="9" max="9" width="20.7109375" style="67" customWidth="1"/>
    <col min="10" max="10" width="2.7109375" style="67" customWidth="1"/>
    <col min="11" max="16384" width="9.140625" style="67"/>
  </cols>
  <sheetData>
    <row r="1" spans="1:10" ht="12" x14ac:dyDescent="0.2">
      <c r="A1" s="211"/>
      <c r="B1" s="212"/>
      <c r="C1" s="213"/>
      <c r="D1" s="213">
        <v>6</v>
      </c>
      <c r="E1" s="212" t="str">
        <f>_xll.qlPeriodEquivalent(D1&amp;"M")</f>
        <v>6M</v>
      </c>
      <c r="F1" s="68"/>
      <c r="G1" s="133" t="str">
        <f>Currency&amp;"_YC"&amp;$E$1&amp;"RH"</f>
        <v>GBP_YC6MRH</v>
      </c>
      <c r="H1" s="214" t="str">
        <f>$G$1&amp;"_FRAs.xml"</f>
        <v>GBP_YC6MRH_FRAs.xml</v>
      </c>
      <c r="I1" s="215"/>
      <c r="J1" s="216"/>
    </row>
    <row r="2" spans="1:10" x14ac:dyDescent="0.2">
      <c r="A2" s="71"/>
      <c r="B2" s="168"/>
      <c r="C2" s="217"/>
      <c r="D2" s="218"/>
      <c r="E2" s="219" t="s">
        <v>98</v>
      </c>
      <c r="F2" s="219" t="s">
        <v>150</v>
      </c>
      <c r="G2" s="219" t="s">
        <v>97</v>
      </c>
      <c r="H2" s="220" t="str">
        <f>IF(Serialize,_xll.ohObjectSave(H3:H20,SerializationPath&amp;H1,FileOverwrite,Serialize),"---")</f>
        <v>---</v>
      </c>
      <c r="I2" s="221"/>
      <c r="J2" s="70"/>
    </row>
    <row r="3" spans="1:10" x14ac:dyDescent="0.2">
      <c r="A3" s="71"/>
      <c r="B3" s="222" t="str">
        <f>C3&amp;"M"</f>
        <v>1M</v>
      </c>
      <c r="C3" s="223">
        <v>1</v>
      </c>
      <c r="D3" s="224" t="str">
        <f>"x"&amp;C3+6&amp;"F"</f>
        <v>x7F</v>
      </c>
      <c r="E3" s="222" t="str">
        <f>Currency&amp;FamilyName&amp;"6M"</f>
        <v>GBPLibor6M</v>
      </c>
      <c r="F3" s="197" t="b">
        <v>0</v>
      </c>
      <c r="G3" s="222" t="str">
        <f>Currency&amp;C3&amp;D3&amp;IF(F3,"_SYNTH"&amp;$E$1,"")&amp;"_Quote"</f>
        <v>GBP1x7F_Quote</v>
      </c>
      <c r="H3" s="222" t="str">
        <f>_xll.qlFraRateHelper(,G3,B3,E3,Permanent,Trigger,ObjectOverwrite)</f>
        <v>obj_005f2#0001</v>
      </c>
      <c r="I3" s="225" t="str">
        <f>_xll.ohRangeRetrieveError(H3)</f>
        <v/>
      </c>
      <c r="J3" s="70"/>
    </row>
    <row r="4" spans="1:10" x14ac:dyDescent="0.2">
      <c r="A4" s="71"/>
      <c r="B4" s="226" t="str">
        <f t="shared" ref="B4:B20" si="0">C4&amp;"M"</f>
        <v>2M</v>
      </c>
      <c r="C4" s="227">
        <v>2</v>
      </c>
      <c r="D4" s="228" t="str">
        <f t="shared" ref="D4:D20" si="1">"x"&amp;C4+6&amp;"F"</f>
        <v>x8F</v>
      </c>
      <c r="E4" s="226" t="str">
        <f>Currency&amp;FamilyName&amp;"6M"</f>
        <v>GBPLibor6M</v>
      </c>
      <c r="F4" s="202" t="b">
        <v>0</v>
      </c>
      <c r="G4" s="226" t="str">
        <f>Currency&amp;C4&amp;D4&amp;IF(F4,"_SYNTH"&amp;$E$1,"")&amp;"_Quote"</f>
        <v>GBP2x8F_Quote</v>
      </c>
      <c r="H4" s="226" t="str">
        <f>_xll.qlFraRateHelper(,G4,B4,E4,Permanent,Trigger,ObjectOverwrite)</f>
        <v>obj_005f5#0001</v>
      </c>
      <c r="I4" s="229" t="str">
        <f>_xll.ohRangeRetrieveError(H4)</f>
        <v/>
      </c>
      <c r="J4" s="70"/>
    </row>
    <row r="5" spans="1:10" x14ac:dyDescent="0.2">
      <c r="A5" s="71"/>
      <c r="B5" s="226" t="str">
        <f t="shared" si="0"/>
        <v>3M</v>
      </c>
      <c r="C5" s="227">
        <v>3</v>
      </c>
      <c r="D5" s="228" t="str">
        <f t="shared" si="1"/>
        <v>x9F</v>
      </c>
      <c r="E5" s="226" t="str">
        <f>Currency&amp;FamilyName&amp;"6M"</f>
        <v>GBPLibor6M</v>
      </c>
      <c r="F5" s="202" t="b">
        <v>0</v>
      </c>
      <c r="G5" s="226" t="str">
        <f>Currency&amp;C5&amp;D5&amp;IF(F5,"_SYNTH"&amp;$E$1,"")&amp;"_Quote"</f>
        <v>GBP3x9F_Quote</v>
      </c>
      <c r="H5" s="226" t="str">
        <f>_xll.qlFraRateHelper(,G5,B5,E5,Permanent,Trigger,ObjectOverwrite)</f>
        <v>obj_00603#0001</v>
      </c>
      <c r="I5" s="229" t="str">
        <f>_xll.ohRangeRetrieveError(H5)</f>
        <v/>
      </c>
      <c r="J5" s="70"/>
    </row>
    <row r="6" spans="1:10" x14ac:dyDescent="0.2">
      <c r="A6" s="71"/>
      <c r="B6" s="226" t="str">
        <f t="shared" si="0"/>
        <v>4M</v>
      </c>
      <c r="C6" s="227">
        <v>4</v>
      </c>
      <c r="D6" s="228" t="str">
        <f t="shared" si="1"/>
        <v>x10F</v>
      </c>
      <c r="E6" s="226" t="str">
        <f>Currency&amp;FamilyName&amp;"6M"</f>
        <v>GBPLibor6M</v>
      </c>
      <c r="F6" s="202" t="b">
        <v>0</v>
      </c>
      <c r="G6" s="226" t="str">
        <f>Currency&amp;C6&amp;D6&amp;IF(F6,"_SYNTH"&amp;$E$1,"")&amp;"_Quote"</f>
        <v>GBP4x10F_Quote</v>
      </c>
      <c r="H6" s="226" t="str">
        <f>_xll.qlFraRateHelper(,G6,B6,E6,Permanent,Trigger,ObjectOverwrite)</f>
        <v>obj_00601#0001</v>
      </c>
      <c r="I6" s="229" t="str">
        <f>_xll.ohRangeRetrieveError(H6)</f>
        <v/>
      </c>
      <c r="J6" s="70"/>
    </row>
    <row r="7" spans="1:10" x14ac:dyDescent="0.2">
      <c r="A7" s="71"/>
      <c r="B7" s="226" t="str">
        <f t="shared" si="0"/>
        <v>5M</v>
      </c>
      <c r="C7" s="227">
        <v>5</v>
      </c>
      <c r="D7" s="228" t="str">
        <f t="shared" si="1"/>
        <v>x11F</v>
      </c>
      <c r="E7" s="226" t="str">
        <f>Currency&amp;FamilyName&amp;"6M"</f>
        <v>GBPLibor6M</v>
      </c>
      <c r="F7" s="202" t="b">
        <v>0</v>
      </c>
      <c r="G7" s="226" t="str">
        <f>Currency&amp;C7&amp;D7&amp;IF(F7,"_SYNTH"&amp;$E$1,"")&amp;"_Quote"</f>
        <v>GBP5x11F_Quote</v>
      </c>
      <c r="H7" s="226" t="str">
        <f>_xll.qlFraRateHelper(,G7,B7,E7,Permanent,Trigger,ObjectOverwrite)</f>
        <v>obj_005ff#0001</v>
      </c>
      <c r="I7" s="229" t="str">
        <f>_xll.ohRangeRetrieveError(H7)</f>
        <v/>
      </c>
      <c r="J7" s="70"/>
    </row>
    <row r="8" spans="1:10" x14ac:dyDescent="0.2">
      <c r="A8" s="71"/>
      <c r="B8" s="226" t="str">
        <f t="shared" si="0"/>
        <v>6M</v>
      </c>
      <c r="C8" s="227">
        <v>6</v>
      </c>
      <c r="D8" s="228" t="str">
        <f t="shared" si="1"/>
        <v>x12F</v>
      </c>
      <c r="E8" s="226" t="str">
        <f>Currency&amp;FamilyName&amp;"6M"</f>
        <v>GBPLibor6M</v>
      </c>
      <c r="F8" s="202" t="b">
        <v>0</v>
      </c>
      <c r="G8" s="226" t="str">
        <f>Currency&amp;C8&amp;D8&amp;IF(F8,"_SYNTH"&amp;$E$1,"")&amp;"_Quote"</f>
        <v>GBP6x12F_Quote</v>
      </c>
      <c r="H8" s="226" t="str">
        <f>_xll.qlFraRateHelper(,G8,B8,E8,Permanent,Trigger,ObjectOverwrite)</f>
        <v>obj_005fd#0001</v>
      </c>
      <c r="I8" s="229" t="str">
        <f>_xll.ohRangeRetrieveError(H8)</f>
        <v/>
      </c>
      <c r="J8" s="70"/>
    </row>
    <row r="9" spans="1:10" x14ac:dyDescent="0.2">
      <c r="A9" s="71"/>
      <c r="B9" s="226" t="str">
        <f t="shared" si="0"/>
        <v>7M</v>
      </c>
      <c r="C9" s="227">
        <v>7</v>
      </c>
      <c r="D9" s="228" t="str">
        <f t="shared" si="1"/>
        <v>x13F</v>
      </c>
      <c r="E9" s="226" t="str">
        <f>Currency&amp;FamilyName&amp;"6M"</f>
        <v>GBPLibor6M</v>
      </c>
      <c r="F9" s="202" t="b">
        <v>0</v>
      </c>
      <c r="G9" s="226" t="str">
        <f>Currency&amp;C9&amp;D9&amp;IF(F9,"_SYNTH"&amp;$E$1,"")&amp;"_Quote"</f>
        <v>GBP7x13F_Quote</v>
      </c>
      <c r="H9" s="226" t="str">
        <f>_xll.qlFraRateHelper(,G9,B9,E9,Permanent,Trigger,ObjectOverwrite)</f>
        <v>obj_005fb#0001</v>
      </c>
      <c r="I9" s="229" t="str">
        <f>_xll.ohRangeRetrieveError(H9)</f>
        <v/>
      </c>
      <c r="J9" s="70"/>
    </row>
    <row r="10" spans="1:10" x14ac:dyDescent="0.2">
      <c r="A10" s="71"/>
      <c r="B10" s="226" t="str">
        <f t="shared" si="0"/>
        <v>8M</v>
      </c>
      <c r="C10" s="227">
        <v>8</v>
      </c>
      <c r="D10" s="228" t="str">
        <f t="shared" si="1"/>
        <v>x14F</v>
      </c>
      <c r="E10" s="226" t="str">
        <f>Currency&amp;FamilyName&amp;"6M"</f>
        <v>GBPLibor6M</v>
      </c>
      <c r="F10" s="202" t="b">
        <v>0</v>
      </c>
      <c r="G10" s="226" t="str">
        <f>Currency&amp;C10&amp;D10&amp;IF(F10,"_SYNTH"&amp;$E$1,"")&amp;"_Quote"</f>
        <v>GBP8x14F_Quote</v>
      </c>
      <c r="H10" s="226" t="str">
        <f>_xll.qlFraRateHelper(,G10,B10,E10,Permanent,Trigger,ObjectOverwrite)</f>
        <v>obj_005f9#0001</v>
      </c>
      <c r="I10" s="229" t="str">
        <f>_xll.ohRangeRetrieveError(H10)</f>
        <v/>
      </c>
      <c r="J10" s="70"/>
    </row>
    <row r="11" spans="1:10" x14ac:dyDescent="0.2">
      <c r="A11" s="71"/>
      <c r="B11" s="226" t="str">
        <f t="shared" si="0"/>
        <v>9M</v>
      </c>
      <c r="C11" s="227">
        <v>9</v>
      </c>
      <c r="D11" s="228" t="str">
        <f t="shared" si="1"/>
        <v>x15F</v>
      </c>
      <c r="E11" s="226" t="str">
        <f>Currency&amp;FamilyName&amp;"6M"</f>
        <v>GBPLibor6M</v>
      </c>
      <c r="F11" s="202" t="b">
        <v>0</v>
      </c>
      <c r="G11" s="226" t="str">
        <f>Currency&amp;C11&amp;D11&amp;IF(F11,"_SYNTH"&amp;$E$1,"")&amp;"_Quote"</f>
        <v>GBP9x15F_Quote</v>
      </c>
      <c r="H11" s="226" t="str">
        <f>_xll.qlFraRateHelper(,G11,B11,E11,Permanent,Trigger,ObjectOverwrite)</f>
        <v>obj_005f7#0001</v>
      </c>
      <c r="I11" s="229" t="str">
        <f>_xll.ohRangeRetrieveError(H11)</f>
        <v/>
      </c>
      <c r="J11" s="70"/>
    </row>
    <row r="12" spans="1:10" x14ac:dyDescent="0.2">
      <c r="A12" s="71"/>
      <c r="B12" s="226" t="str">
        <f t="shared" si="0"/>
        <v>10M</v>
      </c>
      <c r="C12" s="227">
        <v>10</v>
      </c>
      <c r="D12" s="228" t="str">
        <f t="shared" si="1"/>
        <v>x16F</v>
      </c>
      <c r="E12" s="226" t="str">
        <f>Currency&amp;FamilyName&amp;"6M"</f>
        <v>GBPLibor6M</v>
      </c>
      <c r="F12" s="202" t="b">
        <v>0</v>
      </c>
      <c r="G12" s="226" t="str">
        <f>Currency&amp;C12&amp;D12&amp;IF(F12,"_SYNTH"&amp;$E$1,"")&amp;"_Quote"</f>
        <v>GBP10x16F_Quote</v>
      </c>
      <c r="H12" s="226" t="str">
        <f>_xll.qlFraRateHelper(,G12,B12,E12,Permanent,Trigger,ObjectOverwrite)</f>
        <v>obj_005f4#0001</v>
      </c>
      <c r="I12" s="229" t="str">
        <f>_xll.ohRangeRetrieveError(H12)</f>
        <v/>
      </c>
      <c r="J12" s="70"/>
    </row>
    <row r="13" spans="1:10" x14ac:dyDescent="0.2">
      <c r="A13" s="71"/>
      <c r="B13" s="226" t="str">
        <f t="shared" si="0"/>
        <v>11M</v>
      </c>
      <c r="C13" s="227">
        <v>11</v>
      </c>
      <c r="D13" s="228" t="str">
        <f t="shared" si="1"/>
        <v>x17F</v>
      </c>
      <c r="E13" s="226" t="str">
        <f>Currency&amp;FamilyName&amp;"6M"</f>
        <v>GBPLibor6M</v>
      </c>
      <c r="F13" s="202" t="b">
        <v>0</v>
      </c>
      <c r="G13" s="226" t="str">
        <f>Currency&amp;C13&amp;D13&amp;IF(F13,"_SYNTH"&amp;$E$1,"")&amp;"_Quote"</f>
        <v>GBP11x17F_Quote</v>
      </c>
      <c r="H13" s="226" t="str">
        <f>_xll.qlFraRateHelper(,G13,B13,E13,Permanent,Trigger,ObjectOverwrite)</f>
        <v>obj_00602#0001</v>
      </c>
      <c r="I13" s="229" t="str">
        <f>_xll.ohRangeRetrieveError(H13)</f>
        <v/>
      </c>
      <c r="J13" s="70"/>
    </row>
    <row r="14" spans="1:10" x14ac:dyDescent="0.2">
      <c r="A14" s="71"/>
      <c r="B14" s="226" t="str">
        <f t="shared" si="0"/>
        <v>12M</v>
      </c>
      <c r="C14" s="227">
        <v>12</v>
      </c>
      <c r="D14" s="228" t="str">
        <f t="shared" si="1"/>
        <v>x18F</v>
      </c>
      <c r="E14" s="226" t="str">
        <f>Currency&amp;FamilyName&amp;"6M"</f>
        <v>GBPLibor6M</v>
      </c>
      <c r="F14" s="202" t="b">
        <v>0</v>
      </c>
      <c r="G14" s="226" t="str">
        <f>Currency&amp;C14&amp;D14&amp;IF(F14,"_SYNTH"&amp;$E$1,"")&amp;"_Quote"</f>
        <v>GBP12x18F_Quote</v>
      </c>
      <c r="H14" s="226" t="str">
        <f>_xll.qlFraRateHelper(,G14,B14,E14,Permanent,Trigger,ObjectOverwrite)</f>
        <v>obj_00600#0001</v>
      </c>
      <c r="I14" s="229" t="str">
        <f>_xll.ohRangeRetrieveError(H14)</f>
        <v/>
      </c>
      <c r="J14" s="70"/>
    </row>
    <row r="15" spans="1:10" x14ac:dyDescent="0.2">
      <c r="A15" s="71"/>
      <c r="B15" s="226" t="str">
        <f t="shared" si="0"/>
        <v>13M</v>
      </c>
      <c r="C15" s="227">
        <v>13</v>
      </c>
      <c r="D15" s="228" t="str">
        <f t="shared" si="1"/>
        <v>x19F</v>
      </c>
      <c r="E15" s="226" t="str">
        <f>Currency&amp;FamilyName&amp;"6M"</f>
        <v>GBPLibor6M</v>
      </c>
      <c r="F15" s="202" t="b">
        <v>0</v>
      </c>
      <c r="G15" s="226" t="str">
        <f>Currency&amp;C15&amp;D15&amp;IF(F15,"_SYNTH"&amp;$E$1,"")&amp;"_Quote"</f>
        <v>GBP13x19F_Quote</v>
      </c>
      <c r="H15" s="226" t="str">
        <f>_xll.qlFraRateHelper(,G15,B15,E15,Permanent,Trigger,ObjectOverwrite)</f>
        <v>obj_005fe#0001</v>
      </c>
      <c r="I15" s="229" t="str">
        <f>_xll.ohRangeRetrieveError(H15)</f>
        <v/>
      </c>
      <c r="J15" s="70"/>
    </row>
    <row r="16" spans="1:10" x14ac:dyDescent="0.2">
      <c r="A16" s="71"/>
      <c r="B16" s="226" t="str">
        <f t="shared" si="0"/>
        <v>14M</v>
      </c>
      <c r="C16" s="227">
        <v>14</v>
      </c>
      <c r="D16" s="228" t="str">
        <f t="shared" si="1"/>
        <v>x20F</v>
      </c>
      <c r="E16" s="226" t="str">
        <f>Currency&amp;FamilyName&amp;"6M"</f>
        <v>GBPLibor6M</v>
      </c>
      <c r="F16" s="202" t="b">
        <v>0</v>
      </c>
      <c r="G16" s="226" t="str">
        <f>Currency&amp;C16&amp;D16&amp;IF(F16,"_SYNTH"&amp;$E$1,"")&amp;"_Quote"</f>
        <v>GBP14x20F_Quote</v>
      </c>
      <c r="H16" s="226" t="str">
        <f>_xll.qlFraRateHelper(,G16,B16,E16,Permanent,Trigger,ObjectOverwrite)</f>
        <v>obj_005fc#0001</v>
      </c>
      <c r="I16" s="229" t="str">
        <f>_xll.ohRangeRetrieveError(H16)</f>
        <v/>
      </c>
      <c r="J16" s="70"/>
    </row>
    <row r="17" spans="1:10" x14ac:dyDescent="0.2">
      <c r="A17" s="71"/>
      <c r="B17" s="226" t="str">
        <f t="shared" si="0"/>
        <v>15M</v>
      </c>
      <c r="C17" s="227">
        <v>15</v>
      </c>
      <c r="D17" s="228" t="str">
        <f t="shared" si="1"/>
        <v>x21F</v>
      </c>
      <c r="E17" s="226" t="str">
        <f>Currency&amp;FamilyName&amp;"6M"</f>
        <v>GBPLibor6M</v>
      </c>
      <c r="F17" s="202" t="b">
        <v>0</v>
      </c>
      <c r="G17" s="226" t="str">
        <f>Currency&amp;C17&amp;D17&amp;IF(F17,"_SYNTH"&amp;$E$1,"")&amp;"_Quote"</f>
        <v>GBP15x21F_Quote</v>
      </c>
      <c r="H17" s="226" t="str">
        <f>_xll.qlFraRateHelper(,G17,B17,E17,Permanent,Trigger,ObjectOverwrite)</f>
        <v>obj_005fa#0001</v>
      </c>
      <c r="I17" s="229" t="str">
        <f>_xll.ohRangeRetrieveError(H17)</f>
        <v/>
      </c>
      <c r="J17" s="70"/>
    </row>
    <row r="18" spans="1:10" x14ac:dyDescent="0.2">
      <c r="A18" s="71"/>
      <c r="B18" s="226" t="str">
        <f t="shared" si="0"/>
        <v>16M</v>
      </c>
      <c r="C18" s="227">
        <v>16</v>
      </c>
      <c r="D18" s="228" t="str">
        <f t="shared" si="1"/>
        <v>x22F</v>
      </c>
      <c r="E18" s="226" t="str">
        <f>Currency&amp;FamilyName&amp;"6M"</f>
        <v>GBPLibor6M</v>
      </c>
      <c r="F18" s="202" t="b">
        <v>0</v>
      </c>
      <c r="G18" s="226" t="str">
        <f>Currency&amp;C18&amp;D18&amp;IF(F18,"_SYNTH"&amp;$E$1,"")&amp;"_Quote"</f>
        <v>GBP16x22F_Quote</v>
      </c>
      <c r="H18" s="226" t="str">
        <f>_xll.qlFraRateHelper(,G18,B18,E18,Permanent,Trigger,ObjectOverwrite)</f>
        <v>obj_005f8#0001</v>
      </c>
      <c r="I18" s="229" t="str">
        <f>_xll.ohRangeRetrieveError(H18)</f>
        <v/>
      </c>
      <c r="J18" s="70"/>
    </row>
    <row r="19" spans="1:10" x14ac:dyDescent="0.2">
      <c r="A19" s="71"/>
      <c r="B19" s="226" t="str">
        <f t="shared" si="0"/>
        <v>17M</v>
      </c>
      <c r="C19" s="227">
        <v>17</v>
      </c>
      <c r="D19" s="228" t="str">
        <f t="shared" si="1"/>
        <v>x23F</v>
      </c>
      <c r="E19" s="226" t="str">
        <f>Currency&amp;FamilyName&amp;"6M"</f>
        <v>GBPLibor6M</v>
      </c>
      <c r="F19" s="202" t="b">
        <v>0</v>
      </c>
      <c r="G19" s="226" t="str">
        <f>Currency&amp;C19&amp;D19&amp;IF(F19,"_SYNTH"&amp;$E$1,"")&amp;"_Quote"</f>
        <v>GBP17x23F_Quote</v>
      </c>
      <c r="H19" s="226" t="str">
        <f>_xll.qlFraRateHelper(,G19,B19,E19,Permanent,Trigger,ObjectOverwrite)</f>
        <v>obj_005f6#0001</v>
      </c>
      <c r="I19" s="229" t="str">
        <f>_xll.ohRangeRetrieveError(H19)</f>
        <v/>
      </c>
      <c r="J19" s="70"/>
    </row>
    <row r="20" spans="1:10" x14ac:dyDescent="0.2">
      <c r="A20" s="71"/>
      <c r="B20" s="230" t="str">
        <f t="shared" si="0"/>
        <v>18M</v>
      </c>
      <c r="C20" s="231">
        <v>18</v>
      </c>
      <c r="D20" s="232" t="str">
        <f t="shared" si="1"/>
        <v>x24F</v>
      </c>
      <c r="E20" s="230" t="str">
        <f>Currency&amp;FamilyName&amp;"6M"</f>
        <v>GBPLibor6M</v>
      </c>
      <c r="F20" s="207" t="b">
        <v>0</v>
      </c>
      <c r="G20" s="230" t="str">
        <f>Currency&amp;C20&amp;D20&amp;IF(F20,"_SYNTH"&amp;$E$1,"")&amp;"_Quote"</f>
        <v>GBP18x24F_Quote</v>
      </c>
      <c r="H20" s="230" t="str">
        <f>_xll.qlFraRateHelper(,G20,B20,E20,Permanent,Trigger,ObjectOverwrite)</f>
        <v>obj_005f3#0001</v>
      </c>
      <c r="I20" s="233" t="str">
        <f>_xll.ohRangeRetrieveError(H20)</f>
        <v/>
      </c>
      <c r="J20" s="70"/>
    </row>
    <row r="21" spans="1:10" ht="12" thickBot="1" x14ac:dyDescent="0.25">
      <c r="A21" s="69"/>
      <c r="B21" s="65"/>
      <c r="C21" s="65"/>
      <c r="D21" s="65"/>
      <c r="E21" s="65"/>
      <c r="F21" s="65"/>
      <c r="G21" s="65"/>
      <c r="H21" s="142"/>
      <c r="I21" s="142"/>
      <c r="J21" s="66"/>
    </row>
    <row r="23" spans="1:10" x14ac:dyDescent="0.2">
      <c r="H23" s="6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2"/>
  <sheetViews>
    <sheetView workbookViewId="0">
      <selection activeCell="L2" sqref="L2"/>
    </sheetView>
  </sheetViews>
  <sheetFormatPr defaultRowHeight="11.25" x14ac:dyDescent="0.2"/>
  <cols>
    <col min="1" max="1" width="2.7109375" style="67" customWidth="1"/>
    <col min="2" max="2" width="6" style="67" bestFit="1" customWidth="1"/>
    <col min="3" max="3" width="6" style="67" customWidth="1"/>
    <col min="4" max="4" width="4" style="67" bestFit="1" customWidth="1"/>
    <col min="5" max="6" width="3" style="67" bestFit="1" customWidth="1"/>
    <col min="7" max="7" width="11" style="67" bestFit="1" customWidth="1"/>
    <col min="8" max="9" width="19.28515625" style="67" bestFit="1" customWidth="1"/>
    <col min="10" max="10" width="8" style="67" bestFit="1" customWidth="1"/>
    <col min="11" max="11" width="17.28515625" style="67" bestFit="1" customWidth="1"/>
    <col min="12" max="12" width="16.42578125" style="2" customWidth="1"/>
    <col min="13" max="13" width="20.7109375" style="67" customWidth="1"/>
    <col min="14" max="14" width="2.7109375" style="67" customWidth="1"/>
    <col min="15" max="15" width="2.5703125" style="67" customWidth="1"/>
    <col min="16" max="16" width="4" style="67" bestFit="1" customWidth="1"/>
    <col min="17" max="18" width="3" style="67" bestFit="1" customWidth="1"/>
    <col min="19" max="16384" width="9.140625" style="67"/>
  </cols>
  <sheetData>
    <row r="1" spans="1:18" ht="11.25" customHeight="1" x14ac:dyDescent="0.2">
      <c r="A1" s="71"/>
      <c r="B1" s="68"/>
      <c r="C1" s="77"/>
      <c r="D1" s="77"/>
      <c r="E1" s="77"/>
      <c r="F1" s="77"/>
      <c r="G1" s="77"/>
      <c r="H1" s="77"/>
      <c r="I1" s="77"/>
      <c r="J1" s="68" t="s">
        <v>90</v>
      </c>
      <c r="K1" s="68" t="str">
        <f>Currency&amp;"_YC"&amp;"STDRH"</f>
        <v>GBP_YCSTDRH</v>
      </c>
      <c r="L1" s="127" t="str">
        <f>K1&amp;"_Swaps.xml"</f>
        <v>GBP_YCSTDRH_Swaps.xml</v>
      </c>
      <c r="M1" s="77"/>
      <c r="N1" s="128"/>
    </row>
    <row r="2" spans="1:18" ht="25.5" customHeight="1" x14ac:dyDescent="0.2">
      <c r="A2" s="71"/>
      <c r="B2" s="75" t="s">
        <v>149</v>
      </c>
      <c r="C2" s="75" t="s">
        <v>120</v>
      </c>
      <c r="D2" s="75"/>
      <c r="E2" s="75"/>
      <c r="F2" s="75"/>
      <c r="G2" s="75" t="s">
        <v>119</v>
      </c>
      <c r="H2" s="75" t="s">
        <v>118</v>
      </c>
      <c r="I2" s="75" t="s">
        <v>117</v>
      </c>
      <c r="J2" s="75" t="s">
        <v>116</v>
      </c>
      <c r="K2" s="75" t="s">
        <v>97</v>
      </c>
      <c r="L2" s="121" t="str">
        <f>IF(Serialize,_xll.ohObjectSave(L3:L41,SerializationPath&amp;L1,FileOverwrite,Serialize),"---")</f>
        <v>---</v>
      </c>
      <c r="M2" s="129" t="str">
        <f>_xll.ohRangeRetrieveError(L2)</f>
        <v/>
      </c>
      <c r="N2" s="128"/>
    </row>
    <row r="3" spans="1:18" ht="11.25" customHeight="1" x14ac:dyDescent="0.2">
      <c r="A3" s="78"/>
      <c r="B3" s="77"/>
      <c r="C3" s="77"/>
      <c r="D3" s="77"/>
      <c r="E3" s="77"/>
      <c r="F3" s="77"/>
      <c r="G3" s="77"/>
      <c r="H3" s="77"/>
      <c r="I3" s="77"/>
      <c r="J3" s="77"/>
      <c r="K3" s="77"/>
      <c r="L3" s="130" t="str">
        <f>IF(UPPER(FamilyName)="IBOR",_xll.qlEuribor(,$J$1,,Permanent,Trigger,ObjectOverwrite),IF(UPPER(FamilyName)="LIBOR",_xll.qlLibor(,Currency,$J$1,,Permanent,Trigger,ObjectOverwrite),"--"))</f>
        <v>obj_00383#0003</v>
      </c>
      <c r="M3" s="131" t="str">
        <f>_xll.ohRangeRetrieveError(L3)</f>
        <v/>
      </c>
      <c r="N3" s="128"/>
    </row>
    <row r="4" spans="1:18" ht="11.25" customHeight="1" thickBot="1" x14ac:dyDescent="0.25">
      <c r="A4" s="78"/>
      <c r="B4" s="77"/>
      <c r="C4" s="77"/>
      <c r="D4" s="77"/>
      <c r="E4" s="77"/>
      <c r="F4" s="77"/>
      <c r="G4" s="77"/>
      <c r="H4" s="77"/>
      <c r="I4" s="77"/>
      <c r="J4" s="77"/>
      <c r="K4" s="77"/>
      <c r="L4" s="77"/>
      <c r="M4" s="77"/>
      <c r="N4" s="128"/>
    </row>
    <row r="5" spans="1:18" ht="11.25" customHeight="1" x14ac:dyDescent="0.2">
      <c r="A5" s="71"/>
      <c r="B5" s="197">
        <v>0</v>
      </c>
      <c r="C5" s="197" t="s">
        <v>113</v>
      </c>
      <c r="D5" s="197" t="s">
        <v>36</v>
      </c>
      <c r="E5" s="197" t="str">
        <f t="array" ref="E5:E41">VLOOKUP(Currency,Conventions,2)</f>
        <v>SB</v>
      </c>
      <c r="F5" s="197" t="str">
        <f t="array" ref="F5:F41">VLOOKUP(Currency,Conventions,3)</f>
        <v>6L</v>
      </c>
      <c r="G5" s="168" t="str">
        <f t="shared" ref="G5:G41" si="0">IF(UPPER(LEFT($E5))="A","Annual",IF(UPPER(LEFT($E5))="S","Semiannual","--"))</f>
        <v>Semiannual</v>
      </c>
      <c r="H5" s="168" t="s">
        <v>112</v>
      </c>
      <c r="I5" s="168" t="str">
        <f t="shared" ref="I5:I41" si="1">IF(UPPER(RIGHT($E5))="B",BondBasisDayCounter,IF(UPPER(RIGHT($E5))="M",MoneyMarketDayCounter,"--"))</f>
        <v>Actual/365 (Fixed)</v>
      </c>
      <c r="J5" s="198">
        <v>0</v>
      </c>
      <c r="K5" s="199" t="str">
        <f t="shared" ref="K5:K41" si="2">Currency&amp;$E5&amp;$F5&amp;$D5&amp;QuoteSuffix</f>
        <v>GBPSB6L1Y_Quote</v>
      </c>
      <c r="L5" s="200" t="str">
        <f>_xll.qlSwapRateHelper2(,$K5,B5,$D5,Calendar,$G5,$H5,$I5,$L$3,$J5,C5,,Permanent,Trigger,ObjectOverwrite)</f>
        <v>obj_00384#0014</v>
      </c>
      <c r="M5" s="201" t="str">
        <f>_xll.ohRangeRetrieveError(L5)</f>
        <v/>
      </c>
      <c r="N5" s="128"/>
      <c r="P5" s="132" t="s">
        <v>87</v>
      </c>
      <c r="Q5" s="133"/>
      <c r="R5" s="134"/>
    </row>
    <row r="6" spans="1:18" ht="11.25" customHeight="1" x14ac:dyDescent="0.2">
      <c r="A6" s="71"/>
      <c r="B6" s="202">
        <v>0</v>
      </c>
      <c r="C6" s="202" t="s">
        <v>113</v>
      </c>
      <c r="D6" s="202" t="s">
        <v>35</v>
      </c>
      <c r="E6" s="202" t="str">
        <v>SB</v>
      </c>
      <c r="F6" s="202" t="str">
        <v>6L</v>
      </c>
      <c r="G6" s="176" t="str">
        <f t="shared" si="0"/>
        <v>Semiannual</v>
      </c>
      <c r="H6" s="176" t="s">
        <v>112</v>
      </c>
      <c r="I6" s="176" t="str">
        <f t="shared" si="1"/>
        <v>Actual/365 (Fixed)</v>
      </c>
      <c r="J6" s="203">
        <v>0</v>
      </c>
      <c r="K6" s="204" t="str">
        <f t="shared" si="2"/>
        <v>GBPSB6L15M_Quote</v>
      </c>
      <c r="L6" s="205" t="str">
        <f>_xll.qlSwapRateHelper2(,$K6,B6,$D6,Calendar,$G6,$H6,$I6,$L$3,$J6,C6,,Permanent,Trigger,ObjectOverwrite)</f>
        <v>obj_00394#0004</v>
      </c>
      <c r="M6" s="206" t="str">
        <f>_xll.ohRangeRetrieveError(L6)</f>
        <v/>
      </c>
      <c r="N6" s="128"/>
      <c r="P6" s="136" t="s">
        <v>85</v>
      </c>
      <c r="Q6" s="137" t="s">
        <v>84</v>
      </c>
      <c r="R6" s="138" t="s">
        <v>115</v>
      </c>
    </row>
    <row r="7" spans="1:18" ht="11.25" customHeight="1" x14ac:dyDescent="0.2">
      <c r="A7" s="71"/>
      <c r="B7" s="202">
        <v>0</v>
      </c>
      <c r="C7" s="202" t="s">
        <v>113</v>
      </c>
      <c r="D7" s="202" t="s">
        <v>34</v>
      </c>
      <c r="E7" s="202" t="str">
        <v>SB</v>
      </c>
      <c r="F7" s="202" t="str">
        <v>6L</v>
      </c>
      <c r="G7" s="176" t="str">
        <f t="shared" si="0"/>
        <v>Semiannual</v>
      </c>
      <c r="H7" s="176" t="s">
        <v>112</v>
      </c>
      <c r="I7" s="176" t="str">
        <f t="shared" si="1"/>
        <v>Actual/365 (Fixed)</v>
      </c>
      <c r="J7" s="203">
        <v>0</v>
      </c>
      <c r="K7" s="204" t="str">
        <f t="shared" si="2"/>
        <v>GBPSB6L18M_Quote</v>
      </c>
      <c r="L7" s="205" t="str">
        <f>_xll.qlSwapRateHelper2(,$K7,B7,$D7,Calendar,$G7,$H7,$I7,$L$3,$J7,C7,,Permanent,Trigger,ObjectOverwrite)</f>
        <v>obj_003b3#0004</v>
      </c>
      <c r="M7" s="206" t="str">
        <f>_xll.ohRangeRetrieveError(L7)</f>
        <v/>
      </c>
      <c r="N7" s="128"/>
      <c r="P7" s="136" t="s">
        <v>82</v>
      </c>
      <c r="Q7" s="137" t="s">
        <v>81</v>
      </c>
      <c r="R7" s="138" t="s">
        <v>79</v>
      </c>
    </row>
    <row r="8" spans="1:18" ht="11.25" customHeight="1" x14ac:dyDescent="0.2">
      <c r="A8" s="71"/>
      <c r="B8" s="202">
        <v>0</v>
      </c>
      <c r="C8" s="202" t="s">
        <v>113</v>
      </c>
      <c r="D8" s="202" t="s">
        <v>33</v>
      </c>
      <c r="E8" s="202" t="str">
        <v>SB</v>
      </c>
      <c r="F8" s="202" t="str">
        <v>6L</v>
      </c>
      <c r="G8" s="176" t="str">
        <f t="shared" si="0"/>
        <v>Semiannual</v>
      </c>
      <c r="H8" s="176" t="s">
        <v>112</v>
      </c>
      <c r="I8" s="176" t="str">
        <f t="shared" si="1"/>
        <v>Actual/365 (Fixed)</v>
      </c>
      <c r="J8" s="203">
        <v>0</v>
      </c>
      <c r="K8" s="204" t="str">
        <f t="shared" si="2"/>
        <v>GBPSB6L21M_Quote</v>
      </c>
      <c r="L8" s="205" t="str">
        <f>_xll.qlSwapRateHelper2(,$K8,B8,$D8,Calendar,$G8,$H8,$I8,$L$3,$J8,C8,,Permanent,Trigger,ObjectOverwrite)</f>
        <v>obj_003c7#0004</v>
      </c>
      <c r="M8" s="206" t="str">
        <f>_xll.ohRangeRetrieveError(L8)</f>
        <v/>
      </c>
      <c r="N8" s="128"/>
      <c r="P8" s="136" t="s">
        <v>78</v>
      </c>
      <c r="Q8" s="137"/>
      <c r="R8" s="138"/>
    </row>
    <row r="9" spans="1:18" ht="11.25" customHeight="1" thickBot="1" x14ac:dyDescent="0.25">
      <c r="A9" s="71"/>
      <c r="B9" s="202">
        <v>0</v>
      </c>
      <c r="C9" s="202" t="s">
        <v>113</v>
      </c>
      <c r="D9" s="202" t="s">
        <v>32</v>
      </c>
      <c r="E9" s="202" t="str">
        <v>SB</v>
      </c>
      <c r="F9" s="202" t="str">
        <v>6L</v>
      </c>
      <c r="G9" s="176" t="str">
        <f t="shared" si="0"/>
        <v>Semiannual</v>
      </c>
      <c r="H9" s="176" t="s">
        <v>112</v>
      </c>
      <c r="I9" s="176" t="str">
        <f t="shared" si="1"/>
        <v>Actual/365 (Fixed)</v>
      </c>
      <c r="J9" s="203">
        <v>0</v>
      </c>
      <c r="K9" s="204" t="str">
        <f t="shared" si="2"/>
        <v>GBPSB6L2Y_Quote</v>
      </c>
      <c r="L9" s="205" t="str">
        <f>_xll.qlSwapRateHelper2(,$K9,B9,$D9,Calendar,$G9,$H9,$I9,$L$3,$J9,C9,,Permanent,Trigger,ObjectOverwrite)</f>
        <v>obj_0039e#0004</v>
      </c>
      <c r="M9" s="206" t="str">
        <f>_xll.ohRangeRetrieveError(L9)</f>
        <v/>
      </c>
      <c r="N9" s="128"/>
      <c r="P9" s="139" t="s">
        <v>76</v>
      </c>
      <c r="Q9" s="140" t="s">
        <v>75</v>
      </c>
      <c r="R9" s="141" t="s">
        <v>114</v>
      </c>
    </row>
    <row r="10" spans="1:18" ht="11.25" customHeight="1" x14ac:dyDescent="0.2">
      <c r="A10" s="71"/>
      <c r="B10" s="202">
        <v>0</v>
      </c>
      <c r="C10" s="202" t="s">
        <v>113</v>
      </c>
      <c r="D10" s="202" t="s">
        <v>31</v>
      </c>
      <c r="E10" s="202" t="str">
        <v>SB</v>
      </c>
      <c r="F10" s="202" t="str">
        <v>6L</v>
      </c>
      <c r="G10" s="176" t="str">
        <f t="shared" si="0"/>
        <v>Semiannual</v>
      </c>
      <c r="H10" s="176" t="s">
        <v>112</v>
      </c>
      <c r="I10" s="176" t="str">
        <f t="shared" si="1"/>
        <v>Actual/365 (Fixed)</v>
      </c>
      <c r="J10" s="203">
        <v>0</v>
      </c>
      <c r="K10" s="204" t="str">
        <f t="shared" si="2"/>
        <v>GBPSB6L3Y_Quote</v>
      </c>
      <c r="L10" s="205" t="str">
        <f>_xll.qlSwapRateHelper2(,$K10,B10,$D10,Calendar,$G10,$H10,$I10,$L$3,$J10,C10,,Permanent,Trigger,ObjectOverwrite)</f>
        <v>obj_003c2#0004</v>
      </c>
      <c r="M10" s="206" t="str">
        <f>_xll.ohRangeRetrieveError(L10)</f>
        <v/>
      </c>
      <c r="N10" s="128"/>
    </row>
    <row r="11" spans="1:18" ht="11.25" customHeight="1" x14ac:dyDescent="0.2">
      <c r="A11" s="71"/>
      <c r="B11" s="202">
        <v>0</v>
      </c>
      <c r="C11" s="202" t="s">
        <v>113</v>
      </c>
      <c r="D11" s="202" t="s">
        <v>30</v>
      </c>
      <c r="E11" s="202" t="str">
        <v>SB</v>
      </c>
      <c r="F11" s="202" t="str">
        <v>6L</v>
      </c>
      <c r="G11" s="176" t="str">
        <f t="shared" si="0"/>
        <v>Semiannual</v>
      </c>
      <c r="H11" s="176" t="s">
        <v>112</v>
      </c>
      <c r="I11" s="176" t="str">
        <f t="shared" si="1"/>
        <v>Actual/365 (Fixed)</v>
      </c>
      <c r="J11" s="203">
        <v>0</v>
      </c>
      <c r="K11" s="204" t="str">
        <f t="shared" si="2"/>
        <v>GBPSB6L4Y_Quote</v>
      </c>
      <c r="L11" s="205" t="str">
        <f>_xll.qlSwapRateHelper2(,$K11,B11,$D11,Calendar,$G11,$H11,$I11,$L$3,$J11,C11,,Permanent,Trigger,ObjectOverwrite)</f>
        <v>obj_00398#0004</v>
      </c>
      <c r="M11" s="206" t="str">
        <f>_xll.ohRangeRetrieveError(L11)</f>
        <v/>
      </c>
      <c r="N11" s="128"/>
    </row>
    <row r="12" spans="1:18" ht="11.25" customHeight="1" x14ac:dyDescent="0.2">
      <c r="A12" s="71"/>
      <c r="B12" s="202">
        <v>0</v>
      </c>
      <c r="C12" s="202" t="s">
        <v>113</v>
      </c>
      <c r="D12" s="202" t="s">
        <v>29</v>
      </c>
      <c r="E12" s="202" t="str">
        <v>SB</v>
      </c>
      <c r="F12" s="202" t="str">
        <v>6L</v>
      </c>
      <c r="G12" s="176" t="str">
        <f t="shared" si="0"/>
        <v>Semiannual</v>
      </c>
      <c r="H12" s="176" t="s">
        <v>112</v>
      </c>
      <c r="I12" s="176" t="str">
        <f t="shared" si="1"/>
        <v>Actual/365 (Fixed)</v>
      </c>
      <c r="J12" s="203">
        <v>0</v>
      </c>
      <c r="K12" s="204" t="str">
        <f t="shared" si="2"/>
        <v>GBPSB6L5Y_Quote</v>
      </c>
      <c r="L12" s="205" t="str">
        <f>_xll.qlSwapRateHelper2(,$K12,B12,$D12,Calendar,$G12,$H12,$I12,$L$3,$J12,C12,,Permanent,Trigger,ObjectOverwrite)</f>
        <v>obj_00391#0004</v>
      </c>
      <c r="M12" s="206" t="str">
        <f>_xll.ohRangeRetrieveError(L12)</f>
        <v/>
      </c>
      <c r="N12" s="128"/>
    </row>
    <row r="13" spans="1:18" ht="11.25" customHeight="1" x14ac:dyDescent="0.2">
      <c r="A13" s="71"/>
      <c r="B13" s="202">
        <v>0</v>
      </c>
      <c r="C13" s="202" t="s">
        <v>113</v>
      </c>
      <c r="D13" s="202" t="s">
        <v>28</v>
      </c>
      <c r="E13" s="202" t="str">
        <v>SB</v>
      </c>
      <c r="F13" s="202" t="str">
        <v>6L</v>
      </c>
      <c r="G13" s="176" t="str">
        <f t="shared" si="0"/>
        <v>Semiannual</v>
      </c>
      <c r="H13" s="176" t="s">
        <v>112</v>
      </c>
      <c r="I13" s="176" t="str">
        <f t="shared" si="1"/>
        <v>Actual/365 (Fixed)</v>
      </c>
      <c r="J13" s="203">
        <v>0</v>
      </c>
      <c r="K13" s="204" t="str">
        <f t="shared" si="2"/>
        <v>GBPSB6L6Y_Quote</v>
      </c>
      <c r="L13" s="205" t="str">
        <f>_xll.qlSwapRateHelper2(,$K13,B13,$D13,Calendar,$G13,$H13,$I13,$L$3,$J13,C13,,Permanent,Trigger,ObjectOverwrite)</f>
        <v>obj_003a6#0004</v>
      </c>
      <c r="M13" s="206" t="str">
        <f>_xll.ohRangeRetrieveError(L13)</f>
        <v/>
      </c>
      <c r="N13" s="128"/>
    </row>
    <row r="14" spans="1:18" ht="11.25" customHeight="1" x14ac:dyDescent="0.2">
      <c r="A14" s="71"/>
      <c r="B14" s="202">
        <v>0</v>
      </c>
      <c r="C14" s="202" t="s">
        <v>113</v>
      </c>
      <c r="D14" s="202" t="s">
        <v>27</v>
      </c>
      <c r="E14" s="202" t="str">
        <v>SB</v>
      </c>
      <c r="F14" s="202" t="str">
        <v>6L</v>
      </c>
      <c r="G14" s="176" t="str">
        <f t="shared" si="0"/>
        <v>Semiannual</v>
      </c>
      <c r="H14" s="176" t="s">
        <v>112</v>
      </c>
      <c r="I14" s="176" t="str">
        <f t="shared" si="1"/>
        <v>Actual/365 (Fixed)</v>
      </c>
      <c r="J14" s="203">
        <v>0</v>
      </c>
      <c r="K14" s="204" t="str">
        <f t="shared" si="2"/>
        <v>GBPSB6L7Y_Quote</v>
      </c>
      <c r="L14" s="205" t="str">
        <f>_xll.qlSwapRateHelper2(,$K14,B14,$D14,Calendar,$G14,$H14,$I14,$L$3,$J14,C14,,Permanent,Trigger,ObjectOverwrite)</f>
        <v>obj_003d0#0004</v>
      </c>
      <c r="M14" s="206" t="str">
        <f>_xll.ohRangeRetrieveError(L14)</f>
        <v/>
      </c>
      <c r="N14" s="128"/>
    </row>
    <row r="15" spans="1:18" ht="11.25" customHeight="1" x14ac:dyDescent="0.2">
      <c r="A15" s="71"/>
      <c r="B15" s="202">
        <v>0</v>
      </c>
      <c r="C15" s="202" t="s">
        <v>113</v>
      </c>
      <c r="D15" s="202" t="s">
        <v>26</v>
      </c>
      <c r="E15" s="202" t="str">
        <v>SB</v>
      </c>
      <c r="F15" s="202" t="str">
        <v>6L</v>
      </c>
      <c r="G15" s="176" t="str">
        <f t="shared" si="0"/>
        <v>Semiannual</v>
      </c>
      <c r="H15" s="176" t="s">
        <v>112</v>
      </c>
      <c r="I15" s="176" t="str">
        <f t="shared" si="1"/>
        <v>Actual/365 (Fixed)</v>
      </c>
      <c r="J15" s="203">
        <v>0</v>
      </c>
      <c r="K15" s="204" t="str">
        <f t="shared" si="2"/>
        <v>GBPSB6L8Y_Quote</v>
      </c>
      <c r="L15" s="205" t="str">
        <f>_xll.qlSwapRateHelper2(,$K15,B15,$D15,Calendar,$G15,$H15,$I15,$L$3,$J15,C15,,Permanent,Trigger,ObjectOverwrite)</f>
        <v>obj_003ce#0004</v>
      </c>
      <c r="M15" s="206" t="str">
        <f>_xll.ohRangeRetrieveError(L15)</f>
        <v/>
      </c>
      <c r="N15" s="128"/>
    </row>
    <row r="16" spans="1:18" ht="11.25" customHeight="1" x14ac:dyDescent="0.2">
      <c r="A16" s="71"/>
      <c r="B16" s="202">
        <v>0</v>
      </c>
      <c r="C16" s="202" t="s">
        <v>113</v>
      </c>
      <c r="D16" s="202" t="s">
        <v>25</v>
      </c>
      <c r="E16" s="202" t="str">
        <v>SB</v>
      </c>
      <c r="F16" s="202" t="str">
        <v>6L</v>
      </c>
      <c r="G16" s="176" t="str">
        <f t="shared" si="0"/>
        <v>Semiannual</v>
      </c>
      <c r="H16" s="176" t="s">
        <v>112</v>
      </c>
      <c r="I16" s="176" t="str">
        <f t="shared" si="1"/>
        <v>Actual/365 (Fixed)</v>
      </c>
      <c r="J16" s="203">
        <v>0</v>
      </c>
      <c r="K16" s="204" t="str">
        <f t="shared" si="2"/>
        <v>GBPSB6L9Y_Quote</v>
      </c>
      <c r="L16" s="205" t="str">
        <f>_xll.qlSwapRateHelper2(,$K16,B16,$D16,Calendar,$G16,$H16,$I16,$L$3,$J16,C16,,Permanent,Trigger,ObjectOverwrite)</f>
        <v>obj_0038d#0004</v>
      </c>
      <c r="M16" s="206" t="str">
        <f>_xll.ohRangeRetrieveError(L16)</f>
        <v/>
      </c>
      <c r="N16" s="128"/>
    </row>
    <row r="17" spans="1:14" ht="11.25" customHeight="1" x14ac:dyDescent="0.2">
      <c r="A17" s="71"/>
      <c r="B17" s="202">
        <v>0</v>
      </c>
      <c r="C17" s="202" t="s">
        <v>113</v>
      </c>
      <c r="D17" s="202" t="s">
        <v>24</v>
      </c>
      <c r="E17" s="202" t="str">
        <v>SB</v>
      </c>
      <c r="F17" s="202" t="str">
        <v>6L</v>
      </c>
      <c r="G17" s="176" t="str">
        <f t="shared" si="0"/>
        <v>Semiannual</v>
      </c>
      <c r="H17" s="176" t="s">
        <v>112</v>
      </c>
      <c r="I17" s="176" t="str">
        <f t="shared" si="1"/>
        <v>Actual/365 (Fixed)</v>
      </c>
      <c r="J17" s="203">
        <v>0</v>
      </c>
      <c r="K17" s="204" t="str">
        <f t="shared" si="2"/>
        <v>GBPSB6L10Y_Quote</v>
      </c>
      <c r="L17" s="205" t="str">
        <f>_xll.qlSwapRateHelper2(,$K17,B17,$D17,Calendar,$G17,$H17,$I17,$L$3,$J17,C17,,Permanent,Trigger,ObjectOverwrite)</f>
        <v>obj_00390#0004</v>
      </c>
      <c r="M17" s="206" t="str">
        <f>_xll.ohRangeRetrieveError(L17)</f>
        <v/>
      </c>
      <c r="N17" s="128"/>
    </row>
    <row r="18" spans="1:14" ht="11.25" customHeight="1" x14ac:dyDescent="0.2">
      <c r="A18" s="71"/>
      <c r="B18" s="202">
        <v>0</v>
      </c>
      <c r="C18" s="202" t="s">
        <v>113</v>
      </c>
      <c r="D18" s="202" t="s">
        <v>23</v>
      </c>
      <c r="E18" s="202" t="str">
        <v>SB</v>
      </c>
      <c r="F18" s="202" t="str">
        <v>6L</v>
      </c>
      <c r="G18" s="176" t="str">
        <f t="shared" si="0"/>
        <v>Semiannual</v>
      </c>
      <c r="H18" s="176" t="s">
        <v>112</v>
      </c>
      <c r="I18" s="176" t="str">
        <f t="shared" si="1"/>
        <v>Actual/365 (Fixed)</v>
      </c>
      <c r="J18" s="203">
        <v>0</v>
      </c>
      <c r="K18" s="204" t="str">
        <f t="shared" si="2"/>
        <v>GBPSB6L11Y_Quote</v>
      </c>
      <c r="L18" s="205" t="str">
        <f>_xll.qlSwapRateHelper2(,$K18,B18,$D18,Calendar,$G18,$H18,$I18,$L$3,$J18,C18,,Permanent,Trigger,ObjectOverwrite)</f>
        <v>obj_00386#0004</v>
      </c>
      <c r="M18" s="206" t="str">
        <f>_xll.ohRangeRetrieveError(L18)</f>
        <v/>
      </c>
      <c r="N18" s="128"/>
    </row>
    <row r="19" spans="1:14" ht="11.25" customHeight="1" x14ac:dyDescent="0.2">
      <c r="A19" s="71"/>
      <c r="B19" s="202">
        <v>0</v>
      </c>
      <c r="C19" s="202" t="s">
        <v>113</v>
      </c>
      <c r="D19" s="202" t="s">
        <v>22</v>
      </c>
      <c r="E19" s="202" t="str">
        <v>SB</v>
      </c>
      <c r="F19" s="202" t="str">
        <v>6L</v>
      </c>
      <c r="G19" s="176" t="str">
        <f t="shared" si="0"/>
        <v>Semiannual</v>
      </c>
      <c r="H19" s="176" t="s">
        <v>112</v>
      </c>
      <c r="I19" s="176" t="str">
        <f t="shared" si="1"/>
        <v>Actual/365 (Fixed)</v>
      </c>
      <c r="J19" s="203">
        <v>0</v>
      </c>
      <c r="K19" s="204" t="str">
        <f t="shared" si="2"/>
        <v>GBPSB6L12Y_Quote</v>
      </c>
      <c r="L19" s="205" t="str">
        <f>_xll.qlSwapRateHelper2(,$K19,B19,$D19,Calendar,$G19,$H19,$I19,$L$3,$J19,C19,,Permanent,Trigger,ObjectOverwrite)</f>
        <v>obj_00393#0004</v>
      </c>
      <c r="M19" s="206" t="str">
        <f>_xll.ohRangeRetrieveError(L19)</f>
        <v/>
      </c>
      <c r="N19" s="128"/>
    </row>
    <row r="20" spans="1:14" ht="11.25" customHeight="1" x14ac:dyDescent="0.2">
      <c r="A20" s="71"/>
      <c r="B20" s="202">
        <v>0</v>
      </c>
      <c r="C20" s="202" t="s">
        <v>113</v>
      </c>
      <c r="D20" s="202" t="s">
        <v>21</v>
      </c>
      <c r="E20" s="202" t="str">
        <v>SB</v>
      </c>
      <c r="F20" s="202" t="str">
        <v>6L</v>
      </c>
      <c r="G20" s="176" t="str">
        <f t="shared" si="0"/>
        <v>Semiannual</v>
      </c>
      <c r="H20" s="176" t="s">
        <v>112</v>
      </c>
      <c r="I20" s="176" t="str">
        <f t="shared" si="1"/>
        <v>Actual/365 (Fixed)</v>
      </c>
      <c r="J20" s="203">
        <v>0</v>
      </c>
      <c r="K20" s="204" t="str">
        <f t="shared" si="2"/>
        <v>GBPSB6L13Y_Quote</v>
      </c>
      <c r="L20" s="205" t="str">
        <f>_xll.qlSwapRateHelper2(,$K20,B20,$D20,Calendar,$G20,$H20,$I20,$L$3,$J20,C20,,Permanent,Trigger,ObjectOverwrite)</f>
        <v>obj_003cf#0004</v>
      </c>
      <c r="M20" s="206" t="str">
        <f>_xll.ohRangeRetrieveError(L20)</f>
        <v/>
      </c>
      <c r="N20" s="128"/>
    </row>
    <row r="21" spans="1:14" ht="11.25" customHeight="1" x14ac:dyDescent="0.2">
      <c r="A21" s="71"/>
      <c r="B21" s="202">
        <v>0</v>
      </c>
      <c r="C21" s="202" t="s">
        <v>113</v>
      </c>
      <c r="D21" s="202" t="s">
        <v>20</v>
      </c>
      <c r="E21" s="202" t="str">
        <v>SB</v>
      </c>
      <c r="F21" s="202" t="str">
        <v>6L</v>
      </c>
      <c r="G21" s="176" t="str">
        <f t="shared" si="0"/>
        <v>Semiannual</v>
      </c>
      <c r="H21" s="176" t="s">
        <v>112</v>
      </c>
      <c r="I21" s="176" t="str">
        <f t="shared" si="1"/>
        <v>Actual/365 (Fixed)</v>
      </c>
      <c r="J21" s="203">
        <v>0</v>
      </c>
      <c r="K21" s="204" t="str">
        <f t="shared" si="2"/>
        <v>GBPSB6L14Y_Quote</v>
      </c>
      <c r="L21" s="205" t="str">
        <f>_xll.qlSwapRateHelper2(,$K21,B21,$D21,Calendar,$G21,$H21,$I21,$L$3,$J21,C21,,Permanent,Trigger,ObjectOverwrite)</f>
        <v>obj_00387#0004</v>
      </c>
      <c r="M21" s="206" t="str">
        <f>_xll.ohRangeRetrieveError(L21)</f>
        <v/>
      </c>
      <c r="N21" s="128"/>
    </row>
    <row r="22" spans="1:14" ht="11.25" customHeight="1" x14ac:dyDescent="0.2">
      <c r="A22" s="71"/>
      <c r="B22" s="202">
        <v>0</v>
      </c>
      <c r="C22" s="202" t="s">
        <v>113</v>
      </c>
      <c r="D22" s="202" t="s">
        <v>19</v>
      </c>
      <c r="E22" s="202" t="str">
        <v>SB</v>
      </c>
      <c r="F22" s="202" t="str">
        <v>6L</v>
      </c>
      <c r="G22" s="176" t="str">
        <f t="shared" si="0"/>
        <v>Semiannual</v>
      </c>
      <c r="H22" s="176" t="s">
        <v>112</v>
      </c>
      <c r="I22" s="176" t="str">
        <f t="shared" si="1"/>
        <v>Actual/365 (Fixed)</v>
      </c>
      <c r="J22" s="203">
        <v>0</v>
      </c>
      <c r="K22" s="204" t="str">
        <f t="shared" si="2"/>
        <v>GBPSB6L15Y_Quote</v>
      </c>
      <c r="L22" s="205" t="str">
        <f>_xll.qlSwapRateHelper2(,$K22,B22,$D22,Calendar,$G22,$H22,$I22,$L$3,$J22,C22,,Permanent,Trigger,ObjectOverwrite)</f>
        <v>obj_003bf#0004</v>
      </c>
      <c r="M22" s="206" t="str">
        <f>_xll.ohRangeRetrieveError(L22)</f>
        <v/>
      </c>
      <c r="N22" s="128"/>
    </row>
    <row r="23" spans="1:14" ht="11.25" customHeight="1" x14ac:dyDescent="0.2">
      <c r="A23" s="71"/>
      <c r="B23" s="202">
        <v>0</v>
      </c>
      <c r="C23" s="202" t="s">
        <v>113</v>
      </c>
      <c r="D23" s="202" t="s">
        <v>18</v>
      </c>
      <c r="E23" s="202" t="str">
        <v>SB</v>
      </c>
      <c r="F23" s="202" t="str">
        <v>6L</v>
      </c>
      <c r="G23" s="176" t="str">
        <f t="shared" si="0"/>
        <v>Semiannual</v>
      </c>
      <c r="H23" s="176" t="s">
        <v>112</v>
      </c>
      <c r="I23" s="176" t="str">
        <f t="shared" si="1"/>
        <v>Actual/365 (Fixed)</v>
      </c>
      <c r="J23" s="203">
        <v>0</v>
      </c>
      <c r="K23" s="204" t="str">
        <f t="shared" si="2"/>
        <v>GBPSB6L16Y_Quote</v>
      </c>
      <c r="L23" s="205" t="str">
        <f>_xll.qlSwapRateHelper2(,$K23,B23,$D23,Calendar,$G23,$H23,$I23,$L$3,$J23,C23,,Permanent,Trigger,ObjectOverwrite)</f>
        <v>obj_003b5#0004</v>
      </c>
      <c r="M23" s="206" t="str">
        <f>_xll.ohRangeRetrieveError(L23)</f>
        <v/>
      </c>
      <c r="N23" s="128"/>
    </row>
    <row r="24" spans="1:14" ht="11.25" customHeight="1" x14ac:dyDescent="0.2">
      <c r="A24" s="71"/>
      <c r="B24" s="202">
        <v>0</v>
      </c>
      <c r="C24" s="202" t="s">
        <v>113</v>
      </c>
      <c r="D24" s="202" t="s">
        <v>17</v>
      </c>
      <c r="E24" s="202" t="str">
        <v>SB</v>
      </c>
      <c r="F24" s="202" t="str">
        <v>6L</v>
      </c>
      <c r="G24" s="176" t="str">
        <f t="shared" si="0"/>
        <v>Semiannual</v>
      </c>
      <c r="H24" s="176" t="s">
        <v>112</v>
      </c>
      <c r="I24" s="176" t="str">
        <f t="shared" si="1"/>
        <v>Actual/365 (Fixed)</v>
      </c>
      <c r="J24" s="203">
        <v>0</v>
      </c>
      <c r="K24" s="204" t="str">
        <f t="shared" si="2"/>
        <v>GBPSB6L17Y_Quote</v>
      </c>
      <c r="L24" s="205" t="str">
        <f>_xll.qlSwapRateHelper2(,$K24,B24,$D24,Calendar,$G24,$H24,$I24,$L$3,$J24,C24,,Permanent,Trigger,ObjectOverwrite)</f>
        <v>obj_003be#0004</v>
      </c>
      <c r="M24" s="206" t="str">
        <f>_xll.ohRangeRetrieveError(L24)</f>
        <v/>
      </c>
      <c r="N24" s="128"/>
    </row>
    <row r="25" spans="1:14" ht="11.25" customHeight="1" x14ac:dyDescent="0.2">
      <c r="A25" s="71"/>
      <c r="B25" s="202">
        <v>0</v>
      </c>
      <c r="C25" s="202" t="s">
        <v>113</v>
      </c>
      <c r="D25" s="202" t="s">
        <v>16</v>
      </c>
      <c r="E25" s="202" t="str">
        <v>SB</v>
      </c>
      <c r="F25" s="202" t="str">
        <v>6L</v>
      </c>
      <c r="G25" s="176" t="str">
        <f t="shared" si="0"/>
        <v>Semiannual</v>
      </c>
      <c r="H25" s="176" t="s">
        <v>112</v>
      </c>
      <c r="I25" s="176" t="str">
        <f t="shared" si="1"/>
        <v>Actual/365 (Fixed)</v>
      </c>
      <c r="J25" s="203">
        <v>0</v>
      </c>
      <c r="K25" s="204" t="str">
        <f t="shared" si="2"/>
        <v>GBPSB6L18Y_Quote</v>
      </c>
      <c r="L25" s="205" t="str">
        <f>_xll.qlSwapRateHelper2(,$K25,B25,$D25,Calendar,$G25,$H25,$I25,$L$3,$J25,C25,,Permanent,Trigger,ObjectOverwrite)</f>
        <v>obj_003ca#0004</v>
      </c>
      <c r="M25" s="206" t="str">
        <f>_xll.ohRangeRetrieveError(L25)</f>
        <v/>
      </c>
      <c r="N25" s="128"/>
    </row>
    <row r="26" spans="1:14" ht="11.25" customHeight="1" x14ac:dyDescent="0.2">
      <c r="A26" s="71"/>
      <c r="B26" s="202">
        <v>0</v>
      </c>
      <c r="C26" s="202" t="s">
        <v>113</v>
      </c>
      <c r="D26" s="202" t="s">
        <v>15</v>
      </c>
      <c r="E26" s="202" t="str">
        <v>SB</v>
      </c>
      <c r="F26" s="202" t="str">
        <v>6L</v>
      </c>
      <c r="G26" s="176" t="str">
        <f t="shared" si="0"/>
        <v>Semiannual</v>
      </c>
      <c r="H26" s="176" t="s">
        <v>112</v>
      </c>
      <c r="I26" s="176" t="str">
        <f t="shared" si="1"/>
        <v>Actual/365 (Fixed)</v>
      </c>
      <c r="J26" s="203">
        <v>0</v>
      </c>
      <c r="K26" s="204" t="str">
        <f t="shared" si="2"/>
        <v>GBPSB6L19Y_Quote</v>
      </c>
      <c r="L26" s="205" t="str">
        <f>_xll.qlSwapRateHelper2(,$K26,B26,$D26,Calendar,$G26,$H26,$I26,$L$3,$J26,C26,,Permanent,Trigger,ObjectOverwrite)</f>
        <v>obj_003cc#0004</v>
      </c>
      <c r="M26" s="206" t="str">
        <f>_xll.ohRangeRetrieveError(L26)</f>
        <v/>
      </c>
      <c r="N26" s="128"/>
    </row>
    <row r="27" spans="1:14" ht="11.25" customHeight="1" x14ac:dyDescent="0.2">
      <c r="A27" s="71"/>
      <c r="B27" s="202">
        <v>0</v>
      </c>
      <c r="C27" s="202" t="s">
        <v>113</v>
      </c>
      <c r="D27" s="202" t="s">
        <v>14</v>
      </c>
      <c r="E27" s="202" t="str">
        <v>SB</v>
      </c>
      <c r="F27" s="202" t="str">
        <v>6L</v>
      </c>
      <c r="G27" s="176" t="str">
        <f t="shared" si="0"/>
        <v>Semiannual</v>
      </c>
      <c r="H27" s="176" t="s">
        <v>112</v>
      </c>
      <c r="I27" s="176" t="str">
        <f t="shared" si="1"/>
        <v>Actual/365 (Fixed)</v>
      </c>
      <c r="J27" s="203">
        <v>0</v>
      </c>
      <c r="K27" s="204" t="str">
        <f t="shared" si="2"/>
        <v>GBPSB6L20Y_Quote</v>
      </c>
      <c r="L27" s="205" t="str">
        <f>_xll.qlSwapRateHelper2(,$K27,B27,$D27,Calendar,$G27,$H27,$I27,$L$3,$J27,C27,,Permanent,Trigger,ObjectOverwrite)</f>
        <v>obj_003b6#0004</v>
      </c>
      <c r="M27" s="206" t="str">
        <f>_xll.ohRangeRetrieveError(L27)</f>
        <v/>
      </c>
      <c r="N27" s="128"/>
    </row>
    <row r="28" spans="1:14" ht="11.25" customHeight="1" x14ac:dyDescent="0.2">
      <c r="A28" s="71"/>
      <c r="B28" s="202">
        <v>0</v>
      </c>
      <c r="C28" s="202" t="s">
        <v>113</v>
      </c>
      <c r="D28" s="202" t="s">
        <v>13</v>
      </c>
      <c r="E28" s="202" t="str">
        <v>SB</v>
      </c>
      <c r="F28" s="202" t="str">
        <v>6L</v>
      </c>
      <c r="G28" s="176" t="str">
        <f t="shared" si="0"/>
        <v>Semiannual</v>
      </c>
      <c r="H28" s="176" t="s">
        <v>112</v>
      </c>
      <c r="I28" s="176" t="str">
        <f t="shared" si="1"/>
        <v>Actual/365 (Fixed)</v>
      </c>
      <c r="J28" s="203">
        <v>0</v>
      </c>
      <c r="K28" s="204" t="str">
        <f t="shared" si="2"/>
        <v>GBPSB6L21Y_Quote</v>
      </c>
      <c r="L28" s="205" t="str">
        <f>_xll.qlSwapRateHelper2(,$K28,B28,$D28,Calendar,$G28,$H28,$I28,$L$3,$J28,C28,,Permanent,Trigger,ObjectOverwrite)</f>
        <v>obj_0039f#0004</v>
      </c>
      <c r="M28" s="206" t="str">
        <f>_xll.ohRangeRetrieveError(L28)</f>
        <v/>
      </c>
      <c r="N28" s="128"/>
    </row>
    <row r="29" spans="1:14" ht="11.25" customHeight="1" x14ac:dyDescent="0.2">
      <c r="A29" s="71"/>
      <c r="B29" s="202">
        <v>0</v>
      </c>
      <c r="C29" s="202" t="s">
        <v>113</v>
      </c>
      <c r="D29" s="202" t="s">
        <v>12</v>
      </c>
      <c r="E29" s="202" t="str">
        <v>SB</v>
      </c>
      <c r="F29" s="202" t="str">
        <v>6L</v>
      </c>
      <c r="G29" s="176" t="str">
        <f t="shared" si="0"/>
        <v>Semiannual</v>
      </c>
      <c r="H29" s="176" t="s">
        <v>112</v>
      </c>
      <c r="I29" s="176" t="str">
        <f t="shared" si="1"/>
        <v>Actual/365 (Fixed)</v>
      </c>
      <c r="J29" s="203">
        <v>0</v>
      </c>
      <c r="K29" s="204" t="str">
        <f t="shared" si="2"/>
        <v>GBPSB6L22Y_Quote</v>
      </c>
      <c r="L29" s="205" t="str">
        <f>_xll.qlSwapRateHelper2(,$K29,B29,$D29,Calendar,$G29,$H29,$I29,$L$3,$J29,C29,,Permanent,Trigger,ObjectOverwrite)</f>
        <v>obj_003a2#0004</v>
      </c>
      <c r="M29" s="206" t="str">
        <f>_xll.ohRangeRetrieveError(L29)</f>
        <v/>
      </c>
      <c r="N29" s="128"/>
    </row>
    <row r="30" spans="1:14" ht="11.25" customHeight="1" x14ac:dyDescent="0.2">
      <c r="A30" s="71"/>
      <c r="B30" s="202">
        <v>0</v>
      </c>
      <c r="C30" s="202" t="s">
        <v>113</v>
      </c>
      <c r="D30" s="202" t="s">
        <v>11</v>
      </c>
      <c r="E30" s="202" t="str">
        <v>SB</v>
      </c>
      <c r="F30" s="202" t="str">
        <v>6L</v>
      </c>
      <c r="G30" s="176" t="str">
        <f t="shared" si="0"/>
        <v>Semiannual</v>
      </c>
      <c r="H30" s="176" t="s">
        <v>112</v>
      </c>
      <c r="I30" s="176" t="str">
        <f t="shared" si="1"/>
        <v>Actual/365 (Fixed)</v>
      </c>
      <c r="J30" s="203">
        <v>0</v>
      </c>
      <c r="K30" s="204" t="str">
        <f t="shared" si="2"/>
        <v>GBPSB6L23Y_Quote</v>
      </c>
      <c r="L30" s="205" t="str">
        <f>_xll.qlSwapRateHelper2(,$K30,B30,$D30,Calendar,$G30,$H30,$I30,$L$3,$J30,C30,,Permanent,Trigger,ObjectOverwrite)</f>
        <v>obj_003c3#0004</v>
      </c>
      <c r="M30" s="206" t="str">
        <f>_xll.ohRangeRetrieveError(L30)</f>
        <v/>
      </c>
      <c r="N30" s="128"/>
    </row>
    <row r="31" spans="1:14" ht="11.25" customHeight="1" x14ac:dyDescent="0.2">
      <c r="A31" s="71"/>
      <c r="B31" s="202">
        <v>0</v>
      </c>
      <c r="C31" s="202" t="s">
        <v>113</v>
      </c>
      <c r="D31" s="202" t="s">
        <v>10</v>
      </c>
      <c r="E31" s="202" t="str">
        <v>SB</v>
      </c>
      <c r="F31" s="202" t="str">
        <v>6L</v>
      </c>
      <c r="G31" s="176" t="str">
        <f t="shared" si="0"/>
        <v>Semiannual</v>
      </c>
      <c r="H31" s="176" t="s">
        <v>112</v>
      </c>
      <c r="I31" s="176" t="str">
        <f t="shared" si="1"/>
        <v>Actual/365 (Fixed)</v>
      </c>
      <c r="J31" s="203">
        <v>0</v>
      </c>
      <c r="K31" s="204" t="str">
        <f t="shared" si="2"/>
        <v>GBPSB6L24Y_Quote</v>
      </c>
      <c r="L31" s="205" t="str">
        <f>_xll.qlSwapRateHelper2(,$K31,B31,$D31,Calendar,$G31,$H31,$I31,$L$3,$J31,C31,,Permanent,Trigger,ObjectOverwrite)</f>
        <v>obj_003a4#0004</v>
      </c>
      <c r="M31" s="206" t="str">
        <f>_xll.ohRangeRetrieveError(L31)</f>
        <v/>
      </c>
      <c r="N31" s="128"/>
    </row>
    <row r="32" spans="1:14" ht="11.25" customHeight="1" x14ac:dyDescent="0.2">
      <c r="A32" s="71"/>
      <c r="B32" s="202">
        <v>0</v>
      </c>
      <c r="C32" s="202" t="s">
        <v>113</v>
      </c>
      <c r="D32" s="202" t="s">
        <v>9</v>
      </c>
      <c r="E32" s="202" t="str">
        <v>SB</v>
      </c>
      <c r="F32" s="202" t="str">
        <v>6L</v>
      </c>
      <c r="G32" s="176" t="str">
        <f t="shared" si="0"/>
        <v>Semiannual</v>
      </c>
      <c r="H32" s="176" t="s">
        <v>112</v>
      </c>
      <c r="I32" s="176" t="str">
        <f t="shared" si="1"/>
        <v>Actual/365 (Fixed)</v>
      </c>
      <c r="J32" s="203">
        <v>0</v>
      </c>
      <c r="K32" s="204" t="str">
        <f t="shared" si="2"/>
        <v>GBPSB6L25Y_Quote</v>
      </c>
      <c r="L32" s="205" t="str">
        <f>_xll.qlSwapRateHelper2(,$K32,B32,$D32,Calendar,$G32,$H32,$I32,$L$3,$J32,C32,,Permanent,Trigger,ObjectOverwrite)</f>
        <v>obj_00397#0004</v>
      </c>
      <c r="M32" s="206" t="str">
        <f>_xll.ohRangeRetrieveError(L32)</f>
        <v/>
      </c>
      <c r="N32" s="128"/>
    </row>
    <row r="33" spans="1:14" ht="11.25" customHeight="1" x14ac:dyDescent="0.2">
      <c r="A33" s="71"/>
      <c r="B33" s="202">
        <v>0</v>
      </c>
      <c r="C33" s="202" t="s">
        <v>113</v>
      </c>
      <c r="D33" s="202" t="s">
        <v>8</v>
      </c>
      <c r="E33" s="202" t="str">
        <v>SB</v>
      </c>
      <c r="F33" s="202" t="str">
        <v>6L</v>
      </c>
      <c r="G33" s="176" t="str">
        <f t="shared" si="0"/>
        <v>Semiannual</v>
      </c>
      <c r="H33" s="176" t="s">
        <v>112</v>
      </c>
      <c r="I33" s="176" t="str">
        <f t="shared" si="1"/>
        <v>Actual/365 (Fixed)</v>
      </c>
      <c r="J33" s="203">
        <v>0</v>
      </c>
      <c r="K33" s="204" t="str">
        <f t="shared" si="2"/>
        <v>GBPSB6L26Y_Quote</v>
      </c>
      <c r="L33" s="205" t="str">
        <f>_xll.qlSwapRateHelper2(,$K33,B33,$D33,Calendar,$G33,$H33,$I33,$L$3,$J33,C33,,Permanent,Trigger,ObjectOverwrite)</f>
        <v>obj_003ac#0004</v>
      </c>
      <c r="M33" s="206" t="str">
        <f>_xll.ohRangeRetrieveError(L33)</f>
        <v/>
      </c>
      <c r="N33" s="128"/>
    </row>
    <row r="34" spans="1:14" ht="11.25" customHeight="1" x14ac:dyDescent="0.2">
      <c r="A34" s="71"/>
      <c r="B34" s="202">
        <v>0</v>
      </c>
      <c r="C34" s="202" t="s">
        <v>113</v>
      </c>
      <c r="D34" s="202" t="s">
        <v>7</v>
      </c>
      <c r="E34" s="202" t="str">
        <v>SB</v>
      </c>
      <c r="F34" s="202" t="str">
        <v>6L</v>
      </c>
      <c r="G34" s="176" t="str">
        <f t="shared" si="0"/>
        <v>Semiannual</v>
      </c>
      <c r="H34" s="176" t="s">
        <v>112</v>
      </c>
      <c r="I34" s="176" t="str">
        <f t="shared" si="1"/>
        <v>Actual/365 (Fixed)</v>
      </c>
      <c r="J34" s="203">
        <v>0</v>
      </c>
      <c r="K34" s="204" t="str">
        <f t="shared" si="2"/>
        <v>GBPSB6L27Y_Quote</v>
      </c>
      <c r="L34" s="205" t="str">
        <f>_xll.qlSwapRateHelper2(,$K34,B34,$D34,Calendar,$G34,$H34,$I34,$L$3,$J34,C34,,Permanent,Trigger,ObjectOverwrite)</f>
        <v>obj_003b7#0004</v>
      </c>
      <c r="M34" s="206" t="str">
        <f>_xll.ohRangeRetrieveError(L34)</f>
        <v/>
      </c>
      <c r="N34" s="128"/>
    </row>
    <row r="35" spans="1:14" ht="11.25" customHeight="1" x14ac:dyDescent="0.2">
      <c r="A35" s="71"/>
      <c r="B35" s="202">
        <v>0</v>
      </c>
      <c r="C35" s="202" t="s">
        <v>113</v>
      </c>
      <c r="D35" s="202" t="s">
        <v>6</v>
      </c>
      <c r="E35" s="202" t="str">
        <v>SB</v>
      </c>
      <c r="F35" s="202" t="str">
        <v>6L</v>
      </c>
      <c r="G35" s="176" t="str">
        <f t="shared" si="0"/>
        <v>Semiannual</v>
      </c>
      <c r="H35" s="176" t="s">
        <v>112</v>
      </c>
      <c r="I35" s="176" t="str">
        <f t="shared" si="1"/>
        <v>Actual/365 (Fixed)</v>
      </c>
      <c r="J35" s="203">
        <v>0</v>
      </c>
      <c r="K35" s="204" t="str">
        <f t="shared" si="2"/>
        <v>GBPSB6L28Y_Quote</v>
      </c>
      <c r="L35" s="205" t="str">
        <f>_xll.qlSwapRateHelper2(,$K35,B35,$D35,Calendar,$G35,$H35,$I35,$L$3,$J35,C35,,Permanent,Trigger,ObjectOverwrite)</f>
        <v>obj_003bc#0004</v>
      </c>
      <c r="M35" s="206" t="str">
        <f>_xll.ohRangeRetrieveError(L35)</f>
        <v/>
      </c>
      <c r="N35" s="128"/>
    </row>
    <row r="36" spans="1:14" ht="11.25" customHeight="1" x14ac:dyDescent="0.2">
      <c r="A36" s="71"/>
      <c r="B36" s="202">
        <v>0</v>
      </c>
      <c r="C36" s="202" t="s">
        <v>113</v>
      </c>
      <c r="D36" s="202" t="s">
        <v>5</v>
      </c>
      <c r="E36" s="202" t="str">
        <v>SB</v>
      </c>
      <c r="F36" s="202" t="str">
        <v>6L</v>
      </c>
      <c r="G36" s="176" t="str">
        <f t="shared" si="0"/>
        <v>Semiannual</v>
      </c>
      <c r="H36" s="176" t="s">
        <v>112</v>
      </c>
      <c r="I36" s="176" t="str">
        <f t="shared" si="1"/>
        <v>Actual/365 (Fixed)</v>
      </c>
      <c r="J36" s="203">
        <v>0</v>
      </c>
      <c r="K36" s="204" t="str">
        <f t="shared" si="2"/>
        <v>GBPSB6L29Y_Quote</v>
      </c>
      <c r="L36" s="205" t="str">
        <f>_xll.qlSwapRateHelper2(,$K36,B36,$D36,Calendar,$G36,$H36,$I36,$L$3,$J36,C36,,Permanent,Trigger,ObjectOverwrite)</f>
        <v>obj_0039c#0004</v>
      </c>
      <c r="M36" s="206" t="str">
        <f>_xll.ohRangeRetrieveError(L36)</f>
        <v/>
      </c>
      <c r="N36" s="128"/>
    </row>
    <row r="37" spans="1:14" ht="11.25" customHeight="1" x14ac:dyDescent="0.2">
      <c r="A37" s="71"/>
      <c r="B37" s="202">
        <v>0</v>
      </c>
      <c r="C37" s="202" t="s">
        <v>113</v>
      </c>
      <c r="D37" s="202" t="s">
        <v>4</v>
      </c>
      <c r="E37" s="202" t="str">
        <v>SB</v>
      </c>
      <c r="F37" s="202" t="str">
        <v>6L</v>
      </c>
      <c r="G37" s="176" t="str">
        <f t="shared" si="0"/>
        <v>Semiannual</v>
      </c>
      <c r="H37" s="176" t="s">
        <v>112</v>
      </c>
      <c r="I37" s="176" t="str">
        <f t="shared" si="1"/>
        <v>Actual/365 (Fixed)</v>
      </c>
      <c r="J37" s="203">
        <v>0</v>
      </c>
      <c r="K37" s="204" t="str">
        <f t="shared" si="2"/>
        <v>GBPSB6L30Y_Quote</v>
      </c>
      <c r="L37" s="205" t="str">
        <f>_xll.qlSwapRateHelper2(,$K37,B37,$D37,Calendar,$G37,$H37,$I37,$L$3,$J37,C37,,Permanent,Trigger,ObjectOverwrite)</f>
        <v>obj_003af#0004</v>
      </c>
      <c r="M37" s="206" t="str">
        <f>_xll.ohRangeRetrieveError(L37)</f>
        <v/>
      </c>
      <c r="N37" s="128"/>
    </row>
    <row r="38" spans="1:14" ht="11.25" customHeight="1" x14ac:dyDescent="0.2">
      <c r="A38" s="71"/>
      <c r="B38" s="202">
        <v>0</v>
      </c>
      <c r="C38" s="202" t="s">
        <v>113</v>
      </c>
      <c r="D38" s="202" t="s">
        <v>3</v>
      </c>
      <c r="E38" s="202" t="str">
        <v>SB</v>
      </c>
      <c r="F38" s="202" t="str">
        <v>6L</v>
      </c>
      <c r="G38" s="176" t="str">
        <f t="shared" si="0"/>
        <v>Semiannual</v>
      </c>
      <c r="H38" s="176" t="s">
        <v>112</v>
      </c>
      <c r="I38" s="176" t="str">
        <f t="shared" si="1"/>
        <v>Actual/365 (Fixed)</v>
      </c>
      <c r="J38" s="203">
        <v>0</v>
      </c>
      <c r="K38" s="204" t="str">
        <f t="shared" si="2"/>
        <v>GBPSB6L35Y_Quote</v>
      </c>
      <c r="L38" s="205" t="str">
        <f>_xll.qlSwapRateHelper2(,$K38,B38,$D38,Calendar,$G38,$H38,$I38,$L$3,$J38,C38,,Permanent,Trigger,ObjectOverwrite)</f>
        <v>obj_003cb#0004</v>
      </c>
      <c r="M38" s="206" t="str">
        <f>_xll.ohRangeRetrieveError(L38)</f>
        <v/>
      </c>
      <c r="N38" s="128"/>
    </row>
    <row r="39" spans="1:14" ht="11.25" customHeight="1" x14ac:dyDescent="0.2">
      <c r="A39" s="71"/>
      <c r="B39" s="202">
        <v>0</v>
      </c>
      <c r="C39" s="202" t="s">
        <v>113</v>
      </c>
      <c r="D39" s="202" t="s">
        <v>2</v>
      </c>
      <c r="E39" s="202" t="str">
        <v>SB</v>
      </c>
      <c r="F39" s="202" t="str">
        <v>6L</v>
      </c>
      <c r="G39" s="176" t="str">
        <f t="shared" si="0"/>
        <v>Semiannual</v>
      </c>
      <c r="H39" s="176" t="s">
        <v>112</v>
      </c>
      <c r="I39" s="176" t="str">
        <f t="shared" si="1"/>
        <v>Actual/365 (Fixed)</v>
      </c>
      <c r="J39" s="203">
        <v>0</v>
      </c>
      <c r="K39" s="204" t="str">
        <f t="shared" si="2"/>
        <v>GBPSB6L40Y_Quote</v>
      </c>
      <c r="L39" s="205" t="str">
        <f>_xll.qlSwapRateHelper2(,$K39,B39,$D39,Calendar,$G39,$H39,$I39,$L$3,$J39,C39,,Permanent,Trigger,ObjectOverwrite)</f>
        <v>obj_003b1#0004</v>
      </c>
      <c r="M39" s="206" t="str">
        <f>_xll.ohRangeRetrieveError(L39)</f>
        <v/>
      </c>
      <c r="N39" s="128"/>
    </row>
    <row r="40" spans="1:14" ht="11.25" customHeight="1" x14ac:dyDescent="0.2">
      <c r="A40" s="71"/>
      <c r="B40" s="202">
        <v>0</v>
      </c>
      <c r="C40" s="202" t="s">
        <v>113</v>
      </c>
      <c r="D40" s="202" t="s">
        <v>1</v>
      </c>
      <c r="E40" s="202" t="str">
        <v>SB</v>
      </c>
      <c r="F40" s="202" t="str">
        <v>6L</v>
      </c>
      <c r="G40" s="176" t="str">
        <f t="shared" si="0"/>
        <v>Semiannual</v>
      </c>
      <c r="H40" s="176" t="s">
        <v>112</v>
      </c>
      <c r="I40" s="176" t="str">
        <f t="shared" si="1"/>
        <v>Actual/365 (Fixed)</v>
      </c>
      <c r="J40" s="203">
        <v>0</v>
      </c>
      <c r="K40" s="204" t="str">
        <f t="shared" si="2"/>
        <v>GBPSB6L50Y_Quote</v>
      </c>
      <c r="L40" s="205" t="str">
        <f>_xll.qlSwapRateHelper2(,$K40,B40,$D40,Calendar,$G40,$H40,$I40,$L$3,$J40,C40,,Permanent,Trigger,ObjectOverwrite)</f>
        <v>obj_003c6#0004</v>
      </c>
      <c r="M40" s="206" t="str">
        <f>_xll.ohRangeRetrieveError(L40)</f>
        <v/>
      </c>
      <c r="N40" s="128"/>
    </row>
    <row r="41" spans="1:14" ht="11.25" customHeight="1" x14ac:dyDescent="0.2">
      <c r="A41" s="71"/>
      <c r="B41" s="207">
        <v>0</v>
      </c>
      <c r="C41" s="207" t="s">
        <v>113</v>
      </c>
      <c r="D41" s="207" t="s">
        <v>0</v>
      </c>
      <c r="E41" s="207" t="str">
        <v>SB</v>
      </c>
      <c r="F41" s="207" t="str">
        <v>6L</v>
      </c>
      <c r="G41" s="113" t="str">
        <f t="shared" si="0"/>
        <v>Semiannual</v>
      </c>
      <c r="H41" s="113" t="s">
        <v>112</v>
      </c>
      <c r="I41" s="113" t="str">
        <f t="shared" si="1"/>
        <v>Actual/365 (Fixed)</v>
      </c>
      <c r="J41" s="208">
        <v>0</v>
      </c>
      <c r="K41" s="135" t="str">
        <f t="shared" si="2"/>
        <v>GBPSB6L60Y_Quote</v>
      </c>
      <c r="L41" s="209" t="str">
        <f>_xll.qlSwapRateHelper2(,$K41,B41,$D41,Calendar,$G41,$H41,$I41,$L$3,$J41,C41,,Permanent,Trigger,ObjectOverwrite)</f>
        <v>obj_00392#0004</v>
      </c>
      <c r="M41" s="210" t="str">
        <f>_xll.ohRangeRetrieveError(L41)</f>
        <v/>
      </c>
      <c r="N41" s="128"/>
    </row>
    <row r="42" spans="1:14" ht="11.25" customHeight="1" thickBot="1" x14ac:dyDescent="0.25">
      <c r="A42" s="69"/>
      <c r="B42" s="65"/>
      <c r="C42" s="65"/>
      <c r="D42" s="65"/>
      <c r="E42" s="65"/>
      <c r="F42" s="65"/>
      <c r="G42" s="65"/>
      <c r="H42" s="65"/>
      <c r="I42" s="65"/>
      <c r="J42" s="65"/>
      <c r="K42" s="65"/>
      <c r="L42" s="142"/>
      <c r="M42" s="142"/>
      <c r="N42" s="143"/>
    </row>
  </sheetData>
  <dataValidations count="1">
    <dataValidation type="list" allowBlank="1" showInputMessage="1" showErrorMessage="1" sqref="H5:H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34</vt:i4>
      </vt:variant>
    </vt:vector>
  </HeadingPairs>
  <TitlesOfParts>
    <vt:vector size="41" baseType="lpstr">
      <vt:lpstr>General Settings</vt:lpstr>
      <vt:lpstr>RateHelpers</vt:lpstr>
      <vt:lpstr>Selected</vt:lpstr>
      <vt:lpstr>Deposits</vt:lpstr>
      <vt:lpstr>Futures</vt:lpstr>
      <vt:lpstr>FRAs</vt:lpstr>
      <vt:lpstr>Swaps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2014-01-14T09:24:09Z</dcterms:created>
  <dcterms:modified xsi:type="dcterms:W3CDTF">2015-05-13T14:54:37Z</dcterms:modified>
</cp:coreProperties>
</file>